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sus.ortiz\Desktop\"/>
    </mc:Choice>
  </mc:AlternateContent>
  <bookViews>
    <workbookView xWindow="0" yWindow="0" windowWidth="20490" windowHeight="7620" tabRatio="674"/>
  </bookViews>
  <sheets>
    <sheet name="ANEXO I" sheetId="1" r:id="rId1"/>
    <sheet name="ANEXO II" sheetId="3" r:id="rId2"/>
    <sheet name="ANEXO III" sheetId="4" r:id="rId3"/>
    <sheet name="ANEXO IV" sheetId="5" r:id="rId4"/>
    <sheet name="ANEXO V" sheetId="6" r:id="rId5"/>
  </sheets>
  <definedNames>
    <definedName name="_xlnm.Print_Titles" localSheetId="0">'ANEXO I'!$3:$4</definedName>
    <definedName name="_xlnm.Print_Titles" localSheetId="1">'ANEXO II'!$1:$4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1" i="3" l="1"/>
  <c r="K111" i="3" s="1"/>
  <c r="J111" i="3"/>
  <c r="G5" i="3" l="1"/>
  <c r="N110" i="1" l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C21" i="6" l="1"/>
  <c r="C17" i="6"/>
  <c r="C42" i="6"/>
  <c r="C108" i="6"/>
  <c r="C100" i="6"/>
  <c r="C92" i="6"/>
  <c r="C76" i="6"/>
  <c r="C60" i="6"/>
  <c r="C48" i="6"/>
  <c r="C44" i="6"/>
  <c r="C28" i="6"/>
  <c r="C70" i="6"/>
  <c r="C62" i="6"/>
  <c r="C38" i="6"/>
  <c r="C26" i="6"/>
  <c r="C99" i="6"/>
  <c r="C69" i="6"/>
  <c r="C54" i="6"/>
  <c r="C11" i="6"/>
  <c r="C95" i="6"/>
  <c r="C43" i="6"/>
  <c r="C50" i="6"/>
  <c r="C84" i="6"/>
  <c r="C68" i="6"/>
  <c r="C52" i="6"/>
  <c r="C36" i="6"/>
  <c r="C89" i="6"/>
  <c r="C73" i="6"/>
  <c r="C25" i="6"/>
  <c r="C9" i="6"/>
  <c r="C102" i="6"/>
  <c r="C14" i="6"/>
  <c r="C10" i="6"/>
  <c r="C96" i="6"/>
  <c r="C88" i="6"/>
  <c r="C80" i="6"/>
  <c r="C64" i="6"/>
  <c r="C40" i="6"/>
  <c r="C32" i="6"/>
  <c r="C24" i="6"/>
  <c r="C20" i="6"/>
  <c r="C16" i="6"/>
  <c r="C8" i="6"/>
  <c r="C19" i="6"/>
  <c r="C82" i="6"/>
  <c r="C46" i="6"/>
  <c r="C51" i="6"/>
  <c r="C47" i="6"/>
  <c r="C35" i="6"/>
  <c r="C31" i="6"/>
  <c r="C27" i="6"/>
  <c r="C15" i="6"/>
  <c r="C90" i="6"/>
  <c r="C74" i="6"/>
  <c r="C101" i="6"/>
  <c r="C77" i="6"/>
  <c r="C13" i="6"/>
  <c r="C66" i="6"/>
  <c r="C30" i="6"/>
  <c r="C104" i="6"/>
  <c r="C12" i="6"/>
  <c r="C7" i="6"/>
  <c r="C86" i="6"/>
  <c r="C83" i="6"/>
  <c r="C79" i="6"/>
  <c r="C75" i="6"/>
  <c r="C67" i="6"/>
  <c r="C59" i="6"/>
  <c r="C98" i="6"/>
  <c r="C93" i="6"/>
  <c r="C61" i="6"/>
  <c r="C53" i="6"/>
  <c r="C97" i="6"/>
  <c r="C85" i="6"/>
  <c r="C65" i="6"/>
  <c r="C57" i="6"/>
  <c r="C49" i="6"/>
  <c r="C45" i="6"/>
  <c r="C41" i="6"/>
  <c r="C29" i="6"/>
  <c r="C94" i="6"/>
  <c r="C78" i="6"/>
  <c r="C72" i="6"/>
  <c r="C56" i="6"/>
  <c r="C110" i="6"/>
  <c r="C22" i="6"/>
  <c r="C107" i="6"/>
  <c r="C103" i="6"/>
  <c r="C91" i="6"/>
  <c r="C87" i="6"/>
  <c r="C71" i="6"/>
  <c r="C63" i="6"/>
  <c r="C55" i="6"/>
  <c r="C39" i="6"/>
  <c r="C23" i="6"/>
  <c r="C106" i="6"/>
  <c r="C58" i="6"/>
  <c r="C34" i="6"/>
  <c r="C18" i="6"/>
  <c r="C6" i="6"/>
  <c r="C33" i="6"/>
  <c r="C37" i="6"/>
  <c r="C81" i="6"/>
  <c r="C105" i="6"/>
  <c r="C109" i="6"/>
  <c r="C5" i="6" l="1"/>
  <c r="D74" i="6" l="1"/>
  <c r="E74" i="6" s="1"/>
  <c r="D15" i="6"/>
  <c r="E15" i="6" s="1"/>
  <c r="D24" i="6"/>
  <c r="E24" i="6" s="1"/>
  <c r="D47" i="6"/>
  <c r="E47" i="6" s="1"/>
  <c r="D71" i="6"/>
  <c r="E71" i="6" s="1"/>
  <c r="D13" i="6"/>
  <c r="E13" i="6" s="1"/>
  <c r="D64" i="6"/>
  <c r="E64" i="6" s="1"/>
  <c r="D53" i="6"/>
  <c r="E53" i="6" s="1"/>
  <c r="D31" i="6"/>
  <c r="E31" i="6" s="1"/>
  <c r="D23" i="6"/>
  <c r="E23" i="6" s="1"/>
  <c r="D99" i="6"/>
  <c r="E99" i="6" s="1"/>
  <c r="D105" i="6"/>
  <c r="E105" i="6" s="1"/>
  <c r="D73" i="6"/>
  <c r="E73" i="6" s="1"/>
  <c r="D70" i="6"/>
  <c r="E70" i="6" s="1"/>
  <c r="D17" i="6"/>
  <c r="E17" i="6" s="1"/>
  <c r="D89" i="6"/>
  <c r="E89" i="6" s="1"/>
  <c r="D91" i="6"/>
  <c r="E91" i="6" s="1"/>
  <c r="D11" i="6"/>
  <c r="E11" i="6" s="1"/>
  <c r="D8" i="6"/>
  <c r="E8" i="6" s="1"/>
  <c r="D85" i="6"/>
  <c r="E85" i="6" s="1"/>
  <c r="D75" i="6"/>
  <c r="E75" i="6" s="1"/>
  <c r="D82" i="6"/>
  <c r="E82" i="6" s="1"/>
  <c r="D37" i="6"/>
  <c r="E37" i="6" s="1"/>
  <c r="D29" i="6"/>
  <c r="E29" i="6" s="1"/>
  <c r="D48" i="6"/>
  <c r="E48" i="6" s="1"/>
  <c r="D36" i="6"/>
  <c r="E36" i="6" s="1"/>
  <c r="D35" i="6"/>
  <c r="E35" i="6" s="1"/>
  <c r="D65" i="6"/>
  <c r="E65" i="6" s="1"/>
  <c r="D9" i="6"/>
  <c r="E9" i="6" s="1"/>
  <c r="D14" i="6"/>
  <c r="E14" i="6" s="1"/>
  <c r="D18" i="6"/>
  <c r="E18" i="6" s="1"/>
  <c r="D86" i="6"/>
  <c r="E86" i="6" s="1"/>
  <c r="D98" i="6"/>
  <c r="E98" i="6" s="1"/>
  <c r="D7" i="6"/>
  <c r="E7" i="6" s="1"/>
  <c r="D30" i="6"/>
  <c r="E30" i="6" s="1"/>
  <c r="D80" i="6"/>
  <c r="E80" i="6" s="1"/>
  <c r="D56" i="6"/>
  <c r="E56" i="6" s="1"/>
  <c r="D33" i="6"/>
  <c r="E33" i="6" s="1"/>
  <c r="D101" i="6"/>
  <c r="E101" i="6" s="1"/>
  <c r="D54" i="6"/>
  <c r="E54" i="6" s="1"/>
  <c r="D32" i="6"/>
  <c r="E32" i="6" s="1"/>
  <c r="D25" i="6"/>
  <c r="E25" i="6" s="1"/>
  <c r="D67" i="6"/>
  <c r="E67" i="6" s="1"/>
  <c r="D66" i="6"/>
  <c r="E66" i="6" s="1"/>
  <c r="D94" i="6"/>
  <c r="E94" i="6" s="1"/>
  <c r="D61" i="6"/>
  <c r="E61" i="6" s="1"/>
  <c r="D6" i="6"/>
  <c r="E6" i="6" s="1"/>
  <c r="D103" i="6"/>
  <c r="E103" i="6" s="1"/>
  <c r="D72" i="6"/>
  <c r="E72" i="6" s="1"/>
  <c r="D5" i="6"/>
  <c r="E5" i="6" s="1"/>
  <c r="D60" i="6"/>
  <c r="E60" i="6" s="1"/>
  <c r="D79" i="6"/>
  <c r="E79" i="6" s="1"/>
  <c r="D28" i="6"/>
  <c r="E28" i="6" s="1"/>
  <c r="D21" i="6"/>
  <c r="E21" i="6" s="1"/>
  <c r="D106" i="6"/>
  <c r="E106" i="6" s="1"/>
  <c r="D76" i="6"/>
  <c r="E76" i="6" s="1"/>
  <c r="D59" i="6"/>
  <c r="E59" i="6" s="1"/>
  <c r="D40" i="6"/>
  <c r="E40" i="6" s="1"/>
  <c r="D41" i="6"/>
  <c r="E41" i="6" s="1"/>
  <c r="D27" i="6"/>
  <c r="E27" i="6" s="1"/>
  <c r="D20" i="6"/>
  <c r="E20" i="6" s="1"/>
  <c r="D50" i="6"/>
  <c r="E50" i="6" s="1"/>
  <c r="D92" i="6"/>
  <c r="E92" i="6" s="1"/>
  <c r="D77" i="6"/>
  <c r="E77" i="6" s="1"/>
  <c r="D102" i="6"/>
  <c r="E102" i="6" s="1"/>
  <c r="D68" i="6"/>
  <c r="E68" i="6" s="1"/>
  <c r="D55" i="6"/>
  <c r="E55" i="6" s="1"/>
  <c r="D63" i="6"/>
  <c r="E63" i="6" s="1"/>
  <c r="D107" i="6"/>
  <c r="E107" i="6" s="1"/>
  <c r="D45" i="6"/>
  <c r="E45" i="6" s="1"/>
  <c r="D109" i="6"/>
  <c r="E109" i="6" s="1"/>
  <c r="D43" i="6"/>
  <c r="E43" i="6" s="1"/>
  <c r="D42" i="6"/>
  <c r="E42" i="6" s="1"/>
  <c r="D62" i="6"/>
  <c r="E62" i="6" s="1"/>
  <c r="D58" i="6"/>
  <c r="E58" i="6" s="1"/>
  <c r="D97" i="6"/>
  <c r="E97" i="6" s="1"/>
  <c r="D44" i="6"/>
  <c r="E44" i="6" s="1"/>
  <c r="D88" i="6"/>
  <c r="E88" i="6" s="1"/>
  <c r="D16" i="6"/>
  <c r="E16" i="6" s="1"/>
  <c r="D19" i="6"/>
  <c r="E19" i="6" s="1"/>
  <c r="D81" i="6"/>
  <c r="E81" i="6" s="1"/>
  <c r="D78" i="6"/>
  <c r="E78" i="6" s="1"/>
  <c r="D10" i="6"/>
  <c r="E10" i="6" s="1"/>
  <c r="D108" i="6"/>
  <c r="E108" i="6" s="1"/>
  <c r="D95" i="6"/>
  <c r="E95" i="6" s="1"/>
  <c r="D12" i="6"/>
  <c r="E12" i="6" s="1"/>
  <c r="D52" i="6"/>
  <c r="E52" i="6" s="1"/>
  <c r="D39" i="6"/>
  <c r="E39" i="6" s="1"/>
  <c r="D104" i="6"/>
  <c r="E104" i="6" s="1"/>
  <c r="D26" i="6"/>
  <c r="E26" i="6" s="1"/>
  <c r="D83" i="6"/>
  <c r="E83" i="6" s="1"/>
  <c r="D90" i="6"/>
  <c r="E90" i="6" s="1"/>
  <c r="D87" i="6"/>
  <c r="E87" i="6" s="1"/>
  <c r="D34" i="6"/>
  <c r="E34" i="6" s="1"/>
  <c r="D69" i="6"/>
  <c r="E69" i="6" s="1"/>
  <c r="D100" i="6"/>
  <c r="E100" i="6" s="1"/>
  <c r="D46" i="6"/>
  <c r="E46" i="6" s="1"/>
  <c r="D93" i="6"/>
  <c r="E93" i="6" s="1"/>
  <c r="D22" i="6"/>
  <c r="E22" i="6" s="1"/>
  <c r="D84" i="6"/>
  <c r="E84" i="6" s="1"/>
  <c r="D110" i="6"/>
  <c r="E110" i="6" s="1"/>
  <c r="D38" i="6"/>
  <c r="E38" i="6" s="1"/>
  <c r="D57" i="6"/>
  <c r="E57" i="6" s="1"/>
  <c r="D96" i="6"/>
  <c r="E96" i="6" s="1"/>
  <c r="D51" i="6"/>
  <c r="E51" i="6" s="1"/>
  <c r="D49" i="6"/>
  <c r="E49" i="6" s="1"/>
  <c r="C111" i="6"/>
  <c r="D111" i="6" l="1"/>
  <c r="E111" i="6"/>
  <c r="S110" i="1" l="1"/>
  <c r="AC7" i="1" l="1"/>
  <c r="Z85" i="1" l="1"/>
  <c r="Z5" i="1"/>
  <c r="I6" i="1" l="1"/>
  <c r="D5" i="3" l="1"/>
  <c r="Q112" i="1" l="1"/>
  <c r="I99" i="1" l="1"/>
  <c r="I110" i="1"/>
  <c r="I109" i="1"/>
  <c r="I108" i="1"/>
  <c r="I107" i="1"/>
  <c r="I106" i="1"/>
  <c r="I105" i="1"/>
  <c r="I104" i="1"/>
  <c r="I103" i="1"/>
  <c r="I102" i="1"/>
  <c r="I101" i="1"/>
  <c r="I100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5" i="1"/>
  <c r="Y112" i="1" l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112" i="1" l="1"/>
  <c r="AA7" i="1" s="1"/>
  <c r="AB7" i="1" s="1"/>
  <c r="AA18" i="1"/>
  <c r="AA30" i="1"/>
  <c r="AA50" i="1"/>
  <c r="AA54" i="1"/>
  <c r="AA58" i="1"/>
  <c r="AA66" i="1"/>
  <c r="AA70" i="1"/>
  <c r="AA74" i="1"/>
  <c r="AA82" i="1"/>
  <c r="AA86" i="1"/>
  <c r="AA90" i="1"/>
  <c r="AA98" i="1"/>
  <c r="AA102" i="1"/>
  <c r="AA106" i="1"/>
  <c r="AA5" i="1"/>
  <c r="AA9" i="1"/>
  <c r="AA13" i="1"/>
  <c r="AA21" i="1"/>
  <c r="AA25" i="1"/>
  <c r="AA29" i="1"/>
  <c r="AA37" i="1"/>
  <c r="AA41" i="1"/>
  <c r="AA45" i="1"/>
  <c r="AA53" i="1"/>
  <c r="AA57" i="1"/>
  <c r="AA61" i="1"/>
  <c r="AA69" i="1"/>
  <c r="AA73" i="1"/>
  <c r="AA77" i="1"/>
  <c r="AA85" i="1"/>
  <c r="AA89" i="1"/>
  <c r="AA93" i="1"/>
  <c r="AA101" i="1"/>
  <c r="AA105" i="1"/>
  <c r="AA109" i="1"/>
  <c r="AA14" i="1"/>
  <c r="AA26" i="1"/>
  <c r="AA42" i="1"/>
  <c r="AA19" i="1"/>
  <c r="AA23" i="1"/>
  <c r="AA27" i="1"/>
  <c r="AA35" i="1"/>
  <c r="AA39" i="1"/>
  <c r="AA43" i="1"/>
  <c r="AA51" i="1"/>
  <c r="AA55" i="1"/>
  <c r="AA59" i="1"/>
  <c r="AA67" i="1"/>
  <c r="AA71" i="1"/>
  <c r="AA75" i="1"/>
  <c r="AA79" i="1"/>
  <c r="AA83" i="1"/>
  <c r="AA87" i="1"/>
  <c r="AA91" i="1"/>
  <c r="AA95" i="1"/>
  <c r="AA99" i="1"/>
  <c r="AA103" i="1"/>
  <c r="AA107" i="1"/>
  <c r="AA10" i="1"/>
  <c r="AA22" i="1"/>
  <c r="AA34" i="1"/>
  <c r="AA46" i="1"/>
  <c r="AA15" i="1"/>
  <c r="AA8" i="1"/>
  <c r="AA12" i="1"/>
  <c r="AA16" i="1"/>
  <c r="AA20" i="1"/>
  <c r="AA24" i="1"/>
  <c r="AA28" i="1"/>
  <c r="AA32" i="1"/>
  <c r="AA36" i="1"/>
  <c r="AA40" i="1"/>
  <c r="AA44" i="1"/>
  <c r="AA48" i="1"/>
  <c r="AA52" i="1"/>
  <c r="AA56" i="1"/>
  <c r="AA60" i="1"/>
  <c r="AA64" i="1"/>
  <c r="AA68" i="1"/>
  <c r="AA72" i="1"/>
  <c r="AA76" i="1"/>
  <c r="AA80" i="1"/>
  <c r="AA84" i="1"/>
  <c r="AA88" i="1"/>
  <c r="AA92" i="1"/>
  <c r="AA96" i="1"/>
  <c r="AA100" i="1"/>
  <c r="AA104" i="1"/>
  <c r="AA108" i="1"/>
  <c r="AA63" i="1" l="1"/>
  <c r="AA47" i="1"/>
  <c r="AA31" i="1"/>
  <c r="AA11" i="1"/>
  <c r="AA6" i="1"/>
  <c r="AA97" i="1"/>
  <c r="AA81" i="1"/>
  <c r="AA65" i="1"/>
  <c r="AA49" i="1"/>
  <c r="AA33" i="1"/>
  <c r="AA17" i="1"/>
  <c r="AA110" i="1"/>
  <c r="AA94" i="1"/>
  <c r="AA78" i="1"/>
  <c r="AA62" i="1"/>
  <c r="AA38" i="1"/>
  <c r="AC5" i="1"/>
  <c r="D6" i="3" l="1"/>
  <c r="G6" i="3"/>
  <c r="D7" i="3"/>
  <c r="G7" i="3"/>
  <c r="D8" i="3"/>
  <c r="G8" i="3"/>
  <c r="D9" i="3"/>
  <c r="G9" i="3"/>
  <c r="D10" i="3"/>
  <c r="G10" i="3"/>
  <c r="D11" i="3"/>
  <c r="G11" i="3"/>
  <c r="D12" i="3"/>
  <c r="G12" i="3"/>
  <c r="D13" i="3"/>
  <c r="G13" i="3"/>
  <c r="D14" i="3"/>
  <c r="G14" i="3"/>
  <c r="D15" i="3"/>
  <c r="G15" i="3"/>
  <c r="D16" i="3"/>
  <c r="G16" i="3"/>
  <c r="D17" i="3"/>
  <c r="G17" i="3"/>
  <c r="D18" i="3"/>
  <c r="G18" i="3"/>
  <c r="D19" i="3"/>
  <c r="G19" i="3"/>
  <c r="D20" i="3"/>
  <c r="G20" i="3"/>
  <c r="D21" i="3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31" i="3"/>
  <c r="G31" i="3"/>
  <c r="D32" i="3"/>
  <c r="G32" i="3"/>
  <c r="D33" i="3"/>
  <c r="G33" i="3"/>
  <c r="D34" i="3"/>
  <c r="G34" i="3"/>
  <c r="D35" i="3"/>
  <c r="G35" i="3"/>
  <c r="D36" i="3"/>
  <c r="G36" i="3"/>
  <c r="D37" i="3"/>
  <c r="G37" i="3"/>
  <c r="D38" i="3"/>
  <c r="G38" i="3"/>
  <c r="D39" i="3"/>
  <c r="G39" i="3"/>
  <c r="D40" i="3"/>
  <c r="G40" i="3"/>
  <c r="D41" i="3"/>
  <c r="G41" i="3"/>
  <c r="D42" i="3"/>
  <c r="G42" i="3"/>
  <c r="D43" i="3"/>
  <c r="G43" i="3"/>
  <c r="D44" i="3"/>
  <c r="G44" i="3"/>
  <c r="D45" i="3"/>
  <c r="G45" i="3"/>
  <c r="D46" i="3"/>
  <c r="G46" i="3"/>
  <c r="D47" i="3"/>
  <c r="G47" i="3"/>
  <c r="D48" i="3"/>
  <c r="G48" i="3"/>
  <c r="D49" i="3"/>
  <c r="G49" i="3"/>
  <c r="D50" i="3"/>
  <c r="G50" i="3"/>
  <c r="D51" i="3"/>
  <c r="G51" i="3"/>
  <c r="D52" i="3"/>
  <c r="G52" i="3"/>
  <c r="D53" i="3"/>
  <c r="G53" i="3"/>
  <c r="D54" i="3"/>
  <c r="G54" i="3"/>
  <c r="D55" i="3"/>
  <c r="G55" i="3"/>
  <c r="D56" i="3"/>
  <c r="G56" i="3"/>
  <c r="D57" i="3"/>
  <c r="G57" i="3"/>
  <c r="D58" i="3"/>
  <c r="G58" i="3"/>
  <c r="D59" i="3"/>
  <c r="G59" i="3"/>
  <c r="D60" i="3"/>
  <c r="G60" i="3"/>
  <c r="D61" i="3"/>
  <c r="G61" i="3"/>
  <c r="D62" i="3"/>
  <c r="G62" i="3"/>
  <c r="D63" i="3"/>
  <c r="G63" i="3"/>
  <c r="D64" i="3"/>
  <c r="G64" i="3"/>
  <c r="D65" i="3"/>
  <c r="G65" i="3"/>
  <c r="D66" i="3"/>
  <c r="G66" i="3"/>
  <c r="D67" i="3"/>
  <c r="G67" i="3"/>
  <c r="D68" i="3"/>
  <c r="G68" i="3"/>
  <c r="D69" i="3"/>
  <c r="G69" i="3"/>
  <c r="D70" i="3"/>
  <c r="G70" i="3"/>
  <c r="D71" i="3"/>
  <c r="G71" i="3"/>
  <c r="D72" i="3"/>
  <c r="G72" i="3"/>
  <c r="D73" i="3"/>
  <c r="G73" i="3"/>
  <c r="D74" i="3"/>
  <c r="G74" i="3"/>
  <c r="D75" i="3"/>
  <c r="G75" i="3"/>
  <c r="D76" i="3"/>
  <c r="G76" i="3"/>
  <c r="D77" i="3"/>
  <c r="G77" i="3"/>
  <c r="D78" i="3"/>
  <c r="G78" i="3"/>
  <c r="D79" i="3"/>
  <c r="G79" i="3"/>
  <c r="D80" i="3"/>
  <c r="G80" i="3"/>
  <c r="D81" i="3"/>
  <c r="G81" i="3"/>
  <c r="D82" i="3"/>
  <c r="G82" i="3"/>
  <c r="D83" i="3"/>
  <c r="G83" i="3"/>
  <c r="D84" i="3"/>
  <c r="G84" i="3"/>
  <c r="D85" i="3"/>
  <c r="G85" i="3"/>
  <c r="D86" i="3"/>
  <c r="G86" i="3"/>
  <c r="D87" i="3"/>
  <c r="G87" i="3"/>
  <c r="D88" i="3"/>
  <c r="G88" i="3"/>
  <c r="D89" i="3"/>
  <c r="G89" i="3"/>
  <c r="D90" i="3"/>
  <c r="G90" i="3"/>
  <c r="D91" i="3"/>
  <c r="G91" i="3"/>
  <c r="D92" i="3"/>
  <c r="G92" i="3"/>
  <c r="D93" i="3"/>
  <c r="G93" i="3"/>
  <c r="D94" i="3"/>
  <c r="G94" i="3"/>
  <c r="D95" i="3"/>
  <c r="G95" i="3"/>
  <c r="D96" i="3"/>
  <c r="G96" i="3"/>
  <c r="D97" i="3"/>
  <c r="G97" i="3"/>
  <c r="D98" i="3"/>
  <c r="G98" i="3"/>
  <c r="D99" i="3"/>
  <c r="G99" i="3"/>
  <c r="D100" i="3"/>
  <c r="G100" i="3"/>
  <c r="D101" i="3"/>
  <c r="G101" i="3"/>
  <c r="D102" i="3"/>
  <c r="G102" i="3"/>
  <c r="D103" i="3"/>
  <c r="G103" i="3"/>
  <c r="D104" i="3"/>
  <c r="G104" i="3"/>
  <c r="D105" i="3"/>
  <c r="G105" i="3"/>
  <c r="D106" i="3"/>
  <c r="G106" i="3"/>
  <c r="D107" i="3"/>
  <c r="G107" i="3"/>
  <c r="D108" i="3"/>
  <c r="G108" i="3"/>
  <c r="D109" i="3"/>
  <c r="G109" i="3"/>
  <c r="D110" i="3"/>
  <c r="G110" i="3"/>
  <c r="H110" i="3" l="1"/>
  <c r="H108" i="3"/>
  <c r="H106" i="3"/>
  <c r="H104" i="3"/>
  <c r="H102" i="3"/>
  <c r="H100" i="3"/>
  <c r="H98" i="3"/>
  <c r="H96" i="3"/>
  <c r="H94" i="3"/>
  <c r="H92" i="3"/>
  <c r="H90" i="3"/>
  <c r="H88" i="3"/>
  <c r="H86" i="3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12" i="3"/>
  <c r="H10" i="3"/>
  <c r="H8" i="3"/>
  <c r="H6" i="3"/>
  <c r="H109" i="3"/>
  <c r="H107" i="3"/>
  <c r="H105" i="3"/>
  <c r="H103" i="3"/>
  <c r="H101" i="3"/>
  <c r="H99" i="3"/>
  <c r="H97" i="3"/>
  <c r="H95" i="3"/>
  <c r="H93" i="3"/>
  <c r="H91" i="3"/>
  <c r="H89" i="3"/>
  <c r="H87" i="3"/>
  <c r="H85" i="3"/>
  <c r="H83" i="3"/>
  <c r="H81" i="3"/>
  <c r="H79" i="3"/>
  <c r="H77" i="3"/>
  <c r="H75" i="3"/>
  <c r="H73" i="3"/>
  <c r="H71" i="3"/>
  <c r="H69" i="3"/>
  <c r="H67" i="3"/>
  <c r="H65" i="3"/>
  <c r="H63" i="3"/>
  <c r="H61" i="3"/>
  <c r="H59" i="3"/>
  <c r="H57" i="3"/>
  <c r="H55" i="3"/>
  <c r="H53" i="3"/>
  <c r="H51" i="3"/>
  <c r="H49" i="3"/>
  <c r="H47" i="3"/>
  <c r="H45" i="3"/>
  <c r="H43" i="3"/>
  <c r="H41" i="3"/>
  <c r="H39" i="3"/>
  <c r="H37" i="3"/>
  <c r="H35" i="3"/>
  <c r="H33" i="3"/>
  <c r="H31" i="3"/>
  <c r="H29" i="3"/>
  <c r="H27" i="3"/>
  <c r="H25" i="3"/>
  <c r="H23" i="3"/>
  <c r="H21" i="3"/>
  <c r="H19" i="3"/>
  <c r="H17" i="3"/>
  <c r="H15" i="3"/>
  <c r="H13" i="3"/>
  <c r="H11" i="3"/>
  <c r="H9" i="3"/>
  <c r="H7" i="3"/>
  <c r="H5" i="3"/>
  <c r="D112" i="3"/>
  <c r="G112" i="3"/>
  <c r="E35" i="3" l="1"/>
  <c r="F35" i="3" s="1"/>
  <c r="E5" i="3"/>
  <c r="F5" i="3" s="1"/>
  <c r="H112" i="3"/>
  <c r="E80" i="3"/>
  <c r="F80" i="3" s="1"/>
  <c r="E59" i="3"/>
  <c r="F59" i="3" s="1"/>
  <c r="E67" i="3"/>
  <c r="F67" i="3" s="1"/>
  <c r="E12" i="3"/>
  <c r="F12" i="3" s="1"/>
  <c r="E36" i="3"/>
  <c r="F36" i="3" s="1"/>
  <c r="E8" i="3"/>
  <c r="F8" i="3" s="1"/>
  <c r="E104" i="3"/>
  <c r="F104" i="3" s="1"/>
  <c r="E92" i="3"/>
  <c r="F92" i="3" s="1"/>
  <c r="E51" i="3"/>
  <c r="F51" i="3" s="1"/>
  <c r="E60" i="3"/>
  <c r="F60" i="3" s="1"/>
  <c r="E66" i="3"/>
  <c r="F66" i="3" s="1"/>
  <c r="E48" i="3"/>
  <c r="F48" i="3" s="1"/>
  <c r="E28" i="3"/>
  <c r="F28" i="3" s="1"/>
  <c r="E31" i="3"/>
  <c r="F31" i="3" s="1"/>
  <c r="E68" i="3"/>
  <c r="F68" i="3" s="1"/>
  <c r="E82" i="3"/>
  <c r="F82" i="3" s="1"/>
  <c r="E74" i="3"/>
  <c r="F74" i="3" s="1"/>
  <c r="E20" i="3"/>
  <c r="F20" i="3" s="1"/>
  <c r="E32" i="3"/>
  <c r="F32" i="3" s="1"/>
  <c r="E50" i="3"/>
  <c r="F50" i="3" s="1"/>
  <c r="E40" i="3"/>
  <c r="F40" i="3" s="1"/>
  <c r="E56" i="3"/>
  <c r="F56" i="3" s="1"/>
  <c r="E90" i="3"/>
  <c r="F90" i="3" s="1"/>
  <c r="E96" i="3"/>
  <c r="F96" i="3" s="1"/>
  <c r="E44" i="3"/>
  <c r="F44" i="3" s="1"/>
  <c r="E76" i="3"/>
  <c r="F76" i="3" s="1"/>
  <c r="E64" i="3"/>
  <c r="F64" i="3" s="1"/>
  <c r="E84" i="3"/>
  <c r="F84" i="3" s="1"/>
  <c r="E72" i="3"/>
  <c r="F72" i="3" s="1"/>
  <c r="E91" i="3"/>
  <c r="F91" i="3" s="1"/>
  <c r="E24" i="3"/>
  <c r="F24" i="3" s="1"/>
  <c r="E100" i="3"/>
  <c r="F100" i="3" s="1"/>
  <c r="E75" i="3"/>
  <c r="F75" i="3" s="1"/>
  <c r="E88" i="3"/>
  <c r="F88" i="3" s="1"/>
  <c r="E58" i="3"/>
  <c r="F58" i="3" s="1"/>
  <c r="E83" i="3"/>
  <c r="F83" i="3" s="1"/>
  <c r="E16" i="3"/>
  <c r="F16" i="3" s="1"/>
  <c r="E108" i="3"/>
  <c r="F108" i="3" s="1"/>
  <c r="E52" i="3"/>
  <c r="F52" i="3" s="1"/>
  <c r="E9" i="3"/>
  <c r="F9" i="3" s="1"/>
  <c r="E13" i="3"/>
  <c r="F13" i="3" s="1"/>
  <c r="E17" i="3"/>
  <c r="F17" i="3" s="1"/>
  <c r="E21" i="3"/>
  <c r="F21" i="3" s="1"/>
  <c r="E25" i="3"/>
  <c r="F25" i="3" s="1"/>
  <c r="E29" i="3"/>
  <c r="F29" i="3" s="1"/>
  <c r="E33" i="3"/>
  <c r="F33" i="3" s="1"/>
  <c r="E37" i="3"/>
  <c r="F37" i="3" s="1"/>
  <c r="E41" i="3"/>
  <c r="F41" i="3" s="1"/>
  <c r="E6" i="3"/>
  <c r="F6" i="3" s="1"/>
  <c r="E10" i="3"/>
  <c r="F10" i="3" s="1"/>
  <c r="E14" i="3"/>
  <c r="F14" i="3" s="1"/>
  <c r="E18" i="3"/>
  <c r="F18" i="3" s="1"/>
  <c r="E22" i="3"/>
  <c r="F22" i="3" s="1"/>
  <c r="E11" i="3"/>
  <c r="F11" i="3" s="1"/>
  <c r="E19" i="3"/>
  <c r="F19" i="3" s="1"/>
  <c r="E34" i="3"/>
  <c r="F34" i="3" s="1"/>
  <c r="E45" i="3"/>
  <c r="F45" i="3" s="1"/>
  <c r="E27" i="3"/>
  <c r="F27" i="3" s="1"/>
  <c r="E30" i="3"/>
  <c r="F30" i="3" s="1"/>
  <c r="E43" i="3"/>
  <c r="F43" i="3" s="1"/>
  <c r="E7" i="3"/>
  <c r="F7" i="3" s="1"/>
  <c r="E26" i="3"/>
  <c r="F26" i="3" s="1"/>
  <c r="E39" i="3"/>
  <c r="F39" i="3" s="1"/>
  <c r="E61" i="3"/>
  <c r="F61" i="3" s="1"/>
  <c r="E77" i="3"/>
  <c r="F77" i="3" s="1"/>
  <c r="E93" i="3"/>
  <c r="F93" i="3" s="1"/>
  <c r="E46" i="3"/>
  <c r="F46" i="3" s="1"/>
  <c r="E54" i="3"/>
  <c r="F54" i="3" s="1"/>
  <c r="E55" i="3"/>
  <c r="F55" i="3" s="1"/>
  <c r="E65" i="3"/>
  <c r="F65" i="3" s="1"/>
  <c r="E70" i="3"/>
  <c r="F70" i="3" s="1"/>
  <c r="E71" i="3"/>
  <c r="F71" i="3" s="1"/>
  <c r="E81" i="3"/>
  <c r="F81" i="3" s="1"/>
  <c r="E86" i="3"/>
  <c r="F86" i="3" s="1"/>
  <c r="E87" i="3"/>
  <c r="F87" i="3" s="1"/>
  <c r="E23" i="3"/>
  <c r="F23" i="3" s="1"/>
  <c r="E53" i="3"/>
  <c r="F53" i="3" s="1"/>
  <c r="E69" i="3"/>
  <c r="F69" i="3" s="1"/>
  <c r="E85" i="3"/>
  <c r="F85" i="3" s="1"/>
  <c r="E38" i="3"/>
  <c r="F38" i="3" s="1"/>
  <c r="E57" i="3"/>
  <c r="F57" i="3" s="1"/>
  <c r="E73" i="3"/>
  <c r="F73" i="3" s="1"/>
  <c r="E94" i="3"/>
  <c r="F94" i="3" s="1"/>
  <c r="E105" i="3"/>
  <c r="F105" i="3" s="1"/>
  <c r="E98" i="3"/>
  <c r="F98" i="3" s="1"/>
  <c r="E102" i="3"/>
  <c r="F102" i="3" s="1"/>
  <c r="E79" i="3"/>
  <c r="F79" i="3" s="1"/>
  <c r="E106" i="3"/>
  <c r="F106" i="3" s="1"/>
  <c r="E107" i="3"/>
  <c r="F107" i="3" s="1"/>
  <c r="E15" i="3"/>
  <c r="F15" i="3" s="1"/>
  <c r="E89" i="3"/>
  <c r="F89" i="3" s="1"/>
  <c r="E97" i="3"/>
  <c r="F97" i="3" s="1"/>
  <c r="E99" i="3"/>
  <c r="F99" i="3" s="1"/>
  <c r="E109" i="3"/>
  <c r="F109" i="3" s="1"/>
  <c r="E103" i="3"/>
  <c r="F103" i="3" s="1"/>
  <c r="E42" i="3"/>
  <c r="F42" i="3" s="1"/>
  <c r="E47" i="3"/>
  <c r="F47" i="3" s="1"/>
  <c r="E49" i="3"/>
  <c r="F49" i="3" s="1"/>
  <c r="E63" i="3"/>
  <c r="F63" i="3" s="1"/>
  <c r="E101" i="3"/>
  <c r="F101" i="3" s="1"/>
  <c r="E62" i="3"/>
  <c r="F62" i="3" s="1"/>
  <c r="E78" i="3"/>
  <c r="F78" i="3" s="1"/>
  <c r="E95" i="3"/>
  <c r="F95" i="3" s="1"/>
  <c r="E110" i="3"/>
  <c r="F110" i="3" s="1"/>
  <c r="I5" i="3" l="1"/>
  <c r="I9" i="3"/>
  <c r="J9" i="3" s="1"/>
  <c r="K9" i="3" s="1"/>
  <c r="I13" i="3"/>
  <c r="J13" i="3" s="1"/>
  <c r="K13" i="3" s="1"/>
  <c r="I17" i="3"/>
  <c r="J17" i="3" s="1"/>
  <c r="K17" i="3" s="1"/>
  <c r="I21" i="3"/>
  <c r="J21" i="3" s="1"/>
  <c r="K21" i="3" s="1"/>
  <c r="I25" i="3"/>
  <c r="I29" i="3"/>
  <c r="J29" i="3" s="1"/>
  <c r="K29" i="3" s="1"/>
  <c r="I33" i="3"/>
  <c r="J33" i="3" s="1"/>
  <c r="K33" i="3" s="1"/>
  <c r="I37" i="3"/>
  <c r="J37" i="3" s="1"/>
  <c r="K37" i="3" s="1"/>
  <c r="I41" i="3"/>
  <c r="J41" i="3" s="1"/>
  <c r="K41" i="3" s="1"/>
  <c r="I45" i="3"/>
  <c r="J45" i="3" s="1"/>
  <c r="K45" i="3" s="1"/>
  <c r="I49" i="3"/>
  <c r="J49" i="3" s="1"/>
  <c r="K49" i="3" s="1"/>
  <c r="I53" i="3"/>
  <c r="J53" i="3" s="1"/>
  <c r="K53" i="3" s="1"/>
  <c r="I57" i="3"/>
  <c r="J57" i="3" s="1"/>
  <c r="K57" i="3" s="1"/>
  <c r="I61" i="3"/>
  <c r="J61" i="3" s="1"/>
  <c r="K61" i="3" s="1"/>
  <c r="I65" i="3"/>
  <c r="J65" i="3" s="1"/>
  <c r="K65" i="3" s="1"/>
  <c r="I69" i="3"/>
  <c r="J69" i="3" s="1"/>
  <c r="K69" i="3" s="1"/>
  <c r="I73" i="3"/>
  <c r="J73" i="3" s="1"/>
  <c r="K73" i="3" s="1"/>
  <c r="I77" i="3"/>
  <c r="J77" i="3" s="1"/>
  <c r="K77" i="3" s="1"/>
  <c r="I81" i="3"/>
  <c r="J81" i="3" s="1"/>
  <c r="K81" i="3" s="1"/>
  <c r="I85" i="3"/>
  <c r="J85" i="3" s="1"/>
  <c r="K85" i="3" s="1"/>
  <c r="I89" i="3"/>
  <c r="J89" i="3" s="1"/>
  <c r="K89" i="3" s="1"/>
  <c r="I93" i="3"/>
  <c r="J93" i="3" s="1"/>
  <c r="K93" i="3" s="1"/>
  <c r="I97" i="3"/>
  <c r="J97" i="3" s="1"/>
  <c r="K97" i="3" s="1"/>
  <c r="I101" i="3"/>
  <c r="J101" i="3" s="1"/>
  <c r="K101" i="3" s="1"/>
  <c r="I105" i="3"/>
  <c r="J105" i="3" s="1"/>
  <c r="K105" i="3" s="1"/>
  <c r="I109" i="3"/>
  <c r="J109" i="3" s="1"/>
  <c r="K109" i="3" s="1"/>
  <c r="I6" i="3"/>
  <c r="J6" i="3" s="1"/>
  <c r="K6" i="3" s="1"/>
  <c r="I10" i="3"/>
  <c r="J10" i="3" s="1"/>
  <c r="K10" i="3" s="1"/>
  <c r="I14" i="3"/>
  <c r="J14" i="3" s="1"/>
  <c r="K14" i="3" s="1"/>
  <c r="I18" i="3"/>
  <c r="J18" i="3" s="1"/>
  <c r="K18" i="3" s="1"/>
  <c r="I22" i="3"/>
  <c r="J22" i="3" s="1"/>
  <c r="K22" i="3" s="1"/>
  <c r="I26" i="3"/>
  <c r="J26" i="3" s="1"/>
  <c r="K26" i="3" s="1"/>
  <c r="I30" i="3"/>
  <c r="I34" i="3"/>
  <c r="J34" i="3" s="1"/>
  <c r="K34" i="3" s="1"/>
  <c r="I38" i="3"/>
  <c r="J38" i="3" s="1"/>
  <c r="K38" i="3" s="1"/>
  <c r="I42" i="3"/>
  <c r="J42" i="3" s="1"/>
  <c r="K42" i="3" s="1"/>
  <c r="I46" i="3"/>
  <c r="J46" i="3" s="1"/>
  <c r="K46" i="3" s="1"/>
  <c r="I50" i="3"/>
  <c r="J50" i="3" s="1"/>
  <c r="K50" i="3" s="1"/>
  <c r="I54" i="3"/>
  <c r="J54" i="3" s="1"/>
  <c r="K54" i="3" s="1"/>
  <c r="I58" i="3"/>
  <c r="J58" i="3" s="1"/>
  <c r="K58" i="3" s="1"/>
  <c r="I62" i="3"/>
  <c r="J62" i="3" s="1"/>
  <c r="K62" i="3" s="1"/>
  <c r="I66" i="3"/>
  <c r="J66" i="3" s="1"/>
  <c r="K66" i="3" s="1"/>
  <c r="I70" i="3"/>
  <c r="J70" i="3" s="1"/>
  <c r="K70" i="3" s="1"/>
  <c r="I74" i="3"/>
  <c r="J74" i="3" s="1"/>
  <c r="K74" i="3" s="1"/>
  <c r="I78" i="3"/>
  <c r="J78" i="3" s="1"/>
  <c r="K78" i="3" s="1"/>
  <c r="I82" i="3"/>
  <c r="J82" i="3" s="1"/>
  <c r="K82" i="3" s="1"/>
  <c r="I86" i="3"/>
  <c r="J86" i="3" s="1"/>
  <c r="K86" i="3" s="1"/>
  <c r="I90" i="3"/>
  <c r="J90" i="3" s="1"/>
  <c r="K90" i="3" s="1"/>
  <c r="I94" i="3"/>
  <c r="J94" i="3" s="1"/>
  <c r="K94" i="3" s="1"/>
  <c r="I98" i="3"/>
  <c r="J98" i="3" s="1"/>
  <c r="K98" i="3" s="1"/>
  <c r="I102" i="3"/>
  <c r="J102" i="3" s="1"/>
  <c r="K102" i="3" s="1"/>
  <c r="I106" i="3"/>
  <c r="J106" i="3" s="1"/>
  <c r="K106" i="3" s="1"/>
  <c r="I110" i="3"/>
  <c r="J110" i="3" s="1"/>
  <c r="K110" i="3" s="1"/>
  <c r="I7" i="3"/>
  <c r="J7" i="3" s="1"/>
  <c r="K7" i="3" s="1"/>
  <c r="I11" i="3"/>
  <c r="J11" i="3" s="1"/>
  <c r="K11" i="3" s="1"/>
  <c r="I15" i="3"/>
  <c r="J15" i="3" s="1"/>
  <c r="K15" i="3" s="1"/>
  <c r="I19" i="3"/>
  <c r="J19" i="3" s="1"/>
  <c r="K19" i="3" s="1"/>
  <c r="I23" i="3"/>
  <c r="J23" i="3" s="1"/>
  <c r="K23" i="3" s="1"/>
  <c r="I27" i="3"/>
  <c r="J27" i="3" s="1"/>
  <c r="K27" i="3" s="1"/>
  <c r="I31" i="3"/>
  <c r="J31" i="3" s="1"/>
  <c r="K31" i="3" s="1"/>
  <c r="I35" i="3"/>
  <c r="J35" i="3" s="1"/>
  <c r="K35" i="3" s="1"/>
  <c r="I39" i="3"/>
  <c r="J39" i="3" s="1"/>
  <c r="K39" i="3" s="1"/>
  <c r="I43" i="3"/>
  <c r="J43" i="3" s="1"/>
  <c r="K43" i="3" s="1"/>
  <c r="I47" i="3"/>
  <c r="J47" i="3" s="1"/>
  <c r="K47" i="3" s="1"/>
  <c r="I51" i="3"/>
  <c r="J51" i="3" s="1"/>
  <c r="K51" i="3" s="1"/>
  <c r="I55" i="3"/>
  <c r="J55" i="3" s="1"/>
  <c r="K55" i="3" s="1"/>
  <c r="I59" i="3"/>
  <c r="J59" i="3" s="1"/>
  <c r="K59" i="3" s="1"/>
  <c r="I63" i="3"/>
  <c r="J63" i="3" s="1"/>
  <c r="K63" i="3" s="1"/>
  <c r="I67" i="3"/>
  <c r="J67" i="3" s="1"/>
  <c r="K67" i="3" s="1"/>
  <c r="I71" i="3"/>
  <c r="J71" i="3" s="1"/>
  <c r="K71" i="3" s="1"/>
  <c r="I75" i="3"/>
  <c r="J75" i="3" s="1"/>
  <c r="K75" i="3" s="1"/>
  <c r="I79" i="3"/>
  <c r="J79" i="3" s="1"/>
  <c r="K79" i="3" s="1"/>
  <c r="I83" i="3"/>
  <c r="J83" i="3" s="1"/>
  <c r="K83" i="3" s="1"/>
  <c r="I87" i="3"/>
  <c r="J87" i="3" s="1"/>
  <c r="K87" i="3" s="1"/>
  <c r="I91" i="3"/>
  <c r="J91" i="3" s="1"/>
  <c r="K91" i="3" s="1"/>
  <c r="I95" i="3"/>
  <c r="J95" i="3" s="1"/>
  <c r="K95" i="3" s="1"/>
  <c r="I99" i="3"/>
  <c r="I103" i="3"/>
  <c r="J103" i="3" s="1"/>
  <c r="K103" i="3" s="1"/>
  <c r="I107" i="3"/>
  <c r="J107" i="3" s="1"/>
  <c r="K107" i="3" s="1"/>
  <c r="I8" i="3"/>
  <c r="J8" i="3" s="1"/>
  <c r="K8" i="3" s="1"/>
  <c r="I12" i="3"/>
  <c r="J12" i="3" s="1"/>
  <c r="K12" i="3" s="1"/>
  <c r="I16" i="3"/>
  <c r="J16" i="3" s="1"/>
  <c r="K16" i="3" s="1"/>
  <c r="I20" i="3"/>
  <c r="J20" i="3" s="1"/>
  <c r="K20" i="3" s="1"/>
  <c r="I24" i="3"/>
  <c r="J24" i="3" s="1"/>
  <c r="K24" i="3" s="1"/>
  <c r="I28" i="3"/>
  <c r="J28" i="3" s="1"/>
  <c r="K28" i="3" s="1"/>
  <c r="I40" i="3"/>
  <c r="J40" i="3" s="1"/>
  <c r="K40" i="3" s="1"/>
  <c r="I56" i="3"/>
  <c r="J56" i="3" s="1"/>
  <c r="K56" i="3" s="1"/>
  <c r="I72" i="3"/>
  <c r="J72" i="3" s="1"/>
  <c r="K72" i="3" s="1"/>
  <c r="I88" i="3"/>
  <c r="J88" i="3" s="1"/>
  <c r="K88" i="3" s="1"/>
  <c r="I104" i="3"/>
  <c r="J104" i="3" s="1"/>
  <c r="K104" i="3" s="1"/>
  <c r="I44" i="3"/>
  <c r="J44" i="3" s="1"/>
  <c r="K44" i="3" s="1"/>
  <c r="I60" i="3"/>
  <c r="J60" i="3" s="1"/>
  <c r="K60" i="3" s="1"/>
  <c r="I76" i="3"/>
  <c r="J76" i="3" s="1"/>
  <c r="K76" i="3" s="1"/>
  <c r="I92" i="3"/>
  <c r="J92" i="3" s="1"/>
  <c r="K92" i="3" s="1"/>
  <c r="I108" i="3"/>
  <c r="J108" i="3" s="1"/>
  <c r="K108" i="3" s="1"/>
  <c r="I32" i="3"/>
  <c r="J32" i="3" s="1"/>
  <c r="K32" i="3" s="1"/>
  <c r="I48" i="3"/>
  <c r="J48" i="3" s="1"/>
  <c r="K48" i="3" s="1"/>
  <c r="I64" i="3"/>
  <c r="J64" i="3" s="1"/>
  <c r="K64" i="3" s="1"/>
  <c r="I80" i="3"/>
  <c r="J80" i="3" s="1"/>
  <c r="K80" i="3" s="1"/>
  <c r="I96" i="3"/>
  <c r="J96" i="3" s="1"/>
  <c r="K96" i="3" s="1"/>
  <c r="I36" i="3"/>
  <c r="J36" i="3" s="1"/>
  <c r="K36" i="3" s="1"/>
  <c r="I52" i="3"/>
  <c r="J52" i="3" s="1"/>
  <c r="K52" i="3" s="1"/>
  <c r="I68" i="3"/>
  <c r="J68" i="3" s="1"/>
  <c r="K68" i="3" s="1"/>
  <c r="I84" i="3"/>
  <c r="J84" i="3" s="1"/>
  <c r="K84" i="3" s="1"/>
  <c r="I100" i="3"/>
  <c r="J100" i="3" s="1"/>
  <c r="K100" i="3" s="1"/>
  <c r="E112" i="3"/>
  <c r="J30" i="3"/>
  <c r="K30" i="3" s="1"/>
  <c r="J99" i="3"/>
  <c r="K99" i="3" s="1"/>
  <c r="J25" i="3"/>
  <c r="K25" i="3" s="1"/>
  <c r="J5" i="3" l="1"/>
  <c r="I112" i="3"/>
  <c r="F112" i="3"/>
  <c r="J112" i="3" l="1"/>
  <c r="K5" i="3"/>
  <c r="K112" i="3" l="1"/>
  <c r="S5" i="1"/>
  <c r="S6" i="1"/>
  <c r="AC6" i="1"/>
  <c r="S7" i="1"/>
  <c r="S8" i="1"/>
  <c r="AC8" i="1"/>
  <c r="S9" i="1"/>
  <c r="AC9" i="1"/>
  <c r="S10" i="1"/>
  <c r="AC10" i="1"/>
  <c r="S11" i="1"/>
  <c r="AC11" i="1"/>
  <c r="S12" i="1"/>
  <c r="AC12" i="1"/>
  <c r="S13" i="1"/>
  <c r="AC13" i="1"/>
  <c r="S14" i="1"/>
  <c r="AC14" i="1"/>
  <c r="S15" i="1"/>
  <c r="AC15" i="1"/>
  <c r="S16" i="1"/>
  <c r="AC16" i="1"/>
  <c r="S17" i="1"/>
  <c r="AC17" i="1"/>
  <c r="S18" i="1"/>
  <c r="AC18" i="1"/>
  <c r="S19" i="1"/>
  <c r="AC19" i="1"/>
  <c r="S20" i="1"/>
  <c r="AC20" i="1"/>
  <c r="S21" i="1"/>
  <c r="AC21" i="1"/>
  <c r="S22" i="1"/>
  <c r="AC22" i="1"/>
  <c r="S23" i="1"/>
  <c r="AC23" i="1"/>
  <c r="S24" i="1"/>
  <c r="AC24" i="1"/>
  <c r="S25" i="1"/>
  <c r="AC25" i="1"/>
  <c r="S26" i="1"/>
  <c r="AC26" i="1"/>
  <c r="S27" i="1"/>
  <c r="AC27" i="1"/>
  <c r="S28" i="1"/>
  <c r="AC28" i="1"/>
  <c r="S29" i="1"/>
  <c r="AC29" i="1"/>
  <c r="S30" i="1"/>
  <c r="AC30" i="1"/>
  <c r="S31" i="1"/>
  <c r="AC31" i="1"/>
  <c r="S32" i="1"/>
  <c r="AC32" i="1"/>
  <c r="S33" i="1"/>
  <c r="AC33" i="1"/>
  <c r="S34" i="1"/>
  <c r="AC34" i="1"/>
  <c r="S35" i="1"/>
  <c r="AC35" i="1"/>
  <c r="S36" i="1"/>
  <c r="AC36" i="1"/>
  <c r="S37" i="1"/>
  <c r="AC37" i="1"/>
  <c r="S38" i="1"/>
  <c r="AC38" i="1"/>
  <c r="S39" i="1"/>
  <c r="AC39" i="1"/>
  <c r="S40" i="1"/>
  <c r="AC40" i="1"/>
  <c r="S41" i="1"/>
  <c r="AC41" i="1"/>
  <c r="S42" i="1"/>
  <c r="AC42" i="1"/>
  <c r="S43" i="1"/>
  <c r="AC43" i="1"/>
  <c r="S44" i="1"/>
  <c r="AC44" i="1"/>
  <c r="S45" i="1"/>
  <c r="AC45" i="1"/>
  <c r="S46" i="1"/>
  <c r="AC46" i="1"/>
  <c r="S47" i="1"/>
  <c r="AC47" i="1"/>
  <c r="S48" i="1"/>
  <c r="AC48" i="1"/>
  <c r="S49" i="1"/>
  <c r="AC49" i="1"/>
  <c r="S50" i="1"/>
  <c r="AC50" i="1"/>
  <c r="S51" i="1"/>
  <c r="AC51" i="1"/>
  <c r="S52" i="1"/>
  <c r="AC52" i="1"/>
  <c r="S53" i="1"/>
  <c r="AC53" i="1"/>
  <c r="S54" i="1"/>
  <c r="AC54" i="1"/>
  <c r="S55" i="1"/>
  <c r="AC55" i="1"/>
  <c r="S56" i="1"/>
  <c r="AC56" i="1"/>
  <c r="S57" i="1"/>
  <c r="AC57" i="1"/>
  <c r="S58" i="1"/>
  <c r="AC58" i="1"/>
  <c r="S59" i="1"/>
  <c r="AC59" i="1"/>
  <c r="S60" i="1"/>
  <c r="AC60" i="1"/>
  <c r="S61" i="1"/>
  <c r="AC61" i="1"/>
  <c r="S62" i="1"/>
  <c r="AC62" i="1"/>
  <c r="S63" i="1"/>
  <c r="AC63" i="1"/>
  <c r="S64" i="1"/>
  <c r="AC64" i="1"/>
  <c r="S65" i="1"/>
  <c r="AC65" i="1"/>
  <c r="S66" i="1"/>
  <c r="AC66" i="1"/>
  <c r="S67" i="1"/>
  <c r="AC67" i="1"/>
  <c r="S68" i="1"/>
  <c r="AC68" i="1"/>
  <c r="S69" i="1"/>
  <c r="AC69" i="1"/>
  <c r="S70" i="1"/>
  <c r="AC70" i="1"/>
  <c r="S71" i="1"/>
  <c r="AC71" i="1"/>
  <c r="S72" i="1"/>
  <c r="AC72" i="1"/>
  <c r="S73" i="1"/>
  <c r="AC73" i="1"/>
  <c r="S74" i="1"/>
  <c r="AC74" i="1"/>
  <c r="S75" i="1"/>
  <c r="AC75" i="1"/>
  <c r="S76" i="1"/>
  <c r="AC76" i="1"/>
  <c r="S77" i="1"/>
  <c r="AC77" i="1"/>
  <c r="S78" i="1"/>
  <c r="AC78" i="1"/>
  <c r="S79" i="1"/>
  <c r="AC79" i="1"/>
  <c r="S80" i="1"/>
  <c r="AC80" i="1"/>
  <c r="S81" i="1"/>
  <c r="AC81" i="1"/>
  <c r="S82" i="1"/>
  <c r="AC82" i="1"/>
  <c r="S83" i="1"/>
  <c r="AC83" i="1"/>
  <c r="S84" i="1"/>
  <c r="AC84" i="1"/>
  <c r="S85" i="1"/>
  <c r="AC85" i="1"/>
  <c r="S86" i="1"/>
  <c r="AC86" i="1"/>
  <c r="S87" i="1"/>
  <c r="AC87" i="1"/>
  <c r="S88" i="1"/>
  <c r="AC88" i="1"/>
  <c r="S89" i="1"/>
  <c r="AC89" i="1"/>
  <c r="S90" i="1"/>
  <c r="AC90" i="1"/>
  <c r="S91" i="1"/>
  <c r="AC91" i="1"/>
  <c r="S92" i="1"/>
  <c r="AC92" i="1"/>
  <c r="S93" i="1"/>
  <c r="AC93" i="1"/>
  <c r="S94" i="1"/>
  <c r="AC94" i="1"/>
  <c r="S95" i="1"/>
  <c r="AC95" i="1"/>
  <c r="S96" i="1"/>
  <c r="AC96" i="1"/>
  <c r="S97" i="1"/>
  <c r="AC97" i="1"/>
  <c r="S98" i="1"/>
  <c r="AC98" i="1"/>
  <c r="S99" i="1"/>
  <c r="AC99" i="1"/>
  <c r="S100" i="1"/>
  <c r="AC100" i="1"/>
  <c r="S101" i="1"/>
  <c r="AC101" i="1"/>
  <c r="S102" i="1"/>
  <c r="AC102" i="1"/>
  <c r="S103" i="1"/>
  <c r="AC103" i="1"/>
  <c r="S104" i="1"/>
  <c r="AC104" i="1"/>
  <c r="S105" i="1"/>
  <c r="AC105" i="1"/>
  <c r="S106" i="1"/>
  <c r="AC106" i="1"/>
  <c r="S107" i="1"/>
  <c r="AC107" i="1"/>
  <c r="S108" i="1"/>
  <c r="AC108" i="1"/>
  <c r="S109" i="1"/>
  <c r="AC109" i="1"/>
  <c r="AC110" i="1"/>
  <c r="D112" i="1"/>
  <c r="E15" i="1" s="1"/>
  <c r="F15" i="1" s="1"/>
  <c r="G112" i="1"/>
  <c r="H112" i="1"/>
  <c r="L112" i="1"/>
  <c r="M112" i="1"/>
  <c r="R112" i="1"/>
  <c r="E48" i="1" l="1"/>
  <c r="F48" i="1" s="1"/>
  <c r="I112" i="1"/>
  <c r="E44" i="1"/>
  <c r="F44" i="1" s="1"/>
  <c r="E61" i="1"/>
  <c r="F61" i="1" s="1"/>
  <c r="E46" i="1"/>
  <c r="F46" i="1" s="1"/>
  <c r="E36" i="1"/>
  <c r="F36" i="1" s="1"/>
  <c r="E57" i="1"/>
  <c r="F57" i="1" s="1"/>
  <c r="E50" i="1"/>
  <c r="F50" i="1" s="1"/>
  <c r="E62" i="1"/>
  <c r="F62" i="1" s="1"/>
  <c r="E54" i="1"/>
  <c r="F54" i="1" s="1"/>
  <c r="E52" i="1"/>
  <c r="F52" i="1" s="1"/>
  <c r="E41" i="1"/>
  <c r="F41" i="1" s="1"/>
  <c r="E39" i="1"/>
  <c r="F39" i="1" s="1"/>
  <c r="E29" i="1"/>
  <c r="F29" i="1" s="1"/>
  <c r="E23" i="1"/>
  <c r="F23" i="1" s="1"/>
  <c r="E60" i="1"/>
  <c r="F60" i="1" s="1"/>
  <c r="E58" i="1"/>
  <c r="F58" i="1" s="1"/>
  <c r="E56" i="1"/>
  <c r="F56" i="1" s="1"/>
  <c r="E49" i="1"/>
  <c r="F49" i="1" s="1"/>
  <c r="E45" i="1"/>
  <c r="F45" i="1" s="1"/>
  <c r="E37" i="1"/>
  <c r="F37" i="1" s="1"/>
  <c r="E27" i="1"/>
  <c r="F27" i="1" s="1"/>
  <c r="E17" i="1"/>
  <c r="F17" i="1" s="1"/>
  <c r="E53" i="1"/>
  <c r="F53" i="1" s="1"/>
  <c r="AC112" i="1"/>
  <c r="E42" i="1"/>
  <c r="F42" i="1" s="1"/>
  <c r="E40" i="1"/>
  <c r="F40" i="1" s="1"/>
  <c r="AB106" i="1"/>
  <c r="S112" i="1"/>
  <c r="T52" i="1" s="1"/>
  <c r="N112" i="1"/>
  <c r="E5" i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4" i="1"/>
  <c r="F14" i="1" s="1"/>
  <c r="E16" i="1"/>
  <c r="F16" i="1" s="1"/>
  <c r="E18" i="1"/>
  <c r="F18" i="1" s="1"/>
  <c r="E20" i="1"/>
  <c r="F20" i="1" s="1"/>
  <c r="E22" i="1"/>
  <c r="F22" i="1" s="1"/>
  <c r="E24" i="1"/>
  <c r="F24" i="1" s="1"/>
  <c r="E25" i="1"/>
  <c r="F25" i="1" s="1"/>
  <c r="E26" i="1"/>
  <c r="F26" i="1" s="1"/>
  <c r="E28" i="1"/>
  <c r="F28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59" i="1"/>
  <c r="F59" i="1" s="1"/>
  <c r="E55" i="1"/>
  <c r="F55" i="1" s="1"/>
  <c r="E51" i="1"/>
  <c r="F51" i="1" s="1"/>
  <c r="E47" i="1"/>
  <c r="F47" i="1" s="1"/>
  <c r="E43" i="1"/>
  <c r="F43" i="1" s="1"/>
  <c r="E38" i="1"/>
  <c r="F38" i="1" s="1"/>
  <c r="E21" i="1"/>
  <c r="F21" i="1" s="1"/>
  <c r="E13" i="1"/>
  <c r="F13" i="1" s="1"/>
  <c r="E19" i="1"/>
  <c r="F19" i="1" s="1"/>
  <c r="T6" i="1" l="1"/>
  <c r="O6" i="1"/>
  <c r="P6" i="1" s="1"/>
  <c r="O7" i="1"/>
  <c r="P7" i="1" s="1"/>
  <c r="O23" i="1"/>
  <c r="P23" i="1" s="1"/>
  <c r="O39" i="1"/>
  <c r="P39" i="1" s="1"/>
  <c r="O55" i="1"/>
  <c r="P55" i="1" s="1"/>
  <c r="O71" i="1"/>
  <c r="P71" i="1" s="1"/>
  <c r="O87" i="1"/>
  <c r="P87" i="1" s="1"/>
  <c r="O103" i="1"/>
  <c r="P103" i="1" s="1"/>
  <c r="O16" i="1"/>
  <c r="P16" i="1" s="1"/>
  <c r="O32" i="1"/>
  <c r="P32" i="1" s="1"/>
  <c r="O48" i="1"/>
  <c r="P48" i="1" s="1"/>
  <c r="O64" i="1"/>
  <c r="P64" i="1" s="1"/>
  <c r="O80" i="1"/>
  <c r="P80" i="1" s="1"/>
  <c r="O96" i="1"/>
  <c r="P96" i="1" s="1"/>
  <c r="O9" i="1"/>
  <c r="P9" i="1" s="1"/>
  <c r="O29" i="1"/>
  <c r="P29" i="1" s="1"/>
  <c r="O45" i="1"/>
  <c r="P45" i="1" s="1"/>
  <c r="O61" i="1"/>
  <c r="P61" i="1" s="1"/>
  <c r="O77" i="1"/>
  <c r="P77" i="1" s="1"/>
  <c r="O93" i="1"/>
  <c r="P93" i="1" s="1"/>
  <c r="O109" i="1"/>
  <c r="P109" i="1" s="1"/>
  <c r="O14" i="1"/>
  <c r="P14" i="1" s="1"/>
  <c r="O30" i="1"/>
  <c r="P30" i="1" s="1"/>
  <c r="O46" i="1"/>
  <c r="P46" i="1" s="1"/>
  <c r="O62" i="1"/>
  <c r="P62" i="1" s="1"/>
  <c r="O78" i="1"/>
  <c r="P78" i="1" s="1"/>
  <c r="O94" i="1"/>
  <c r="P94" i="1" s="1"/>
  <c r="O110" i="1"/>
  <c r="P110" i="1" s="1"/>
  <c r="O11" i="1"/>
  <c r="P11" i="1" s="1"/>
  <c r="O27" i="1"/>
  <c r="P27" i="1" s="1"/>
  <c r="O43" i="1"/>
  <c r="P43" i="1" s="1"/>
  <c r="O59" i="1"/>
  <c r="P59" i="1" s="1"/>
  <c r="O75" i="1"/>
  <c r="P75" i="1" s="1"/>
  <c r="O91" i="1"/>
  <c r="P91" i="1" s="1"/>
  <c r="O107" i="1"/>
  <c r="P107" i="1" s="1"/>
  <c r="O20" i="1"/>
  <c r="P20" i="1" s="1"/>
  <c r="O36" i="1"/>
  <c r="P36" i="1" s="1"/>
  <c r="O52" i="1"/>
  <c r="P52" i="1" s="1"/>
  <c r="O68" i="1"/>
  <c r="P68" i="1" s="1"/>
  <c r="O84" i="1"/>
  <c r="P84" i="1" s="1"/>
  <c r="O100" i="1"/>
  <c r="P100" i="1" s="1"/>
  <c r="O17" i="1"/>
  <c r="P17" i="1" s="1"/>
  <c r="O33" i="1"/>
  <c r="P33" i="1" s="1"/>
  <c r="O49" i="1"/>
  <c r="P49" i="1" s="1"/>
  <c r="O65" i="1"/>
  <c r="P65" i="1" s="1"/>
  <c r="O81" i="1"/>
  <c r="P81" i="1" s="1"/>
  <c r="O97" i="1"/>
  <c r="P97" i="1" s="1"/>
  <c r="O13" i="1"/>
  <c r="P13" i="1" s="1"/>
  <c r="O18" i="1"/>
  <c r="P18" i="1" s="1"/>
  <c r="O34" i="1"/>
  <c r="P34" i="1" s="1"/>
  <c r="O50" i="1"/>
  <c r="P50" i="1" s="1"/>
  <c r="O66" i="1"/>
  <c r="P66" i="1" s="1"/>
  <c r="O82" i="1"/>
  <c r="P82" i="1" s="1"/>
  <c r="O98" i="1"/>
  <c r="P98" i="1" s="1"/>
  <c r="O15" i="1"/>
  <c r="P15" i="1" s="1"/>
  <c r="O31" i="1"/>
  <c r="P31" i="1" s="1"/>
  <c r="O47" i="1"/>
  <c r="P47" i="1" s="1"/>
  <c r="O63" i="1"/>
  <c r="P63" i="1" s="1"/>
  <c r="O79" i="1"/>
  <c r="P79" i="1" s="1"/>
  <c r="O95" i="1"/>
  <c r="P95" i="1" s="1"/>
  <c r="O8" i="1"/>
  <c r="P8" i="1" s="1"/>
  <c r="O24" i="1"/>
  <c r="P24" i="1" s="1"/>
  <c r="O40" i="1"/>
  <c r="P40" i="1" s="1"/>
  <c r="O56" i="1"/>
  <c r="P56" i="1" s="1"/>
  <c r="O72" i="1"/>
  <c r="P72" i="1" s="1"/>
  <c r="O88" i="1"/>
  <c r="P88" i="1" s="1"/>
  <c r="O104" i="1"/>
  <c r="P104" i="1" s="1"/>
  <c r="O21" i="1"/>
  <c r="P21" i="1" s="1"/>
  <c r="O37" i="1"/>
  <c r="P37" i="1" s="1"/>
  <c r="O53" i="1"/>
  <c r="P53" i="1" s="1"/>
  <c r="O69" i="1"/>
  <c r="P69" i="1" s="1"/>
  <c r="O85" i="1"/>
  <c r="P85" i="1" s="1"/>
  <c r="O101" i="1"/>
  <c r="P101" i="1" s="1"/>
  <c r="O5" i="1"/>
  <c r="P5" i="1" s="1"/>
  <c r="O22" i="1"/>
  <c r="P22" i="1" s="1"/>
  <c r="O38" i="1"/>
  <c r="P38" i="1" s="1"/>
  <c r="O54" i="1"/>
  <c r="P54" i="1" s="1"/>
  <c r="O70" i="1"/>
  <c r="P70" i="1" s="1"/>
  <c r="O86" i="1"/>
  <c r="P86" i="1" s="1"/>
  <c r="O102" i="1"/>
  <c r="P102" i="1" s="1"/>
  <c r="O19" i="1"/>
  <c r="P19" i="1" s="1"/>
  <c r="O35" i="1"/>
  <c r="P35" i="1" s="1"/>
  <c r="O51" i="1"/>
  <c r="P51" i="1" s="1"/>
  <c r="O67" i="1"/>
  <c r="P67" i="1" s="1"/>
  <c r="O83" i="1"/>
  <c r="P83" i="1" s="1"/>
  <c r="O99" i="1"/>
  <c r="P99" i="1" s="1"/>
  <c r="O12" i="1"/>
  <c r="P12" i="1" s="1"/>
  <c r="O28" i="1"/>
  <c r="P28" i="1" s="1"/>
  <c r="O44" i="1"/>
  <c r="P44" i="1" s="1"/>
  <c r="O60" i="1"/>
  <c r="P60" i="1" s="1"/>
  <c r="O76" i="1"/>
  <c r="P76" i="1" s="1"/>
  <c r="O92" i="1"/>
  <c r="P92" i="1" s="1"/>
  <c r="O108" i="1"/>
  <c r="P108" i="1" s="1"/>
  <c r="O25" i="1"/>
  <c r="P25" i="1" s="1"/>
  <c r="O41" i="1"/>
  <c r="P41" i="1" s="1"/>
  <c r="O57" i="1"/>
  <c r="P57" i="1" s="1"/>
  <c r="O73" i="1"/>
  <c r="P73" i="1" s="1"/>
  <c r="O89" i="1"/>
  <c r="P89" i="1" s="1"/>
  <c r="O105" i="1"/>
  <c r="P105" i="1" s="1"/>
  <c r="O10" i="1"/>
  <c r="P10" i="1" s="1"/>
  <c r="O26" i="1"/>
  <c r="P26" i="1" s="1"/>
  <c r="O42" i="1"/>
  <c r="P42" i="1" s="1"/>
  <c r="O58" i="1"/>
  <c r="P58" i="1" s="1"/>
  <c r="O74" i="1"/>
  <c r="P74" i="1" s="1"/>
  <c r="O90" i="1"/>
  <c r="P90" i="1" s="1"/>
  <c r="O106" i="1"/>
  <c r="P106" i="1" s="1"/>
  <c r="J6" i="1"/>
  <c r="K6" i="1" s="1"/>
  <c r="J96" i="1"/>
  <c r="J92" i="1"/>
  <c r="J60" i="1"/>
  <c r="K60" i="1" s="1"/>
  <c r="J48" i="1"/>
  <c r="K48" i="1" s="1"/>
  <c r="J40" i="1"/>
  <c r="J32" i="1"/>
  <c r="J24" i="1"/>
  <c r="K24" i="1" s="1"/>
  <c r="J16" i="1"/>
  <c r="K16" i="1" s="1"/>
  <c r="J8" i="1"/>
  <c r="J108" i="1"/>
  <c r="J104" i="1"/>
  <c r="K104" i="1" s="1"/>
  <c r="J100" i="1"/>
  <c r="K100" i="1" s="1"/>
  <c r="J88" i="1"/>
  <c r="J84" i="1"/>
  <c r="J80" i="1"/>
  <c r="J76" i="1"/>
  <c r="K76" i="1" s="1"/>
  <c r="J72" i="1"/>
  <c r="J68" i="1"/>
  <c r="J64" i="1"/>
  <c r="K64" i="1" s="1"/>
  <c r="J56" i="1"/>
  <c r="K56" i="1" s="1"/>
  <c r="J52" i="1"/>
  <c r="J44" i="1"/>
  <c r="J36" i="1"/>
  <c r="K36" i="1" s="1"/>
  <c r="J28" i="1"/>
  <c r="K28" i="1" s="1"/>
  <c r="J20" i="1"/>
  <c r="J12" i="1"/>
  <c r="J13" i="1"/>
  <c r="K13" i="1" s="1"/>
  <c r="J65" i="1"/>
  <c r="K65" i="1" s="1"/>
  <c r="J5" i="1"/>
  <c r="J86" i="1"/>
  <c r="J21" i="1"/>
  <c r="K21" i="1" s="1"/>
  <c r="J69" i="1"/>
  <c r="K69" i="1" s="1"/>
  <c r="J14" i="1"/>
  <c r="J54" i="1"/>
  <c r="J94" i="1"/>
  <c r="K94" i="1" s="1"/>
  <c r="J27" i="1"/>
  <c r="K27" i="1" s="1"/>
  <c r="J51" i="1"/>
  <c r="J67" i="1"/>
  <c r="J83" i="1"/>
  <c r="K83" i="1" s="1"/>
  <c r="J17" i="1"/>
  <c r="K17" i="1" s="1"/>
  <c r="J61" i="1"/>
  <c r="J110" i="1"/>
  <c r="J38" i="1"/>
  <c r="K38" i="1" s="1"/>
  <c r="J78" i="1"/>
  <c r="K78" i="1" s="1"/>
  <c r="J15" i="1"/>
  <c r="J101" i="1"/>
  <c r="J102" i="1"/>
  <c r="K102" i="1" s="1"/>
  <c r="J57" i="1"/>
  <c r="K57" i="1" s="1"/>
  <c r="J42" i="1"/>
  <c r="J47" i="1"/>
  <c r="J95" i="1"/>
  <c r="K95" i="1" s="1"/>
  <c r="J30" i="1"/>
  <c r="K30" i="1" s="1"/>
  <c r="J43" i="1"/>
  <c r="J25" i="1"/>
  <c r="K25" i="1" s="1"/>
  <c r="J77" i="1"/>
  <c r="K77" i="1" s="1"/>
  <c r="J26" i="1"/>
  <c r="K26" i="1" s="1"/>
  <c r="J98" i="1"/>
  <c r="J33" i="1"/>
  <c r="K33" i="1" s="1"/>
  <c r="J85" i="1"/>
  <c r="K85" i="1" s="1"/>
  <c r="J22" i="1"/>
  <c r="K22" i="1" s="1"/>
  <c r="J62" i="1"/>
  <c r="J107" i="1"/>
  <c r="J35" i="1"/>
  <c r="K35" i="1" s="1"/>
  <c r="J55" i="1"/>
  <c r="K55" i="1" s="1"/>
  <c r="J71" i="1"/>
  <c r="J87" i="1"/>
  <c r="J29" i="1"/>
  <c r="K29" i="1" s="1"/>
  <c r="J73" i="1"/>
  <c r="K73" i="1" s="1"/>
  <c r="J10" i="1"/>
  <c r="J50" i="1"/>
  <c r="K50" i="1" s="1"/>
  <c r="J90" i="1"/>
  <c r="J23" i="1"/>
  <c r="K23" i="1" s="1"/>
  <c r="J105" i="1"/>
  <c r="K105" i="1" s="1"/>
  <c r="J19" i="1"/>
  <c r="J93" i="1"/>
  <c r="K93" i="1" s="1"/>
  <c r="J37" i="1"/>
  <c r="K37" i="1" s="1"/>
  <c r="J89" i="1"/>
  <c r="K89" i="1" s="1"/>
  <c r="J46" i="1"/>
  <c r="J99" i="1"/>
  <c r="K99" i="1" s="1"/>
  <c r="J45" i="1"/>
  <c r="K45" i="1" s="1"/>
  <c r="J97" i="1"/>
  <c r="K97" i="1" s="1"/>
  <c r="J34" i="1"/>
  <c r="J74" i="1"/>
  <c r="K74" i="1" s="1"/>
  <c r="J11" i="1"/>
  <c r="K11" i="1" s="1"/>
  <c r="J39" i="1"/>
  <c r="J59" i="1"/>
  <c r="J75" i="1"/>
  <c r="K75" i="1" s="1"/>
  <c r="J91" i="1"/>
  <c r="K91" i="1" s="1"/>
  <c r="J41" i="1"/>
  <c r="J81" i="1"/>
  <c r="J18" i="1"/>
  <c r="K18" i="1" s="1"/>
  <c r="J58" i="1"/>
  <c r="K58" i="1" s="1"/>
  <c r="J103" i="1"/>
  <c r="K103" i="1" s="1"/>
  <c r="J31" i="1"/>
  <c r="J109" i="1"/>
  <c r="K109" i="1" s="1"/>
  <c r="J53" i="1"/>
  <c r="K53" i="1" s="1"/>
  <c r="J66" i="1"/>
  <c r="K66" i="1" s="1"/>
  <c r="J9" i="1"/>
  <c r="J106" i="1"/>
  <c r="K106" i="1" s="1"/>
  <c r="J82" i="1"/>
  <c r="K82" i="1" s="1"/>
  <c r="J63" i="1"/>
  <c r="K63" i="1" s="1"/>
  <c r="J79" i="1"/>
  <c r="J49" i="1"/>
  <c r="K49" i="1" s="1"/>
  <c r="J70" i="1"/>
  <c r="K70" i="1" s="1"/>
  <c r="J7" i="1"/>
  <c r="K7" i="1" s="1"/>
  <c r="K81" i="1"/>
  <c r="K41" i="1"/>
  <c r="K9" i="1"/>
  <c r="K5" i="1"/>
  <c r="K101" i="1"/>
  <c r="K61" i="1"/>
  <c r="K8" i="1"/>
  <c r="K14" i="1"/>
  <c r="K10" i="1"/>
  <c r="K40" i="1"/>
  <c r="K90" i="1"/>
  <c r="K46" i="1"/>
  <c r="K62" i="1"/>
  <c r="K92" i="1"/>
  <c r="K32" i="1"/>
  <c r="K79" i="1"/>
  <c r="K110" i="1"/>
  <c r="K54" i="1"/>
  <c r="K86" i="1"/>
  <c r="K19" i="1"/>
  <c r="K47" i="1"/>
  <c r="K39" i="1"/>
  <c r="K96" i="1"/>
  <c r="K43" i="1"/>
  <c r="K52" i="1"/>
  <c r="K42" i="1"/>
  <c r="K98" i="1"/>
  <c r="K20" i="1"/>
  <c r="K71" i="1"/>
  <c r="K80" i="1"/>
  <c r="K107" i="1"/>
  <c r="K51" i="1"/>
  <c r="K67" i="1"/>
  <c r="K15" i="1"/>
  <c r="K68" i="1"/>
  <c r="K72" i="1"/>
  <c r="K31" i="1"/>
  <c r="K12" i="1"/>
  <c r="K88" i="1"/>
  <c r="K108" i="1"/>
  <c r="K44" i="1"/>
  <c r="K34" i="1"/>
  <c r="K87" i="1"/>
  <c r="K59" i="1"/>
  <c r="K84" i="1"/>
  <c r="T19" i="1"/>
  <c r="U19" i="1" s="1"/>
  <c r="T16" i="1"/>
  <c r="X16" i="1" s="1"/>
  <c r="AB30" i="1"/>
  <c r="AB28" i="1"/>
  <c r="AB24" i="1"/>
  <c r="AB10" i="1"/>
  <c r="AB83" i="1"/>
  <c r="AB34" i="1"/>
  <c r="AB26" i="1"/>
  <c r="AB94" i="1"/>
  <c r="AB43" i="1"/>
  <c r="AB25" i="1"/>
  <c r="AB59" i="1"/>
  <c r="AB95" i="1"/>
  <c r="AB33" i="1"/>
  <c r="AB68" i="1"/>
  <c r="AB79" i="1"/>
  <c r="AB104" i="1"/>
  <c r="AB47" i="1"/>
  <c r="AB90" i="1"/>
  <c r="T43" i="1"/>
  <c r="X43" i="1" s="1"/>
  <c r="T38" i="1"/>
  <c r="X38" i="1" s="1"/>
  <c r="T11" i="1"/>
  <c r="X11" i="1" s="1"/>
  <c r="T29" i="1"/>
  <c r="X29" i="1" s="1"/>
  <c r="AB78" i="1"/>
  <c r="AB5" i="1"/>
  <c r="AB39" i="1"/>
  <c r="AB51" i="1"/>
  <c r="AB84" i="1"/>
  <c r="AB100" i="1"/>
  <c r="AB60" i="1"/>
  <c r="T21" i="1"/>
  <c r="U21" i="1" s="1"/>
  <c r="AB77" i="1"/>
  <c r="AB88" i="1"/>
  <c r="AB99" i="1"/>
  <c r="AB110" i="1"/>
  <c r="AB74" i="1"/>
  <c r="T12" i="1"/>
  <c r="U12" i="1" s="1"/>
  <c r="T33" i="1"/>
  <c r="X33" i="1" s="1"/>
  <c r="T26" i="1"/>
  <c r="X26" i="1" s="1"/>
  <c r="T32" i="1"/>
  <c r="X32" i="1" s="1"/>
  <c r="T46" i="1"/>
  <c r="U46" i="1" s="1"/>
  <c r="AB66" i="1"/>
  <c r="T13" i="1"/>
  <c r="U13" i="1" s="1"/>
  <c r="AB6" i="1"/>
  <c r="T25" i="1"/>
  <c r="X25" i="1" s="1"/>
  <c r="T18" i="1"/>
  <c r="U18" i="1" s="1"/>
  <c r="T31" i="1"/>
  <c r="U31" i="1" s="1"/>
  <c r="T35" i="1"/>
  <c r="U35" i="1" s="1"/>
  <c r="T36" i="1"/>
  <c r="U36" i="1" s="1"/>
  <c r="T24" i="1"/>
  <c r="X24" i="1" s="1"/>
  <c r="T37" i="1"/>
  <c r="X37" i="1" s="1"/>
  <c r="AB35" i="1"/>
  <c r="AB52" i="1"/>
  <c r="AB44" i="1"/>
  <c r="AB53" i="1"/>
  <c r="AB61" i="1"/>
  <c r="AB71" i="1"/>
  <c r="AB80" i="1"/>
  <c r="AB86" i="1"/>
  <c r="AB91" i="1"/>
  <c r="AB96" i="1"/>
  <c r="AB102" i="1"/>
  <c r="AB107" i="1"/>
  <c r="AB48" i="1"/>
  <c r="AB62" i="1"/>
  <c r="AB70" i="1"/>
  <c r="T17" i="1"/>
  <c r="U17" i="1" s="1"/>
  <c r="AB8" i="1"/>
  <c r="T27" i="1"/>
  <c r="X27" i="1" s="1"/>
  <c r="AB9" i="1"/>
  <c r="T20" i="1"/>
  <c r="X20" i="1" s="1"/>
  <c r="AB32" i="1"/>
  <c r="AB31" i="1"/>
  <c r="AB37" i="1"/>
  <c r="AB38" i="1"/>
  <c r="T50" i="1"/>
  <c r="U50" i="1" s="1"/>
  <c r="AB40" i="1"/>
  <c r="T54" i="1"/>
  <c r="X54" i="1" s="1"/>
  <c r="T42" i="1"/>
  <c r="X42" i="1" s="1"/>
  <c r="T47" i="1"/>
  <c r="U47" i="1" s="1"/>
  <c r="AB55" i="1"/>
  <c r="AB56" i="1"/>
  <c r="AB36" i="1"/>
  <c r="AB64" i="1"/>
  <c r="AB72" i="1"/>
  <c r="AB63" i="1"/>
  <c r="AB82" i="1"/>
  <c r="AB87" i="1"/>
  <c r="AB92" i="1"/>
  <c r="AB98" i="1"/>
  <c r="AB103" i="1"/>
  <c r="AB108" i="1"/>
  <c r="T58" i="1"/>
  <c r="U58" i="1" s="1"/>
  <c r="AB69" i="1"/>
  <c r="U52" i="1"/>
  <c r="X52" i="1"/>
  <c r="T51" i="1"/>
  <c r="T15" i="1"/>
  <c r="T23" i="1"/>
  <c r="T14" i="1"/>
  <c r="T22" i="1"/>
  <c r="T39" i="1"/>
  <c r="T28" i="1"/>
  <c r="F5" i="1"/>
  <c r="E112" i="1"/>
  <c r="T30" i="1"/>
  <c r="T34" i="1"/>
  <c r="T44" i="1"/>
  <c r="T48" i="1"/>
  <c r="T59" i="1"/>
  <c r="AB67" i="1"/>
  <c r="AB75" i="1"/>
  <c r="AB81" i="1"/>
  <c r="AB85" i="1"/>
  <c r="AB89" i="1"/>
  <c r="AB93" i="1"/>
  <c r="AB97" i="1"/>
  <c r="AB101" i="1"/>
  <c r="AB105" i="1"/>
  <c r="AB109" i="1"/>
  <c r="AB45" i="1"/>
  <c r="AB76" i="1"/>
  <c r="T5" i="1"/>
  <c r="X5" i="1" s="1"/>
  <c r="T7" i="1"/>
  <c r="T8" i="1"/>
  <c r="T9" i="1"/>
  <c r="T10" i="1"/>
  <c r="T41" i="1"/>
  <c r="T45" i="1"/>
  <c r="T61" i="1"/>
  <c r="T49" i="1"/>
  <c r="T40" i="1"/>
  <c r="T62" i="1"/>
  <c r="T66" i="1"/>
  <c r="T70" i="1"/>
  <c r="T74" i="1"/>
  <c r="T76" i="1"/>
  <c r="T78" i="1"/>
  <c r="T110" i="1"/>
  <c r="T65" i="1"/>
  <c r="T69" i="1"/>
  <c r="T73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55" i="1"/>
  <c r="T60" i="1"/>
  <c r="T64" i="1"/>
  <c r="T68" i="1"/>
  <c r="T72" i="1"/>
  <c r="T77" i="1"/>
  <c r="T79" i="1"/>
  <c r="T53" i="1"/>
  <c r="T57" i="1"/>
  <c r="T63" i="1"/>
  <c r="T71" i="1"/>
  <c r="T75" i="1"/>
  <c r="T67" i="1"/>
  <c r="T56" i="1"/>
  <c r="AB11" i="1"/>
  <c r="AB13" i="1"/>
  <c r="AB15" i="1"/>
  <c r="AB17" i="1"/>
  <c r="AB19" i="1"/>
  <c r="AB21" i="1"/>
  <c r="AB23" i="1"/>
  <c r="AB12" i="1"/>
  <c r="AB14" i="1"/>
  <c r="AB16" i="1"/>
  <c r="AB18" i="1"/>
  <c r="AB20" i="1"/>
  <c r="AB22" i="1"/>
  <c r="AB27" i="1"/>
  <c r="AB29" i="1"/>
  <c r="AB50" i="1"/>
  <c r="AB58" i="1"/>
  <c r="AB42" i="1"/>
  <c r="AB54" i="1"/>
  <c r="AB41" i="1"/>
  <c r="AB57" i="1"/>
  <c r="AB46" i="1"/>
  <c r="AB49" i="1"/>
  <c r="AB65" i="1"/>
  <c r="AB73" i="1"/>
  <c r="U6" i="1" l="1"/>
  <c r="V6" i="1" s="1"/>
  <c r="X6" i="1"/>
  <c r="F112" i="1"/>
  <c r="X21" i="1"/>
  <c r="K112" i="1"/>
  <c r="X19" i="1"/>
  <c r="X35" i="1"/>
  <c r="U25" i="1"/>
  <c r="V25" i="1" s="1"/>
  <c r="W25" i="1" s="1"/>
  <c r="AD25" i="1" s="1"/>
  <c r="U43" i="1"/>
  <c r="V43" i="1" s="1"/>
  <c r="W43" i="1" s="1"/>
  <c r="AD43" i="1" s="1"/>
  <c r="U32" i="1"/>
  <c r="V32" i="1" s="1"/>
  <c r="W32" i="1" s="1"/>
  <c r="AD32" i="1" s="1"/>
  <c r="X12" i="1"/>
  <c r="X31" i="1"/>
  <c r="U16" i="1"/>
  <c r="V16" i="1" s="1"/>
  <c r="W16" i="1" s="1"/>
  <c r="AD16" i="1" s="1"/>
  <c r="X47" i="1"/>
  <c r="V21" i="1"/>
  <c r="W21" i="1" s="1"/>
  <c r="U37" i="1"/>
  <c r="V37" i="1" s="1"/>
  <c r="W37" i="1" s="1"/>
  <c r="AD37" i="1" s="1"/>
  <c r="X58" i="1"/>
  <c r="U29" i="1"/>
  <c r="V29" i="1" s="1"/>
  <c r="W29" i="1" s="1"/>
  <c r="AD29" i="1" s="1"/>
  <c r="U26" i="1"/>
  <c r="V26" i="1" s="1"/>
  <c r="W26" i="1" s="1"/>
  <c r="AD26" i="1" s="1"/>
  <c r="V36" i="1"/>
  <c r="W36" i="1" s="1"/>
  <c r="V52" i="1"/>
  <c r="W52" i="1" s="1"/>
  <c r="AD52" i="1" s="1"/>
  <c r="J112" i="1"/>
  <c r="U54" i="1"/>
  <c r="V54" i="1" s="1"/>
  <c r="W54" i="1" s="1"/>
  <c r="AD54" i="1" s="1"/>
  <c r="U27" i="1"/>
  <c r="V27" i="1" s="1"/>
  <c r="W27" i="1" s="1"/>
  <c r="AD27" i="1" s="1"/>
  <c r="U11" i="1"/>
  <c r="V11" i="1" s="1"/>
  <c r="W11" i="1" s="1"/>
  <c r="AD11" i="1" s="1"/>
  <c r="V47" i="1"/>
  <c r="W47" i="1" s="1"/>
  <c r="U33" i="1"/>
  <c r="V33" i="1" s="1"/>
  <c r="W33" i="1" s="1"/>
  <c r="AD33" i="1" s="1"/>
  <c r="V31" i="1"/>
  <c r="W31" i="1" s="1"/>
  <c r="U38" i="1"/>
  <c r="V38" i="1" s="1"/>
  <c r="W38" i="1" s="1"/>
  <c r="AD38" i="1" s="1"/>
  <c r="X46" i="1"/>
  <c r="U20" i="1"/>
  <c r="V20" i="1" s="1"/>
  <c r="W20" i="1" s="1"/>
  <c r="AD20" i="1" s="1"/>
  <c r="V18" i="1"/>
  <c r="W18" i="1" s="1"/>
  <c r="V19" i="1"/>
  <c r="W19" i="1" s="1"/>
  <c r="V46" i="1"/>
  <c r="W46" i="1" s="1"/>
  <c r="V58" i="1"/>
  <c r="W58" i="1" s="1"/>
  <c r="V35" i="1"/>
  <c r="W35" i="1" s="1"/>
  <c r="V12" i="1"/>
  <c r="W12" i="1" s="1"/>
  <c r="X50" i="1"/>
  <c r="V13" i="1"/>
  <c r="W13" i="1" s="1"/>
  <c r="V17" i="1"/>
  <c r="W17" i="1" s="1"/>
  <c r="U42" i="1"/>
  <c r="V42" i="1" s="1"/>
  <c r="W42" i="1" s="1"/>
  <c r="AD42" i="1" s="1"/>
  <c r="U24" i="1"/>
  <c r="V24" i="1" s="1"/>
  <c r="W24" i="1" s="1"/>
  <c r="AD24" i="1" s="1"/>
  <c r="X18" i="1"/>
  <c r="V50" i="1"/>
  <c r="W50" i="1" s="1"/>
  <c r="X36" i="1"/>
  <c r="X17" i="1"/>
  <c r="X13" i="1"/>
  <c r="X67" i="1"/>
  <c r="U67" i="1"/>
  <c r="V67" i="1" s="1"/>
  <c r="W67" i="1" s="1"/>
  <c r="X57" i="1"/>
  <c r="U57" i="1"/>
  <c r="V57" i="1" s="1"/>
  <c r="W57" i="1" s="1"/>
  <c r="X72" i="1"/>
  <c r="U72" i="1"/>
  <c r="V72" i="1" s="1"/>
  <c r="W72" i="1" s="1"/>
  <c r="U55" i="1"/>
  <c r="V55" i="1" s="1"/>
  <c r="W55" i="1" s="1"/>
  <c r="X55" i="1"/>
  <c r="X106" i="1"/>
  <c r="U106" i="1"/>
  <c r="V106" i="1" s="1"/>
  <c r="W106" i="1" s="1"/>
  <c r="X102" i="1"/>
  <c r="U102" i="1"/>
  <c r="V102" i="1" s="1"/>
  <c r="W102" i="1" s="1"/>
  <c r="X98" i="1"/>
  <c r="U98" i="1"/>
  <c r="V98" i="1" s="1"/>
  <c r="W98" i="1" s="1"/>
  <c r="X94" i="1"/>
  <c r="U94" i="1"/>
  <c r="V94" i="1" s="1"/>
  <c r="W94" i="1" s="1"/>
  <c r="X90" i="1"/>
  <c r="U90" i="1"/>
  <c r="V90" i="1" s="1"/>
  <c r="W90" i="1" s="1"/>
  <c r="X86" i="1"/>
  <c r="U86" i="1"/>
  <c r="V86" i="1" s="1"/>
  <c r="W86" i="1" s="1"/>
  <c r="X82" i="1"/>
  <c r="U82" i="1"/>
  <c r="V82" i="1" s="1"/>
  <c r="W82" i="1" s="1"/>
  <c r="X69" i="1"/>
  <c r="U69" i="1"/>
  <c r="V69" i="1" s="1"/>
  <c r="W69" i="1" s="1"/>
  <c r="X76" i="1"/>
  <c r="U76" i="1"/>
  <c r="V76" i="1" s="1"/>
  <c r="W76" i="1" s="1"/>
  <c r="X62" i="1"/>
  <c r="U62" i="1"/>
  <c r="V62" i="1" s="1"/>
  <c r="W62" i="1" s="1"/>
  <c r="X45" i="1"/>
  <c r="U45" i="1"/>
  <c r="V45" i="1" s="1"/>
  <c r="W45" i="1" s="1"/>
  <c r="X8" i="1"/>
  <c r="U8" i="1"/>
  <c r="V8" i="1" s="1"/>
  <c r="W8" i="1" s="1"/>
  <c r="U44" i="1"/>
  <c r="V44" i="1" s="1"/>
  <c r="W44" i="1" s="1"/>
  <c r="X44" i="1"/>
  <c r="X22" i="1"/>
  <c r="U22" i="1"/>
  <c r="V22" i="1" s="1"/>
  <c r="W22" i="1" s="1"/>
  <c r="X23" i="1"/>
  <c r="U23" i="1"/>
  <c r="V23" i="1" s="1"/>
  <c r="W23" i="1" s="1"/>
  <c r="X75" i="1"/>
  <c r="U75" i="1"/>
  <c r="V75" i="1" s="1"/>
  <c r="W75" i="1" s="1"/>
  <c r="X53" i="1"/>
  <c r="U53" i="1"/>
  <c r="V53" i="1" s="1"/>
  <c r="W53" i="1" s="1"/>
  <c r="X68" i="1"/>
  <c r="U68" i="1"/>
  <c r="V68" i="1" s="1"/>
  <c r="W68" i="1" s="1"/>
  <c r="X109" i="1"/>
  <c r="U109" i="1"/>
  <c r="V109" i="1" s="1"/>
  <c r="W109" i="1" s="1"/>
  <c r="X105" i="1"/>
  <c r="U105" i="1"/>
  <c r="V105" i="1" s="1"/>
  <c r="W105" i="1" s="1"/>
  <c r="X101" i="1"/>
  <c r="U101" i="1"/>
  <c r="V101" i="1" s="1"/>
  <c r="W101" i="1" s="1"/>
  <c r="X97" i="1"/>
  <c r="U97" i="1"/>
  <c r="V97" i="1" s="1"/>
  <c r="W97" i="1" s="1"/>
  <c r="X93" i="1"/>
  <c r="U93" i="1"/>
  <c r="V93" i="1" s="1"/>
  <c r="W93" i="1" s="1"/>
  <c r="X89" i="1"/>
  <c r="U89" i="1"/>
  <c r="V89" i="1" s="1"/>
  <c r="W89" i="1" s="1"/>
  <c r="X85" i="1"/>
  <c r="U85" i="1"/>
  <c r="V85" i="1" s="1"/>
  <c r="W85" i="1" s="1"/>
  <c r="X81" i="1"/>
  <c r="U81" i="1"/>
  <c r="V81" i="1" s="1"/>
  <c r="W81" i="1" s="1"/>
  <c r="X65" i="1"/>
  <c r="U65" i="1"/>
  <c r="V65" i="1" s="1"/>
  <c r="W65" i="1" s="1"/>
  <c r="X74" i="1"/>
  <c r="U74" i="1"/>
  <c r="V74" i="1" s="1"/>
  <c r="W74" i="1" s="1"/>
  <c r="U40" i="1"/>
  <c r="V40" i="1" s="1"/>
  <c r="W40" i="1" s="1"/>
  <c r="X40" i="1"/>
  <c r="X41" i="1"/>
  <c r="U41" i="1"/>
  <c r="V41" i="1" s="1"/>
  <c r="W41" i="1" s="1"/>
  <c r="X7" i="1"/>
  <c r="U7" i="1"/>
  <c r="V7" i="1" s="1"/>
  <c r="W7" i="1" s="1"/>
  <c r="X34" i="1"/>
  <c r="U34" i="1"/>
  <c r="V34" i="1" s="1"/>
  <c r="W34" i="1" s="1"/>
  <c r="X28" i="1"/>
  <c r="U28" i="1"/>
  <c r="V28" i="1" s="1"/>
  <c r="W28" i="1" s="1"/>
  <c r="X14" i="1"/>
  <c r="U14" i="1"/>
  <c r="V14" i="1" s="1"/>
  <c r="W14" i="1" s="1"/>
  <c r="X15" i="1"/>
  <c r="U15" i="1"/>
  <c r="V15" i="1" s="1"/>
  <c r="W15" i="1" s="1"/>
  <c r="U51" i="1"/>
  <c r="V51" i="1" s="1"/>
  <c r="W51" i="1" s="1"/>
  <c r="X51" i="1"/>
  <c r="X71" i="1"/>
  <c r="U71" i="1"/>
  <c r="V71" i="1" s="1"/>
  <c r="W71" i="1" s="1"/>
  <c r="X79" i="1"/>
  <c r="U79" i="1"/>
  <c r="V79" i="1" s="1"/>
  <c r="W79" i="1" s="1"/>
  <c r="X64" i="1"/>
  <c r="U64" i="1"/>
  <c r="V64" i="1" s="1"/>
  <c r="W64" i="1" s="1"/>
  <c r="X108" i="1"/>
  <c r="U108" i="1"/>
  <c r="V108" i="1" s="1"/>
  <c r="W108" i="1" s="1"/>
  <c r="X104" i="1"/>
  <c r="U104" i="1"/>
  <c r="V104" i="1" s="1"/>
  <c r="W104" i="1" s="1"/>
  <c r="X100" i="1"/>
  <c r="U100" i="1"/>
  <c r="V100" i="1" s="1"/>
  <c r="W100" i="1" s="1"/>
  <c r="X96" i="1"/>
  <c r="U96" i="1"/>
  <c r="V96" i="1" s="1"/>
  <c r="W96" i="1" s="1"/>
  <c r="X92" i="1"/>
  <c r="U92" i="1"/>
  <c r="V92" i="1" s="1"/>
  <c r="W92" i="1" s="1"/>
  <c r="X88" i="1"/>
  <c r="U88" i="1"/>
  <c r="V88" i="1" s="1"/>
  <c r="W88" i="1" s="1"/>
  <c r="X84" i="1"/>
  <c r="U84" i="1"/>
  <c r="V84" i="1" s="1"/>
  <c r="W84" i="1" s="1"/>
  <c r="X80" i="1"/>
  <c r="U80" i="1"/>
  <c r="V80" i="1" s="1"/>
  <c r="W80" i="1" s="1"/>
  <c r="X110" i="1"/>
  <c r="U110" i="1"/>
  <c r="V110" i="1" s="1"/>
  <c r="W110" i="1" s="1"/>
  <c r="X70" i="1"/>
  <c r="U70" i="1"/>
  <c r="V70" i="1" s="1"/>
  <c r="W70" i="1" s="1"/>
  <c r="X49" i="1"/>
  <c r="U49" i="1"/>
  <c r="V49" i="1" s="1"/>
  <c r="W49" i="1" s="1"/>
  <c r="X10" i="1"/>
  <c r="U10" i="1"/>
  <c r="V10" i="1" s="1"/>
  <c r="W10" i="1" s="1"/>
  <c r="P112" i="1"/>
  <c r="O112" i="1"/>
  <c r="U59" i="1"/>
  <c r="V59" i="1" s="1"/>
  <c r="W59" i="1" s="1"/>
  <c r="X59" i="1"/>
  <c r="X30" i="1"/>
  <c r="U30" i="1"/>
  <c r="V30" i="1" s="1"/>
  <c r="W30" i="1" s="1"/>
  <c r="AA112" i="1"/>
  <c r="X56" i="1"/>
  <c r="U56" i="1"/>
  <c r="V56" i="1" s="1"/>
  <c r="W56" i="1" s="1"/>
  <c r="X63" i="1"/>
  <c r="U63" i="1"/>
  <c r="V63" i="1" s="1"/>
  <c r="W63" i="1" s="1"/>
  <c r="X77" i="1"/>
  <c r="U77" i="1"/>
  <c r="V77" i="1" s="1"/>
  <c r="W77" i="1" s="1"/>
  <c r="U60" i="1"/>
  <c r="V60" i="1" s="1"/>
  <c r="W60" i="1" s="1"/>
  <c r="X60" i="1"/>
  <c r="X107" i="1"/>
  <c r="U107" i="1"/>
  <c r="V107" i="1" s="1"/>
  <c r="W107" i="1" s="1"/>
  <c r="X103" i="1"/>
  <c r="U103" i="1"/>
  <c r="V103" i="1" s="1"/>
  <c r="W103" i="1" s="1"/>
  <c r="X99" i="1"/>
  <c r="U99" i="1"/>
  <c r="V99" i="1" s="1"/>
  <c r="W99" i="1" s="1"/>
  <c r="X95" i="1"/>
  <c r="U95" i="1"/>
  <c r="V95" i="1" s="1"/>
  <c r="W95" i="1" s="1"/>
  <c r="X91" i="1"/>
  <c r="U91" i="1"/>
  <c r="V91" i="1" s="1"/>
  <c r="W91" i="1" s="1"/>
  <c r="X87" i="1"/>
  <c r="U87" i="1"/>
  <c r="V87" i="1" s="1"/>
  <c r="W87" i="1" s="1"/>
  <c r="X83" i="1"/>
  <c r="U83" i="1"/>
  <c r="V83" i="1" s="1"/>
  <c r="W83" i="1" s="1"/>
  <c r="X73" i="1"/>
  <c r="U73" i="1"/>
  <c r="V73" i="1" s="1"/>
  <c r="W73" i="1" s="1"/>
  <c r="X78" i="1"/>
  <c r="U78" i="1"/>
  <c r="V78" i="1" s="1"/>
  <c r="W78" i="1" s="1"/>
  <c r="X66" i="1"/>
  <c r="U66" i="1"/>
  <c r="V66" i="1" s="1"/>
  <c r="W66" i="1" s="1"/>
  <c r="X61" i="1"/>
  <c r="U61" i="1"/>
  <c r="V61" i="1" s="1"/>
  <c r="W61" i="1" s="1"/>
  <c r="X9" i="1"/>
  <c r="U9" i="1"/>
  <c r="V9" i="1" s="1"/>
  <c r="W9" i="1" s="1"/>
  <c r="U5" i="1"/>
  <c r="V5" i="1" s="1"/>
  <c r="T112" i="1"/>
  <c r="U48" i="1"/>
  <c r="V48" i="1" s="1"/>
  <c r="W48" i="1" s="1"/>
  <c r="X48" i="1"/>
  <c r="U39" i="1"/>
  <c r="V39" i="1" s="1"/>
  <c r="W39" i="1" s="1"/>
  <c r="X39" i="1"/>
  <c r="AB112" i="1"/>
  <c r="AD7" i="1" l="1"/>
  <c r="W6" i="1"/>
  <c r="V112" i="1"/>
  <c r="AD21" i="1"/>
  <c r="AD19" i="1"/>
  <c r="AD35" i="1"/>
  <c r="AD31" i="1"/>
  <c r="AD18" i="1"/>
  <c r="AD12" i="1"/>
  <c r="AD47" i="1"/>
  <c r="AD46" i="1"/>
  <c r="AD58" i="1"/>
  <c r="AD36" i="1"/>
  <c r="AD50" i="1"/>
  <c r="AD65" i="1"/>
  <c r="AD85" i="1"/>
  <c r="AD101" i="1"/>
  <c r="AD53" i="1"/>
  <c r="AD89" i="1"/>
  <c r="AD105" i="1"/>
  <c r="AD76" i="1"/>
  <c r="AD6" i="1"/>
  <c r="AD49" i="1"/>
  <c r="AD110" i="1"/>
  <c r="AD84" i="1"/>
  <c r="AD92" i="1"/>
  <c r="AD100" i="1"/>
  <c r="AD108" i="1"/>
  <c r="AD34" i="1"/>
  <c r="AD23" i="1"/>
  <c r="AD13" i="1"/>
  <c r="AD9" i="1"/>
  <c r="AD66" i="1"/>
  <c r="AD73" i="1"/>
  <c r="AD87" i="1"/>
  <c r="AD95" i="1"/>
  <c r="AD103" i="1"/>
  <c r="AD63" i="1"/>
  <c r="AD55" i="1"/>
  <c r="AD51" i="1"/>
  <c r="AD80" i="1"/>
  <c r="AD88" i="1"/>
  <c r="AD96" i="1"/>
  <c r="AD104" i="1"/>
  <c r="AD64" i="1"/>
  <c r="AD15" i="1"/>
  <c r="AD22" i="1"/>
  <c r="AD44" i="1"/>
  <c r="AD68" i="1"/>
  <c r="AD48" i="1"/>
  <c r="AD59" i="1"/>
  <c r="AD86" i="1"/>
  <c r="AD102" i="1"/>
  <c r="AD81" i="1"/>
  <c r="AD97" i="1"/>
  <c r="AD60" i="1"/>
  <c r="AD40" i="1"/>
  <c r="AD39" i="1"/>
  <c r="AD61" i="1"/>
  <c r="AD78" i="1"/>
  <c r="AD83" i="1"/>
  <c r="AD91" i="1"/>
  <c r="AD99" i="1"/>
  <c r="AD107" i="1"/>
  <c r="AD77" i="1"/>
  <c r="AD56" i="1"/>
  <c r="AD94" i="1"/>
  <c r="AD41" i="1"/>
  <c r="AD74" i="1"/>
  <c r="AD75" i="1"/>
  <c r="AD62" i="1"/>
  <c r="AD57" i="1"/>
  <c r="AD17" i="1"/>
  <c r="AD70" i="1"/>
  <c r="X112" i="1"/>
  <c r="AD82" i="1"/>
  <c r="AD98" i="1"/>
  <c r="AD79" i="1"/>
  <c r="AD14" i="1"/>
  <c r="AD8" i="1"/>
  <c r="AD69" i="1"/>
  <c r="AD67" i="1"/>
  <c r="U112" i="1"/>
  <c r="AD93" i="1"/>
  <c r="AD109" i="1"/>
  <c r="AD30" i="1"/>
  <c r="AD90" i="1"/>
  <c r="AD106" i="1"/>
  <c r="AD10" i="1"/>
  <c r="AD71" i="1"/>
  <c r="AD28" i="1"/>
  <c r="AD45" i="1"/>
  <c r="AD72" i="1"/>
  <c r="W5" i="1" l="1"/>
  <c r="AD5" i="1" s="1"/>
  <c r="W112" i="1" l="1"/>
  <c r="AD112" i="1"/>
</calcChain>
</file>

<file path=xl/comments1.xml><?xml version="1.0" encoding="utf-8"?>
<comments xmlns="http://schemas.openxmlformats.org/spreadsheetml/2006/main">
  <authors>
    <author>Jesús Miguel Ortíz Jiménez</author>
  </authors>
  <commentList>
    <comment ref="Z4" authorId="0" shapeId="0">
      <text>
        <r>
          <rPr>
            <b/>
            <sz val="9"/>
            <color indexed="81"/>
            <rFont val="Tahoma"/>
            <family val="2"/>
          </rPr>
          <t>Jesús Miguel Ortíz Jiménez:</t>
        </r>
        <r>
          <rPr>
            <sz val="9"/>
            <color indexed="81"/>
            <rFont val="Tahoma"/>
            <family val="2"/>
          </rPr>
          <t xml:space="preserve">
Actualización de la LCF</t>
        </r>
      </text>
    </comment>
  </commentList>
</comments>
</file>

<file path=xl/sharedStrings.xml><?xml version="1.0" encoding="utf-8"?>
<sst xmlns="http://schemas.openxmlformats.org/spreadsheetml/2006/main" count="892" uniqueCount="175">
  <si>
    <t>Totales</t>
  </si>
  <si>
    <t>CHAPAB</t>
  </si>
  <si>
    <t>Partes Iguales 
0.27/106</t>
  </si>
  <si>
    <t>(IMMi/Ʃ IMMi)* 2.5%</t>
  </si>
  <si>
    <t>Razón directa
IMMi/Ʃ IMMi</t>
  </si>
  <si>
    <t>Marginación CONAPO
(Mi)</t>
  </si>
  <si>
    <t xml:space="preserve"> (IERi)*(4.5%)</t>
  </si>
  <si>
    <t>RAZÓN DIRECTA
(d)/Ʃ (d)</t>
  </si>
  <si>
    <t>Derechos de Agua
(c)</t>
  </si>
  <si>
    <t>Impuesto Predial
(b)</t>
  </si>
  <si>
    <t>Población 64.0%
(a)/Ʃ (a) * (64%)</t>
  </si>
  <si>
    <t>Razón directa
(a)/Ʃ (a)</t>
  </si>
  <si>
    <t>Población
(a)</t>
  </si>
  <si>
    <t>Municipios</t>
  </si>
  <si>
    <t>#</t>
  </si>
  <si>
    <t>Suma de los Factores</t>
  </si>
  <si>
    <t>Fracción VI</t>
  </si>
  <si>
    <t>Fracción V</t>
  </si>
  <si>
    <t>Fracción II</t>
  </si>
  <si>
    <t>Fracción I:</t>
  </si>
  <si>
    <t xml:space="preserve">TOTALES </t>
  </si>
  <si>
    <t>Factor de distribución</t>
  </si>
  <si>
    <t xml:space="preserve">índice de Masa de Marginación
30.0%  </t>
  </si>
  <si>
    <t>Población 70.0%</t>
  </si>
  <si>
    <t>MUNICIPIOS</t>
  </si>
  <si>
    <t>Fracción II.</t>
  </si>
  <si>
    <t>Fracción I.</t>
  </si>
  <si>
    <t>Suma
(a*9.261-0.1456*Mi)</t>
  </si>
  <si>
    <t>R1i (2022)</t>
  </si>
  <si>
    <t>2022
(b)+(c)=(d)</t>
  </si>
  <si>
    <t>Fuente: La población municipal se tomó del censo 2020 del INEGI</t>
  </si>
  <si>
    <t>Los valores de Marginación (indice-de-marginacion-carencias-poblacionales-por-localidad-municipio-y-entidad), corresponden a los publicados por CONAPO en 2021.</t>
  </si>
  <si>
    <t xml:space="preserve"> IERi (2022):
(d)/Ʃ (d) * (33%)</t>
  </si>
  <si>
    <t>R1i (2023)</t>
  </si>
  <si>
    <t>2023
(b)+(c)=(d)</t>
  </si>
  <si>
    <t>ACANCEH</t>
  </si>
  <si>
    <t>AKIL</t>
  </si>
  <si>
    <t>BACA</t>
  </si>
  <si>
    <t>BUCTZOTZ</t>
  </si>
  <si>
    <t>CALOTMUL</t>
  </si>
  <si>
    <t>CANSAHCAB</t>
  </si>
  <si>
    <t>CANTAMAYEC</t>
  </si>
  <si>
    <t>CENOTILLO</t>
  </si>
  <si>
    <t>CONKAL</t>
  </si>
  <si>
    <t>CUNCUNUL</t>
  </si>
  <si>
    <t>CHANKOM</t>
  </si>
  <si>
    <t>CHEMAX</t>
  </si>
  <si>
    <t>CHICXULUB PUEBLO</t>
  </si>
  <si>
    <t>CHIKINDZONOT</t>
  </si>
  <si>
    <t>CHUMAYEL</t>
  </si>
  <si>
    <t>DZAN</t>
  </si>
  <si>
    <t>DZEMUL</t>
  </si>
  <si>
    <t>DZILAM DE BRAVO</t>
  </si>
  <si>
    <t>DZONCAUICH</t>
  </si>
  <si>
    <t>ESPITA</t>
  </si>
  <si>
    <t>IXIL</t>
  </si>
  <si>
    <t>IZAMAL</t>
  </si>
  <si>
    <t>KANTUNIL</t>
  </si>
  <si>
    <t>KAUA</t>
  </si>
  <si>
    <t>KINCHIL</t>
  </si>
  <si>
    <t>MAMA</t>
  </si>
  <si>
    <t>MOTUL</t>
  </si>
  <si>
    <t>MUNA</t>
  </si>
  <si>
    <t>MUXUPIP</t>
  </si>
  <si>
    <t>OXKUTZCAB</t>
  </si>
  <si>
    <t>PETO</t>
  </si>
  <si>
    <t>PROGRESO</t>
  </si>
  <si>
    <t>QUINTANA ROO</t>
  </si>
  <si>
    <t>SACALUM</t>
  </si>
  <si>
    <t>SAMAHIL</t>
  </si>
  <si>
    <t>SANAHCAT</t>
  </si>
  <si>
    <t>SAN FELIPE</t>
  </si>
  <si>
    <t>SANTA ELENA</t>
  </si>
  <si>
    <t>SOTUTA</t>
  </si>
  <si>
    <t>SUDZAL</t>
  </si>
  <si>
    <t>SUMA</t>
  </si>
  <si>
    <t>TAHMEK</t>
  </si>
  <si>
    <t>TEABO</t>
  </si>
  <si>
    <t>TECOH</t>
  </si>
  <si>
    <t>TEKAL DE VENEGAS</t>
  </si>
  <si>
    <t>TEKAX</t>
  </si>
  <si>
    <t>TEKIT</t>
  </si>
  <si>
    <t>TEKOM</t>
  </si>
  <si>
    <t>TELCHAC PUEBLO</t>
  </si>
  <si>
    <t>TELCHAC PUERTO</t>
  </si>
  <si>
    <t>TEMAX</t>
  </si>
  <si>
    <t>TETIZ</t>
  </si>
  <si>
    <t>TEYA</t>
  </si>
  <si>
    <t>TICUL</t>
  </si>
  <si>
    <t>TIMUCUY</t>
  </si>
  <si>
    <t>TINUM</t>
  </si>
  <si>
    <t>TIXCACALCUPUL</t>
  </si>
  <si>
    <t>TIXKOKOB</t>
  </si>
  <si>
    <t>TZUCACAB</t>
  </si>
  <si>
    <t>UAYMA</t>
  </si>
  <si>
    <t>VALLADOLID</t>
  </si>
  <si>
    <t>XOCCHEL</t>
  </si>
  <si>
    <t>YAXKUKUL</t>
  </si>
  <si>
    <t>ABALÁ</t>
  </si>
  <si>
    <t>BOKOBÁ</t>
  </si>
  <si>
    <t>CACALCHÉN</t>
  </si>
  <si>
    <t>CELESTÚN</t>
  </si>
  <si>
    <t>CUZAMÁ</t>
  </si>
  <si>
    <t>CHACSINKÍN</t>
  </si>
  <si>
    <t>CHICHIMILÁ</t>
  </si>
  <si>
    <t>CHOCHOLÁ</t>
  </si>
  <si>
    <t>DZIDZANTÚN</t>
  </si>
  <si>
    <t>DZILAM GONZÁLEZ</t>
  </si>
  <si>
    <t>DZITÁS</t>
  </si>
  <si>
    <t>HALACHÓ</t>
  </si>
  <si>
    <t>HOCABÁ</t>
  </si>
  <si>
    <t>HOCTÚN</t>
  </si>
  <si>
    <t>HOMÚN</t>
  </si>
  <si>
    <t>HUHÍ</t>
  </si>
  <si>
    <t>HUNUCMÁ</t>
  </si>
  <si>
    <t>KANASÍN</t>
  </si>
  <si>
    <t>KOPOMÁ</t>
  </si>
  <si>
    <t>MANÍ</t>
  </si>
  <si>
    <t>MAXCANÚ</t>
  </si>
  <si>
    <t>MAYAPÁN</t>
  </si>
  <si>
    <t>MÉRIDA</t>
  </si>
  <si>
    <t>MOCOCHÁ</t>
  </si>
  <si>
    <t>OPICHÉN</t>
  </si>
  <si>
    <t>PANABÁ</t>
  </si>
  <si>
    <t>RÍO LAGARTOS</t>
  </si>
  <si>
    <t>SEYÉ</t>
  </si>
  <si>
    <t>SINANCHÉ</t>
  </si>
  <si>
    <t>SUCILÁ</t>
  </si>
  <si>
    <t>TAHDZIÚ</t>
  </si>
  <si>
    <t>TEKANTÓ</t>
  </si>
  <si>
    <t>TEMOZÓN</t>
  </si>
  <si>
    <t>TEPAKÁN</t>
  </si>
  <si>
    <t>TETÍZ</t>
  </si>
  <si>
    <t>TIXMÉHUAC</t>
  </si>
  <si>
    <t>TIXPÉHUAL</t>
  </si>
  <si>
    <t>TIZIMÍN</t>
  </si>
  <si>
    <t>TUNKÁS</t>
  </si>
  <si>
    <t>UCÚ</t>
  </si>
  <si>
    <t>UMÁN</t>
  </si>
  <si>
    <t>YAXCABÁ</t>
  </si>
  <si>
    <t>YOBAÍN</t>
  </si>
  <si>
    <t xml:space="preserve"> IERi (2023):
(d)/Ʃ (d) * (33%)</t>
  </si>
  <si>
    <t>R1i (2024)</t>
  </si>
  <si>
    <t>2024
(b)+(c)=(d)</t>
  </si>
  <si>
    <t xml:space="preserve"> IERi (2024):
(d)/Ʃ (d) * (34%)</t>
  </si>
  <si>
    <t xml:space="preserve"> IERi:
(2022)+(2023)+(2024)</t>
  </si>
  <si>
    <t xml:space="preserve"> IERi (2024) * (2.0%)</t>
  </si>
  <si>
    <t>DESARROLLO DE FACTOR DE DISTRIBUCIÓN  (TABLA  I) PERÍODO JULIO 2025 - JUNIO 2026</t>
  </si>
  <si>
    <t>DESARROLLO DEL FACTOR DE DISTRIBUCIÓN  (TABLA III) PERÍODO JULIO 2025 - JUNIO 2026</t>
  </si>
  <si>
    <t>Fracción III: R1i (2024)</t>
  </si>
  <si>
    <t>NOMBRE DEL MUNICIPIO</t>
  </si>
  <si>
    <t>FONDO GENERAL DE PARTICIPACIONES</t>
  </si>
  <si>
    <t>FONDO DE FOMENTO MUNICIPAL</t>
  </si>
  <si>
    <t>IMPUESTO ESPECIAL SOBRE PRODUCCIÓN Y SERVICIOS</t>
  </si>
  <si>
    <t>FONDO DE FISCALIZACIÓN Y RECAUDACIÓN</t>
  </si>
  <si>
    <t>FONDO DE COMPENSACIÓN DEL ISAN</t>
  </si>
  <si>
    <t>IMPUESTOS SOBRE AUTOMÓVILES  NUEVOS</t>
  </si>
  <si>
    <t>IMPUESTOS ESTATALES</t>
  </si>
  <si>
    <t xml:space="preserve">IMPUESTO ESTATALES(VENTA DE BEBIDAS CON CONTENIDO ALCOHÓLICO)  </t>
  </si>
  <si>
    <t>IMPUESTO ESPECIAL SOBRE LA VENTA FINAL DE GASOLINAS</t>
  </si>
  <si>
    <t>ENAJENACIÒN DE BIENES INMUEBLES</t>
  </si>
  <si>
    <t>FONDO DE ISR 100%</t>
  </si>
  <si>
    <t>MONTO (PESOS)</t>
  </si>
  <si>
    <t>PORCENTAJE</t>
  </si>
  <si>
    <t>TOTAL</t>
  </si>
  <si>
    <t>TOTAL DE PARTICIPACIONES FEDERALES PROVISIONALES</t>
  </si>
  <si>
    <t>TOTAL DE PARTICIPACIONES FEDERALES DEFINITIVAS</t>
  </si>
  <si>
    <t>SALDO TOTAL</t>
  </si>
  <si>
    <t>ANEXO III
PORCENTAJES Y MONTOS DE PARTICIPACIONES FEDERALES PROVISIONALES MINISTRADAS A LOS MUNICIPIOS PARA EL EJERCICIO FISCAL ENERO – JUNIO 2025</t>
  </si>
  <si>
    <t>ANEXO IV
PORCENTAJES Y MONTOS DE PARTICIPACIONES FEDERALES DEFINITIVOS CORRESPONDIENTE A LOS MUNICIPIOS PARA EL EJERCICIO FISCAL ENERO – JUNIO 2025</t>
  </si>
  <si>
    <t>ANEXO V
SALDOS DERIVADOS DEL AJUSTE DE PARTICIPACIONES FEDERALES DEL EJERCICIO FISCAL ENERO – JUNIO 2025</t>
  </si>
  <si>
    <t>TIXPÉUAL</t>
  </si>
  <si>
    <t>El periodo corresponde de enero a junio de 2025</t>
  </si>
  <si>
    <t>El periodo corresponde de enero a junio de 2025.</t>
  </si>
  <si>
    <t>Este cálculo considera la Recaudación del Impuesto Predial y Derechos de Agua 2022-2024.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</si>
</sst>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3" formatCode="_-* #,##0.00_-;\-* #,##0.00_-;_-* &quot;-&quot;??_-;_-@_-"/>
    <numFmt numFmtId="164" formatCode="_-* #,##0.00000_-;\-* #,##0.00000_-;_-* &quot;-&quot;?????_-;_-@_-"/>
    <numFmt numFmtId="165" formatCode="_-* #,##0.00000_-;\-* #,##0.00000_-;_-* &quot;-&quot;??_-;_-@_-"/>
    <numFmt numFmtId="166" formatCode="_-* #,##0.000000_-;\-* #,##0.000000_-;_-* &quot;-&quot;??_-;_-@_-"/>
    <numFmt numFmtId="167" formatCode="_-* #,##0_-;\-* #,##0_-;_-* &quot;-&quot;??_-;_-@_-"/>
    <numFmt numFmtId="168" formatCode="0.0000000"/>
    <numFmt numFmtId="169" formatCode="0.0000000000"/>
    <numFmt numFmtId="170" formatCode="_-* #,##0.000000000_-;\-* #,##0.000000000_-;_-* &quot;-&quot;??_-;_-@_-"/>
    <numFmt numFmtId="171" formatCode="#,##0.00000000"/>
    <numFmt numFmtId="172" formatCode="0.00000000"/>
    <numFmt numFmtId="173" formatCode="0.000000"/>
    <numFmt numFmtId="174" formatCode="#,##0.000000"/>
    <numFmt numFmtId="175" formatCode="_-* #,##0.00000000_-;\-* #,##0.00000000_-;_-* &quot;-&quot;??_-;_-@_-"/>
    <numFmt numFmtId="176" formatCode="0.00000"/>
    <numFmt numFmtId="177" formatCode="_-* #,##0.0000000000_-;\-* #,##0.0000000000_-;_-* &quot;-&quot;??_-;_-@_-"/>
    <numFmt numFmtId="178" formatCode="_-* #,##0.0000000000000_-;\-* #,##0.0000000000000_-;_-* &quot;-&quot;??_-;_-@_-"/>
    <numFmt numFmtId="179" formatCode="0.000000000000000"/>
    <numFmt numFmtId="180" formatCode="0.00000000%"/>
    <numFmt numFmtId="181" formatCode="#,##0.00_ ;[Red]\-#,##0.00\ "/>
    <numFmt numFmtId="182" formatCode="_-* #,##0.000000000000_-;\-* #,##0.0000000000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Lato Light"/>
      <family val="2"/>
    </font>
    <font>
      <b/>
      <sz val="11"/>
      <color theme="1"/>
      <name val="Lato Light"/>
      <family val="2"/>
    </font>
    <font>
      <sz val="10"/>
      <color theme="1"/>
      <name val="Lato Light"/>
      <family val="2"/>
    </font>
    <font>
      <b/>
      <sz val="10"/>
      <color theme="1"/>
      <name val="Lato Light"/>
      <family val="2"/>
    </font>
    <font>
      <sz val="10"/>
      <color rgb="FF000000"/>
      <name val="Lato Light"/>
      <family val="2"/>
    </font>
    <font>
      <sz val="9"/>
      <name val="Lato Light"/>
      <family val="2"/>
    </font>
    <font>
      <b/>
      <sz val="10"/>
      <name val="Lato Light"/>
      <family val="2"/>
    </font>
    <font>
      <sz val="10"/>
      <name val="Lato Light"/>
      <family val="2"/>
    </font>
    <font>
      <sz val="11"/>
      <color theme="0"/>
      <name val="Lato Light"/>
      <family val="2"/>
    </font>
    <font>
      <sz val="11"/>
      <color indexed="8"/>
      <name val="Lato Light"/>
      <family val="2"/>
    </font>
    <font>
      <sz val="8"/>
      <color theme="1"/>
      <name val="Lato Light"/>
      <family val="2"/>
    </font>
    <font>
      <b/>
      <sz val="12"/>
      <color theme="1"/>
      <name val="Lato Light"/>
      <family val="2"/>
    </font>
    <font>
      <sz val="11"/>
      <color rgb="FF000000"/>
      <name val="Lato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150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10" fillId="0" borderId="1" xfId="0" quotePrefix="1" applyNumberFormat="1" applyFont="1" applyFill="1" applyBorder="1" applyAlignment="1">
      <alignment horizontal="left" vertical="center"/>
    </xf>
    <xf numFmtId="0" fontId="7" fillId="0" borderId="1" xfId="0" applyFont="1" applyFill="1" applyBorder="1"/>
    <xf numFmtId="166" fontId="7" fillId="0" borderId="1" xfId="0" applyNumberFormat="1" applyFont="1" applyFill="1" applyBorder="1"/>
    <xf numFmtId="174" fontId="7" fillId="0" borderId="1" xfId="0" applyNumberFormat="1" applyFont="1" applyFill="1" applyBorder="1"/>
    <xf numFmtId="169" fontId="7" fillId="0" borderId="1" xfId="0" applyNumberFormat="1" applyFont="1" applyFill="1" applyBorder="1"/>
    <xf numFmtId="173" fontId="7" fillId="0" borderId="1" xfId="0" applyNumberFormat="1" applyFont="1" applyFill="1" applyBorder="1"/>
    <xf numFmtId="171" fontId="7" fillId="0" borderId="1" xfId="0" applyNumberFormat="1" applyFont="1" applyFill="1" applyBorder="1"/>
    <xf numFmtId="172" fontId="7" fillId="0" borderId="1" xfId="0" applyNumberFormat="1" applyFont="1" applyFill="1" applyBorder="1"/>
    <xf numFmtId="176" fontId="7" fillId="0" borderId="1" xfId="0" applyNumberFormat="1" applyFont="1" applyFill="1" applyBorder="1"/>
    <xf numFmtId="170" fontId="7" fillId="0" borderId="1" xfId="0" applyNumberFormat="1" applyFont="1" applyFill="1" applyBorder="1"/>
    <xf numFmtId="177" fontId="7" fillId="0" borderId="1" xfId="2" applyNumberFormat="1" applyFont="1" applyFill="1" applyBorder="1"/>
    <xf numFmtId="177" fontId="7" fillId="0" borderId="0" xfId="0" applyNumberFormat="1" applyFont="1" applyFill="1"/>
    <xf numFmtId="0" fontId="7" fillId="0" borderId="1" xfId="0" applyFont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left" vertical="center"/>
    </xf>
    <xf numFmtId="166" fontId="7" fillId="0" borderId="1" xfId="0" applyNumberFormat="1" applyFont="1" applyBorder="1"/>
    <xf numFmtId="174" fontId="7" fillId="0" borderId="1" xfId="0" applyNumberFormat="1" applyFont="1" applyBorder="1"/>
    <xf numFmtId="169" fontId="7" fillId="0" borderId="1" xfId="0" applyNumberFormat="1" applyFont="1" applyBorder="1"/>
    <xf numFmtId="173" fontId="7" fillId="0" borderId="1" xfId="0" applyNumberFormat="1" applyFont="1" applyBorder="1"/>
    <xf numFmtId="171" fontId="7" fillId="0" borderId="1" xfId="0" applyNumberFormat="1" applyFont="1" applyBorder="1"/>
    <xf numFmtId="172" fontId="7" fillId="0" borderId="1" xfId="0" applyNumberFormat="1" applyFont="1" applyBorder="1"/>
    <xf numFmtId="170" fontId="7" fillId="0" borderId="1" xfId="0" applyNumberFormat="1" applyFont="1" applyBorder="1"/>
    <xf numFmtId="177" fontId="7" fillId="0" borderId="1" xfId="2" applyNumberFormat="1" applyFont="1" applyBorder="1"/>
    <xf numFmtId="177" fontId="7" fillId="0" borderId="0" xfId="0" applyNumberFormat="1" applyFont="1"/>
    <xf numFmtId="168" fontId="7" fillId="0" borderId="0" xfId="0" applyNumberFormat="1" applyFont="1"/>
    <xf numFmtId="3" fontId="11" fillId="2" borderId="1" xfId="0" quotePrefix="1" applyNumberFormat="1" applyFont="1" applyFill="1" applyBorder="1" applyAlignment="1">
      <alignment horizontal="left" vertical="center"/>
    </xf>
    <xf numFmtId="167" fontId="8" fillId="2" borderId="1" xfId="1" applyNumberFormat="1" applyFont="1" applyFill="1" applyBorder="1" applyAlignment="1">
      <alignment vertical="center"/>
    </xf>
    <xf numFmtId="165" fontId="8" fillId="2" borderId="1" xfId="1" applyNumberFormat="1" applyFont="1" applyFill="1" applyBorder="1" applyAlignment="1">
      <alignment vertical="center"/>
    </xf>
    <xf numFmtId="165" fontId="8" fillId="3" borderId="1" xfId="1" applyNumberFormat="1" applyFont="1" applyFill="1" applyBorder="1" applyAlignment="1">
      <alignment vertical="center"/>
    </xf>
    <xf numFmtId="165" fontId="8" fillId="5" borderId="1" xfId="1" applyNumberFormat="1" applyFont="1" applyFill="1" applyBorder="1" applyAlignment="1">
      <alignment vertical="center"/>
    </xf>
    <xf numFmtId="41" fontId="8" fillId="2" borderId="1" xfId="1" applyNumberFormat="1" applyFont="1" applyFill="1" applyBorder="1" applyAlignment="1">
      <alignment vertical="center"/>
    </xf>
    <xf numFmtId="166" fontId="8" fillId="4" borderId="1" xfId="1" applyNumberFormat="1" applyFont="1" applyFill="1" applyBorder="1" applyAlignment="1">
      <alignment vertical="center"/>
    </xf>
    <xf numFmtId="166" fontId="8" fillId="3" borderId="1" xfId="1" applyNumberFormat="1" applyFont="1" applyFill="1" applyBorder="1" applyAlignment="1">
      <alignment vertical="center"/>
    </xf>
    <xf numFmtId="166" fontId="8" fillId="3" borderId="1" xfId="1" applyNumberFormat="1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vertical="center"/>
    </xf>
    <xf numFmtId="165" fontId="5" fillId="0" borderId="0" xfId="0" applyNumberFormat="1" applyFont="1"/>
    <xf numFmtId="43" fontId="5" fillId="0" borderId="0" xfId="0" applyNumberFormat="1" applyFont="1"/>
    <xf numFmtId="0" fontId="5" fillId="0" borderId="0" xfId="0" applyFont="1" applyFill="1"/>
    <xf numFmtId="164" fontId="5" fillId="0" borderId="0" xfId="0" applyNumberFormat="1" applyFont="1"/>
    <xf numFmtId="178" fontId="5" fillId="0" borderId="0" xfId="0" applyNumberFormat="1" applyFont="1"/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3" fontId="12" fillId="0" borderId="1" xfId="0" quotePrefix="1" applyNumberFormat="1" applyFont="1" applyFill="1" applyBorder="1" applyAlignment="1">
      <alignment horizontal="left" vertical="center"/>
    </xf>
    <xf numFmtId="0" fontId="7" fillId="0" borderId="1" xfId="0" applyFont="1" applyBorder="1"/>
    <xf numFmtId="177" fontId="7" fillId="0" borderId="1" xfId="0" applyNumberFormat="1" applyFont="1" applyBorder="1"/>
    <xf numFmtId="179" fontId="5" fillId="0" borderId="0" xfId="0" applyNumberFormat="1" applyFont="1"/>
    <xf numFmtId="3" fontId="1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/>
    <xf numFmtId="1" fontId="5" fillId="0" borderId="1" xfId="0" applyNumberFormat="1" applyFont="1" applyFill="1" applyBorder="1"/>
    <xf numFmtId="177" fontId="5" fillId="0" borderId="1" xfId="0" applyNumberFormat="1" applyFont="1" applyFill="1" applyBorder="1"/>
    <xf numFmtId="0" fontId="14" fillId="0" borderId="0" xfId="0" applyFont="1"/>
    <xf numFmtId="182" fontId="5" fillId="0" borderId="0" xfId="0" applyNumberFormat="1" applyFont="1"/>
    <xf numFmtId="182" fontId="5" fillId="0" borderId="0" xfId="0" applyNumberFormat="1" applyFont="1" applyFill="1"/>
    <xf numFmtId="0" fontId="11" fillId="7" borderId="11" xfId="3" applyFont="1" applyFill="1" applyBorder="1" applyAlignment="1">
      <alignment horizontal="center" vertical="center"/>
    </xf>
    <xf numFmtId="0" fontId="11" fillId="7" borderId="11" xfId="3" applyFont="1" applyFill="1" applyBorder="1" applyAlignment="1">
      <alignment horizontal="center" vertical="center" wrapText="1"/>
    </xf>
    <xf numFmtId="0" fontId="11" fillId="8" borderId="11" xfId="3" applyFont="1" applyFill="1" applyBorder="1" applyAlignment="1">
      <alignment horizontal="center" vertical="center"/>
    </xf>
    <xf numFmtId="0" fontId="11" fillId="8" borderId="11" xfId="3" applyFont="1" applyFill="1" applyBorder="1" applyAlignment="1">
      <alignment horizontal="center" vertical="center" wrapText="1"/>
    </xf>
    <xf numFmtId="0" fontId="11" fillId="9" borderId="11" xfId="3" applyFont="1" applyFill="1" applyBorder="1" applyAlignment="1">
      <alignment horizontal="center" vertical="center"/>
    </xf>
    <xf numFmtId="0" fontId="11" fillId="9" borderId="11" xfId="3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8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12" xfId="3" applyNumberFormat="1" applyFont="1" applyFill="1" applyBorder="1" applyAlignment="1">
      <alignment horizontal="center"/>
    </xf>
    <xf numFmtId="167" fontId="12" fillId="0" borderId="14" xfId="3" applyNumberFormat="1" applyFont="1" applyFill="1" applyBorder="1" applyAlignment="1">
      <alignment horizontal="center"/>
    </xf>
    <xf numFmtId="180" fontId="12" fillId="0" borderId="12" xfId="3" applyNumberFormat="1" applyFont="1" applyFill="1" applyBorder="1"/>
    <xf numFmtId="167" fontId="12" fillId="0" borderId="7" xfId="3" applyNumberFormat="1" applyFont="1" applyFill="1" applyBorder="1"/>
    <xf numFmtId="180" fontId="12" fillId="0" borderId="14" xfId="3" applyNumberFormat="1" applyFont="1" applyFill="1" applyBorder="1"/>
    <xf numFmtId="167" fontId="12" fillId="0" borderId="14" xfId="4" applyNumberFormat="1" applyFont="1" applyFill="1" applyBorder="1" applyAlignment="1">
      <alignment vertical="center"/>
    </xf>
    <xf numFmtId="167" fontId="7" fillId="0" borderId="0" xfId="0" applyNumberFormat="1" applyFont="1" applyFill="1"/>
    <xf numFmtId="180" fontId="7" fillId="0" borderId="0" xfId="0" applyNumberFormat="1" applyFont="1" applyFill="1"/>
    <xf numFmtId="0" fontId="11" fillId="0" borderId="14" xfId="3" applyNumberFormat="1" applyFont="1" applyFill="1" applyBorder="1" applyAlignment="1">
      <alignment horizontal="center"/>
    </xf>
    <xf numFmtId="167" fontId="12" fillId="0" borderId="14" xfId="3" applyNumberFormat="1" applyFont="1" applyFill="1" applyBorder="1"/>
    <xf numFmtId="167" fontId="12" fillId="0" borderId="14" xfId="3" applyNumberFormat="1" applyFont="1" applyBorder="1" applyAlignment="1">
      <alignment horizontal="center"/>
    </xf>
    <xf numFmtId="167" fontId="12" fillId="0" borderId="14" xfId="3" applyNumberFormat="1" applyFont="1" applyBorder="1"/>
    <xf numFmtId="0" fontId="11" fillId="0" borderId="13" xfId="3" applyNumberFormat="1" applyFont="1" applyFill="1" applyBorder="1" applyAlignment="1">
      <alignment horizontal="center"/>
    </xf>
    <xf numFmtId="180" fontId="12" fillId="0" borderId="13" xfId="3" applyNumberFormat="1" applyFont="1" applyFill="1" applyBorder="1"/>
    <xf numFmtId="180" fontId="11" fillId="0" borderId="11" xfId="3" applyNumberFormat="1" applyFont="1" applyFill="1" applyBorder="1"/>
    <xf numFmtId="167" fontId="8" fillId="0" borderId="11" xfId="0" applyNumberFormat="1" applyFont="1" applyBorder="1"/>
    <xf numFmtId="167" fontId="7" fillId="0" borderId="0" xfId="0" applyNumberFormat="1" applyFont="1"/>
    <xf numFmtId="43" fontId="7" fillId="0" borderId="0" xfId="1" applyFont="1"/>
    <xf numFmtId="167" fontId="7" fillId="0" borderId="0" xfId="1" applyNumberFormat="1" applyFont="1"/>
    <xf numFmtId="43" fontId="7" fillId="0" borderId="0" xfId="1" applyNumberFormat="1" applyFont="1"/>
    <xf numFmtId="182" fontId="15" fillId="0" borderId="0" xfId="1" applyNumberFormat="1" applyFont="1"/>
    <xf numFmtId="43" fontId="15" fillId="0" borderId="0" xfId="1" applyFont="1"/>
    <xf numFmtId="167" fontId="12" fillId="0" borderId="7" xfId="3" applyNumberFormat="1" applyFont="1" applyFill="1" applyBorder="1" applyAlignment="1">
      <alignment horizontal="center"/>
    </xf>
    <xf numFmtId="181" fontId="7" fillId="0" borderId="0" xfId="0" applyNumberFormat="1" applyFont="1"/>
    <xf numFmtId="180" fontId="11" fillId="0" borderId="0" xfId="3" applyNumberFormat="1" applyFont="1" applyFill="1" applyBorder="1"/>
    <xf numFmtId="167" fontId="8" fillId="0" borderId="0" xfId="0" applyNumberFormat="1" applyFont="1" applyBorder="1"/>
    <xf numFmtId="0" fontId="9" fillId="0" borderId="0" xfId="0" applyFont="1"/>
    <xf numFmtId="0" fontId="16" fillId="0" borderId="0" xfId="0" applyFont="1"/>
    <xf numFmtId="0" fontId="8" fillId="10" borderId="11" xfId="0" applyFont="1" applyFill="1" applyBorder="1" applyAlignment="1">
      <alignment horizontal="center" vertical="center" wrapText="1"/>
    </xf>
    <xf numFmtId="0" fontId="12" fillId="0" borderId="12" xfId="3" applyNumberFormat="1" applyFont="1" applyFill="1" applyBorder="1" applyAlignment="1">
      <alignment horizontal="center"/>
    </xf>
    <xf numFmtId="167" fontId="5" fillId="0" borderId="0" xfId="0" applyNumberFormat="1" applyFont="1"/>
    <xf numFmtId="0" fontId="12" fillId="0" borderId="14" xfId="3" applyNumberFormat="1" applyFont="1" applyFill="1" applyBorder="1" applyAlignment="1">
      <alignment horizontal="center"/>
    </xf>
    <xf numFmtId="0" fontId="12" fillId="0" borderId="13" xfId="3" applyNumberFormat="1" applyFont="1" applyFill="1" applyBorder="1" applyAlignment="1">
      <alignment horizontal="center"/>
    </xf>
    <xf numFmtId="0" fontId="17" fillId="0" borderId="0" xfId="0" applyFont="1"/>
    <xf numFmtId="167" fontId="12" fillId="0" borderId="7" xfId="1" applyNumberFormat="1" applyFont="1" applyFill="1" applyBorder="1" applyAlignment="1"/>
    <xf numFmtId="167" fontId="12" fillId="0" borderId="14" xfId="1" applyNumberFormat="1" applyFont="1" applyFill="1" applyBorder="1" applyAlignment="1"/>
    <xf numFmtId="167" fontId="12" fillId="0" borderId="14" xfId="1" applyNumberFormat="1" applyFont="1" applyBorder="1" applyAlignment="1"/>
    <xf numFmtId="167" fontId="7" fillId="0" borderId="11" xfId="1" applyNumberFormat="1" applyFont="1" applyBorder="1" applyAlignment="1"/>
    <xf numFmtId="173" fontId="13" fillId="6" borderId="1" xfId="0" applyNumberFormat="1" applyFont="1" applyFill="1" applyBorder="1"/>
    <xf numFmtId="172" fontId="13" fillId="6" borderId="1" xfId="0" applyNumberFormat="1" applyFont="1" applyFill="1" applyBorder="1"/>
    <xf numFmtId="168" fontId="5" fillId="0" borderId="1" xfId="0" applyNumberFormat="1" applyFont="1" applyFill="1" applyBorder="1"/>
    <xf numFmtId="172" fontId="5" fillId="0" borderId="1" xfId="0" applyNumberFormat="1" applyFont="1" applyFill="1" applyBorder="1"/>
    <xf numFmtId="0" fontId="11" fillId="0" borderId="0" xfId="0" applyFont="1" applyBorder="1" applyAlignment="1">
      <alignment horizontal="justify" vertical="center"/>
    </xf>
    <xf numFmtId="0" fontId="7" fillId="0" borderId="0" xfId="0" applyFont="1" applyBorder="1"/>
    <xf numFmtId="166" fontId="7" fillId="0" borderId="0" xfId="0" applyNumberFormat="1" applyFont="1" applyBorder="1"/>
    <xf numFmtId="175" fontId="7" fillId="0" borderId="0" xfId="0" applyNumberFormat="1" applyFont="1" applyBorder="1"/>
    <xf numFmtId="177" fontId="7" fillId="0" borderId="0" xfId="0" applyNumberFormat="1" applyFont="1" applyBorder="1"/>
    <xf numFmtId="3" fontId="7" fillId="0" borderId="1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7" fillId="0" borderId="1" xfId="0" applyNumberFormat="1" applyFont="1" applyFill="1" applyBorder="1"/>
    <xf numFmtId="3" fontId="7" fillId="0" borderId="1" xfId="0" applyNumberFormat="1" applyFont="1" applyBorder="1"/>
    <xf numFmtId="0" fontId="6" fillId="0" borderId="0" xfId="0" applyFont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9" borderId="8" xfId="3" applyFont="1" applyFill="1" applyBorder="1" applyAlignment="1">
      <alignment horizontal="center" vertical="center" wrapText="1"/>
    </xf>
    <xf numFmtId="0" fontId="11" fillId="9" borderId="9" xfId="3" applyFont="1" applyFill="1" applyBorder="1" applyAlignment="1">
      <alignment horizontal="center" vertical="center" wrapText="1"/>
    </xf>
    <xf numFmtId="0" fontId="11" fillId="9" borderId="7" xfId="3" applyFont="1" applyFill="1" applyBorder="1" applyAlignment="1">
      <alignment horizontal="center" vertical="center" wrapText="1"/>
    </xf>
    <xf numFmtId="0" fontId="11" fillId="9" borderId="10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7" borderId="7" xfId="3" applyFont="1" applyFill="1" applyBorder="1" applyAlignment="1">
      <alignment horizontal="center" vertical="center" wrapText="1"/>
    </xf>
    <xf numFmtId="0" fontId="11" fillId="7" borderId="10" xfId="3" applyFont="1" applyFill="1" applyBorder="1" applyAlignment="1">
      <alignment horizontal="center" vertical="center" wrapText="1"/>
    </xf>
    <xf numFmtId="0" fontId="11" fillId="7" borderId="8" xfId="3" applyFont="1" applyFill="1" applyBorder="1" applyAlignment="1">
      <alignment horizontal="center" vertical="center" wrapText="1"/>
    </xf>
    <xf numFmtId="0" fontId="11" fillId="7" borderId="9" xfId="3" applyFont="1" applyFill="1" applyBorder="1" applyAlignment="1">
      <alignment horizontal="center" vertical="center" wrapText="1"/>
    </xf>
    <xf numFmtId="0" fontId="11" fillId="8" borderId="8" xfId="3" applyFont="1" applyFill="1" applyBorder="1" applyAlignment="1">
      <alignment horizontal="center" vertical="center" wrapText="1"/>
    </xf>
    <xf numFmtId="0" fontId="11" fillId="8" borderId="9" xfId="3" applyFont="1" applyFill="1" applyBorder="1" applyAlignment="1">
      <alignment horizontal="center" vertical="center" wrapText="1"/>
    </xf>
    <xf numFmtId="167" fontId="8" fillId="0" borderId="8" xfId="0" applyNumberFormat="1" applyFont="1" applyBorder="1" applyAlignment="1">
      <alignment horizontal="center"/>
    </xf>
    <xf numFmtId="167" fontId="8" fillId="0" borderId="9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3"/>
    <cellStyle name="Normal 2 2" xfId="4"/>
    <cellStyle name="Porcentaj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19"/>
  <sheetViews>
    <sheetView showGridLines="0" tabSelected="1" topLeftCell="B1" zoomScaleNormal="100" workbookViewId="0">
      <selection activeCell="B1" sqref="B1"/>
    </sheetView>
  </sheetViews>
  <sheetFormatPr baseColWidth="10" defaultRowHeight="14.25" x14ac:dyDescent="0.2"/>
  <cols>
    <col min="1" max="1" width="5.42578125" style="1" hidden="1" customWidth="1"/>
    <col min="2" max="2" width="4.5703125" style="1" bestFit="1" customWidth="1"/>
    <col min="3" max="3" width="14.85546875" style="1" customWidth="1"/>
    <col min="4" max="4" width="13.140625" style="1" bestFit="1" customWidth="1"/>
    <col min="5" max="5" width="12.42578125" style="1" bestFit="1" customWidth="1"/>
    <col min="6" max="6" width="13.28515625" style="1" customWidth="1"/>
    <col min="7" max="7" width="17.85546875" style="1" bestFit="1" customWidth="1"/>
    <col min="8" max="8" width="16.140625" style="1" bestFit="1" customWidth="1"/>
    <col min="9" max="9" width="17.85546875" style="1" bestFit="1" customWidth="1"/>
    <col min="10" max="11" width="11.85546875" style="1" bestFit="1" customWidth="1"/>
    <col min="12" max="12" width="17.7109375" style="1" bestFit="1" customWidth="1"/>
    <col min="13" max="13" width="15.7109375" style="1" bestFit="1" customWidth="1"/>
    <col min="14" max="14" width="17.7109375" style="1" bestFit="1" customWidth="1"/>
    <col min="15" max="15" width="14.140625" style="1" bestFit="1" customWidth="1"/>
    <col min="16" max="16" width="11.85546875" style="1" bestFit="1" customWidth="1"/>
    <col min="17" max="17" width="17.7109375" style="1" customWidth="1"/>
    <col min="18" max="18" width="15.7109375" style="1" customWidth="1"/>
    <col min="19" max="19" width="17.7109375" style="1" customWidth="1"/>
    <col min="20" max="20" width="12.140625" style="1" bestFit="1" customWidth="1"/>
    <col min="21" max="21" width="11.85546875" style="1" bestFit="1" customWidth="1"/>
    <col min="22" max="22" width="12.5703125" style="1" customWidth="1"/>
    <col min="23" max="24" width="12.5703125" style="1" bestFit="1" customWidth="1"/>
    <col min="25" max="25" width="17.140625" style="47" bestFit="1" customWidth="1"/>
    <col min="26" max="26" width="14.140625" style="1" bestFit="1" customWidth="1"/>
    <col min="27" max="29" width="14.42578125" style="1" bestFit="1" customWidth="1"/>
    <col min="30" max="30" width="15.42578125" style="1" customWidth="1"/>
    <col min="31" max="31" width="13.7109375" style="1" bestFit="1" customWidth="1"/>
    <col min="32" max="249" width="11.42578125" style="1"/>
    <col min="250" max="250" width="3.42578125" style="1" bestFit="1" customWidth="1"/>
    <col min="251" max="251" width="14.85546875" style="1" customWidth="1"/>
    <col min="252" max="253" width="11.42578125" style="1"/>
    <col min="254" max="254" width="13.28515625" style="1" customWidth="1"/>
    <col min="255" max="264" width="11.42578125" style="1"/>
    <col min="265" max="265" width="13.42578125" style="1" customWidth="1"/>
    <col min="266" max="266" width="13.140625" style="1" customWidth="1"/>
    <col min="267" max="267" width="14" style="1" customWidth="1"/>
    <col min="268" max="274" width="11.42578125" style="1"/>
    <col min="275" max="275" width="13.7109375" style="1" customWidth="1"/>
    <col min="276" max="278" width="11.42578125" style="1"/>
    <col min="279" max="279" width="13.5703125" style="1" customWidth="1"/>
    <col min="280" max="505" width="11.42578125" style="1"/>
    <col min="506" max="506" width="3.42578125" style="1" bestFit="1" customWidth="1"/>
    <col min="507" max="507" width="14.85546875" style="1" customWidth="1"/>
    <col min="508" max="509" width="11.42578125" style="1"/>
    <col min="510" max="510" width="13.28515625" style="1" customWidth="1"/>
    <col min="511" max="520" width="11.42578125" style="1"/>
    <col min="521" max="521" width="13.42578125" style="1" customWidth="1"/>
    <col min="522" max="522" width="13.140625" style="1" customWidth="1"/>
    <col min="523" max="523" width="14" style="1" customWidth="1"/>
    <col min="524" max="530" width="11.42578125" style="1"/>
    <col min="531" max="531" width="13.7109375" style="1" customWidth="1"/>
    <col min="532" max="534" width="11.42578125" style="1"/>
    <col min="535" max="535" width="13.5703125" style="1" customWidth="1"/>
    <col min="536" max="761" width="11.42578125" style="1"/>
    <col min="762" max="762" width="3.42578125" style="1" bestFit="1" customWidth="1"/>
    <col min="763" max="763" width="14.85546875" style="1" customWidth="1"/>
    <col min="764" max="765" width="11.42578125" style="1"/>
    <col min="766" max="766" width="13.28515625" style="1" customWidth="1"/>
    <col min="767" max="776" width="11.42578125" style="1"/>
    <col min="777" max="777" width="13.42578125" style="1" customWidth="1"/>
    <col min="778" max="778" width="13.140625" style="1" customWidth="1"/>
    <col min="779" max="779" width="14" style="1" customWidth="1"/>
    <col min="780" max="786" width="11.42578125" style="1"/>
    <col min="787" max="787" width="13.7109375" style="1" customWidth="1"/>
    <col min="788" max="790" width="11.42578125" style="1"/>
    <col min="791" max="791" width="13.5703125" style="1" customWidth="1"/>
    <col min="792" max="1017" width="11.42578125" style="1"/>
    <col min="1018" max="1018" width="3.42578125" style="1" bestFit="1" customWidth="1"/>
    <col min="1019" max="1019" width="14.85546875" style="1" customWidth="1"/>
    <col min="1020" max="1021" width="11.42578125" style="1"/>
    <col min="1022" max="1022" width="13.28515625" style="1" customWidth="1"/>
    <col min="1023" max="1032" width="11.42578125" style="1"/>
    <col min="1033" max="1033" width="13.42578125" style="1" customWidth="1"/>
    <col min="1034" max="1034" width="13.140625" style="1" customWidth="1"/>
    <col min="1035" max="1035" width="14" style="1" customWidth="1"/>
    <col min="1036" max="1042" width="11.42578125" style="1"/>
    <col min="1043" max="1043" width="13.7109375" style="1" customWidth="1"/>
    <col min="1044" max="1046" width="11.42578125" style="1"/>
    <col min="1047" max="1047" width="13.5703125" style="1" customWidth="1"/>
    <col min="1048" max="1273" width="11.42578125" style="1"/>
    <col min="1274" max="1274" width="3.42578125" style="1" bestFit="1" customWidth="1"/>
    <col min="1275" max="1275" width="14.85546875" style="1" customWidth="1"/>
    <col min="1276" max="1277" width="11.42578125" style="1"/>
    <col min="1278" max="1278" width="13.28515625" style="1" customWidth="1"/>
    <col min="1279" max="1288" width="11.42578125" style="1"/>
    <col min="1289" max="1289" width="13.42578125" style="1" customWidth="1"/>
    <col min="1290" max="1290" width="13.140625" style="1" customWidth="1"/>
    <col min="1291" max="1291" width="14" style="1" customWidth="1"/>
    <col min="1292" max="1298" width="11.42578125" style="1"/>
    <col min="1299" max="1299" width="13.7109375" style="1" customWidth="1"/>
    <col min="1300" max="1302" width="11.42578125" style="1"/>
    <col min="1303" max="1303" width="13.5703125" style="1" customWidth="1"/>
    <col min="1304" max="1529" width="11.42578125" style="1"/>
    <col min="1530" max="1530" width="3.42578125" style="1" bestFit="1" customWidth="1"/>
    <col min="1531" max="1531" width="14.85546875" style="1" customWidth="1"/>
    <col min="1532" max="1533" width="11.42578125" style="1"/>
    <col min="1534" max="1534" width="13.28515625" style="1" customWidth="1"/>
    <col min="1535" max="1544" width="11.42578125" style="1"/>
    <col min="1545" max="1545" width="13.42578125" style="1" customWidth="1"/>
    <col min="1546" max="1546" width="13.140625" style="1" customWidth="1"/>
    <col min="1547" max="1547" width="14" style="1" customWidth="1"/>
    <col min="1548" max="1554" width="11.42578125" style="1"/>
    <col min="1555" max="1555" width="13.7109375" style="1" customWidth="1"/>
    <col min="1556" max="1558" width="11.42578125" style="1"/>
    <col min="1559" max="1559" width="13.5703125" style="1" customWidth="1"/>
    <col min="1560" max="1785" width="11.42578125" style="1"/>
    <col min="1786" max="1786" width="3.42578125" style="1" bestFit="1" customWidth="1"/>
    <col min="1787" max="1787" width="14.85546875" style="1" customWidth="1"/>
    <col min="1788" max="1789" width="11.42578125" style="1"/>
    <col min="1790" max="1790" width="13.28515625" style="1" customWidth="1"/>
    <col min="1791" max="1800" width="11.42578125" style="1"/>
    <col min="1801" max="1801" width="13.42578125" style="1" customWidth="1"/>
    <col min="1802" max="1802" width="13.140625" style="1" customWidth="1"/>
    <col min="1803" max="1803" width="14" style="1" customWidth="1"/>
    <col min="1804" max="1810" width="11.42578125" style="1"/>
    <col min="1811" max="1811" width="13.7109375" style="1" customWidth="1"/>
    <col min="1812" max="1814" width="11.42578125" style="1"/>
    <col min="1815" max="1815" width="13.5703125" style="1" customWidth="1"/>
    <col min="1816" max="2041" width="11.42578125" style="1"/>
    <col min="2042" max="2042" width="3.42578125" style="1" bestFit="1" customWidth="1"/>
    <col min="2043" max="2043" width="14.85546875" style="1" customWidth="1"/>
    <col min="2044" max="2045" width="11.42578125" style="1"/>
    <col min="2046" max="2046" width="13.28515625" style="1" customWidth="1"/>
    <col min="2047" max="2056" width="11.42578125" style="1"/>
    <col min="2057" max="2057" width="13.42578125" style="1" customWidth="1"/>
    <col min="2058" max="2058" width="13.140625" style="1" customWidth="1"/>
    <col min="2059" max="2059" width="14" style="1" customWidth="1"/>
    <col min="2060" max="2066" width="11.42578125" style="1"/>
    <col min="2067" max="2067" width="13.7109375" style="1" customWidth="1"/>
    <col min="2068" max="2070" width="11.42578125" style="1"/>
    <col min="2071" max="2071" width="13.5703125" style="1" customWidth="1"/>
    <col min="2072" max="2297" width="11.42578125" style="1"/>
    <col min="2298" max="2298" width="3.42578125" style="1" bestFit="1" customWidth="1"/>
    <col min="2299" max="2299" width="14.85546875" style="1" customWidth="1"/>
    <col min="2300" max="2301" width="11.42578125" style="1"/>
    <col min="2302" max="2302" width="13.28515625" style="1" customWidth="1"/>
    <col min="2303" max="2312" width="11.42578125" style="1"/>
    <col min="2313" max="2313" width="13.42578125" style="1" customWidth="1"/>
    <col min="2314" max="2314" width="13.140625" style="1" customWidth="1"/>
    <col min="2315" max="2315" width="14" style="1" customWidth="1"/>
    <col min="2316" max="2322" width="11.42578125" style="1"/>
    <col min="2323" max="2323" width="13.7109375" style="1" customWidth="1"/>
    <col min="2324" max="2326" width="11.42578125" style="1"/>
    <col min="2327" max="2327" width="13.5703125" style="1" customWidth="1"/>
    <col min="2328" max="2553" width="11.42578125" style="1"/>
    <col min="2554" max="2554" width="3.42578125" style="1" bestFit="1" customWidth="1"/>
    <col min="2555" max="2555" width="14.85546875" style="1" customWidth="1"/>
    <col min="2556" max="2557" width="11.42578125" style="1"/>
    <col min="2558" max="2558" width="13.28515625" style="1" customWidth="1"/>
    <col min="2559" max="2568" width="11.42578125" style="1"/>
    <col min="2569" max="2569" width="13.42578125" style="1" customWidth="1"/>
    <col min="2570" max="2570" width="13.140625" style="1" customWidth="1"/>
    <col min="2571" max="2571" width="14" style="1" customWidth="1"/>
    <col min="2572" max="2578" width="11.42578125" style="1"/>
    <col min="2579" max="2579" width="13.7109375" style="1" customWidth="1"/>
    <col min="2580" max="2582" width="11.42578125" style="1"/>
    <col min="2583" max="2583" width="13.5703125" style="1" customWidth="1"/>
    <col min="2584" max="2809" width="11.42578125" style="1"/>
    <col min="2810" max="2810" width="3.42578125" style="1" bestFit="1" customWidth="1"/>
    <col min="2811" max="2811" width="14.85546875" style="1" customWidth="1"/>
    <col min="2812" max="2813" width="11.42578125" style="1"/>
    <col min="2814" max="2814" width="13.28515625" style="1" customWidth="1"/>
    <col min="2815" max="2824" width="11.42578125" style="1"/>
    <col min="2825" max="2825" width="13.42578125" style="1" customWidth="1"/>
    <col min="2826" max="2826" width="13.140625" style="1" customWidth="1"/>
    <col min="2827" max="2827" width="14" style="1" customWidth="1"/>
    <col min="2828" max="2834" width="11.42578125" style="1"/>
    <col min="2835" max="2835" width="13.7109375" style="1" customWidth="1"/>
    <col min="2836" max="2838" width="11.42578125" style="1"/>
    <col min="2839" max="2839" width="13.5703125" style="1" customWidth="1"/>
    <col min="2840" max="3065" width="11.42578125" style="1"/>
    <col min="3066" max="3066" width="3.42578125" style="1" bestFit="1" customWidth="1"/>
    <col min="3067" max="3067" width="14.85546875" style="1" customWidth="1"/>
    <col min="3068" max="3069" width="11.42578125" style="1"/>
    <col min="3070" max="3070" width="13.28515625" style="1" customWidth="1"/>
    <col min="3071" max="3080" width="11.42578125" style="1"/>
    <col min="3081" max="3081" width="13.42578125" style="1" customWidth="1"/>
    <col min="3082" max="3082" width="13.140625" style="1" customWidth="1"/>
    <col min="3083" max="3083" width="14" style="1" customWidth="1"/>
    <col min="3084" max="3090" width="11.42578125" style="1"/>
    <col min="3091" max="3091" width="13.7109375" style="1" customWidth="1"/>
    <col min="3092" max="3094" width="11.42578125" style="1"/>
    <col min="3095" max="3095" width="13.5703125" style="1" customWidth="1"/>
    <col min="3096" max="3321" width="11.42578125" style="1"/>
    <col min="3322" max="3322" width="3.42578125" style="1" bestFit="1" customWidth="1"/>
    <col min="3323" max="3323" width="14.85546875" style="1" customWidth="1"/>
    <col min="3324" max="3325" width="11.42578125" style="1"/>
    <col min="3326" max="3326" width="13.28515625" style="1" customWidth="1"/>
    <col min="3327" max="3336" width="11.42578125" style="1"/>
    <col min="3337" max="3337" width="13.42578125" style="1" customWidth="1"/>
    <col min="3338" max="3338" width="13.140625" style="1" customWidth="1"/>
    <col min="3339" max="3339" width="14" style="1" customWidth="1"/>
    <col min="3340" max="3346" width="11.42578125" style="1"/>
    <col min="3347" max="3347" width="13.7109375" style="1" customWidth="1"/>
    <col min="3348" max="3350" width="11.42578125" style="1"/>
    <col min="3351" max="3351" width="13.5703125" style="1" customWidth="1"/>
    <col min="3352" max="3577" width="11.42578125" style="1"/>
    <col min="3578" max="3578" width="3.42578125" style="1" bestFit="1" customWidth="1"/>
    <col min="3579" max="3579" width="14.85546875" style="1" customWidth="1"/>
    <col min="3580" max="3581" width="11.42578125" style="1"/>
    <col min="3582" max="3582" width="13.28515625" style="1" customWidth="1"/>
    <col min="3583" max="3592" width="11.42578125" style="1"/>
    <col min="3593" max="3593" width="13.42578125" style="1" customWidth="1"/>
    <col min="3594" max="3594" width="13.140625" style="1" customWidth="1"/>
    <col min="3595" max="3595" width="14" style="1" customWidth="1"/>
    <col min="3596" max="3602" width="11.42578125" style="1"/>
    <col min="3603" max="3603" width="13.7109375" style="1" customWidth="1"/>
    <col min="3604" max="3606" width="11.42578125" style="1"/>
    <col min="3607" max="3607" width="13.5703125" style="1" customWidth="1"/>
    <col min="3608" max="3833" width="11.42578125" style="1"/>
    <col min="3834" max="3834" width="3.42578125" style="1" bestFit="1" customWidth="1"/>
    <col min="3835" max="3835" width="14.85546875" style="1" customWidth="1"/>
    <col min="3836" max="3837" width="11.42578125" style="1"/>
    <col min="3838" max="3838" width="13.28515625" style="1" customWidth="1"/>
    <col min="3839" max="3848" width="11.42578125" style="1"/>
    <col min="3849" max="3849" width="13.42578125" style="1" customWidth="1"/>
    <col min="3850" max="3850" width="13.140625" style="1" customWidth="1"/>
    <col min="3851" max="3851" width="14" style="1" customWidth="1"/>
    <col min="3852" max="3858" width="11.42578125" style="1"/>
    <col min="3859" max="3859" width="13.7109375" style="1" customWidth="1"/>
    <col min="3860" max="3862" width="11.42578125" style="1"/>
    <col min="3863" max="3863" width="13.5703125" style="1" customWidth="1"/>
    <col min="3864" max="4089" width="11.42578125" style="1"/>
    <col min="4090" max="4090" width="3.42578125" style="1" bestFit="1" customWidth="1"/>
    <col min="4091" max="4091" width="14.85546875" style="1" customWidth="1"/>
    <col min="4092" max="4093" width="11.42578125" style="1"/>
    <col min="4094" max="4094" width="13.28515625" style="1" customWidth="1"/>
    <col min="4095" max="4104" width="11.42578125" style="1"/>
    <col min="4105" max="4105" width="13.42578125" style="1" customWidth="1"/>
    <col min="4106" max="4106" width="13.140625" style="1" customWidth="1"/>
    <col min="4107" max="4107" width="14" style="1" customWidth="1"/>
    <col min="4108" max="4114" width="11.42578125" style="1"/>
    <col min="4115" max="4115" width="13.7109375" style="1" customWidth="1"/>
    <col min="4116" max="4118" width="11.42578125" style="1"/>
    <col min="4119" max="4119" width="13.5703125" style="1" customWidth="1"/>
    <col min="4120" max="4345" width="11.42578125" style="1"/>
    <col min="4346" max="4346" width="3.42578125" style="1" bestFit="1" customWidth="1"/>
    <col min="4347" max="4347" width="14.85546875" style="1" customWidth="1"/>
    <col min="4348" max="4349" width="11.42578125" style="1"/>
    <col min="4350" max="4350" width="13.28515625" style="1" customWidth="1"/>
    <col min="4351" max="4360" width="11.42578125" style="1"/>
    <col min="4361" max="4361" width="13.42578125" style="1" customWidth="1"/>
    <col min="4362" max="4362" width="13.140625" style="1" customWidth="1"/>
    <col min="4363" max="4363" width="14" style="1" customWidth="1"/>
    <col min="4364" max="4370" width="11.42578125" style="1"/>
    <col min="4371" max="4371" width="13.7109375" style="1" customWidth="1"/>
    <col min="4372" max="4374" width="11.42578125" style="1"/>
    <col min="4375" max="4375" width="13.5703125" style="1" customWidth="1"/>
    <col min="4376" max="4601" width="11.42578125" style="1"/>
    <col min="4602" max="4602" width="3.42578125" style="1" bestFit="1" customWidth="1"/>
    <col min="4603" max="4603" width="14.85546875" style="1" customWidth="1"/>
    <col min="4604" max="4605" width="11.42578125" style="1"/>
    <col min="4606" max="4606" width="13.28515625" style="1" customWidth="1"/>
    <col min="4607" max="4616" width="11.42578125" style="1"/>
    <col min="4617" max="4617" width="13.42578125" style="1" customWidth="1"/>
    <col min="4618" max="4618" width="13.140625" style="1" customWidth="1"/>
    <col min="4619" max="4619" width="14" style="1" customWidth="1"/>
    <col min="4620" max="4626" width="11.42578125" style="1"/>
    <col min="4627" max="4627" width="13.7109375" style="1" customWidth="1"/>
    <col min="4628" max="4630" width="11.42578125" style="1"/>
    <col min="4631" max="4631" width="13.5703125" style="1" customWidth="1"/>
    <col min="4632" max="4857" width="11.42578125" style="1"/>
    <col min="4858" max="4858" width="3.42578125" style="1" bestFit="1" customWidth="1"/>
    <col min="4859" max="4859" width="14.85546875" style="1" customWidth="1"/>
    <col min="4860" max="4861" width="11.42578125" style="1"/>
    <col min="4862" max="4862" width="13.28515625" style="1" customWidth="1"/>
    <col min="4863" max="4872" width="11.42578125" style="1"/>
    <col min="4873" max="4873" width="13.42578125" style="1" customWidth="1"/>
    <col min="4874" max="4874" width="13.140625" style="1" customWidth="1"/>
    <col min="4875" max="4875" width="14" style="1" customWidth="1"/>
    <col min="4876" max="4882" width="11.42578125" style="1"/>
    <col min="4883" max="4883" width="13.7109375" style="1" customWidth="1"/>
    <col min="4884" max="4886" width="11.42578125" style="1"/>
    <col min="4887" max="4887" width="13.5703125" style="1" customWidth="1"/>
    <col min="4888" max="5113" width="11.42578125" style="1"/>
    <col min="5114" max="5114" width="3.42578125" style="1" bestFit="1" customWidth="1"/>
    <col min="5115" max="5115" width="14.85546875" style="1" customWidth="1"/>
    <col min="5116" max="5117" width="11.42578125" style="1"/>
    <col min="5118" max="5118" width="13.28515625" style="1" customWidth="1"/>
    <col min="5119" max="5128" width="11.42578125" style="1"/>
    <col min="5129" max="5129" width="13.42578125" style="1" customWidth="1"/>
    <col min="5130" max="5130" width="13.140625" style="1" customWidth="1"/>
    <col min="5131" max="5131" width="14" style="1" customWidth="1"/>
    <col min="5132" max="5138" width="11.42578125" style="1"/>
    <col min="5139" max="5139" width="13.7109375" style="1" customWidth="1"/>
    <col min="5140" max="5142" width="11.42578125" style="1"/>
    <col min="5143" max="5143" width="13.5703125" style="1" customWidth="1"/>
    <col min="5144" max="5369" width="11.42578125" style="1"/>
    <col min="5370" max="5370" width="3.42578125" style="1" bestFit="1" customWidth="1"/>
    <col min="5371" max="5371" width="14.85546875" style="1" customWidth="1"/>
    <col min="5372" max="5373" width="11.42578125" style="1"/>
    <col min="5374" max="5374" width="13.28515625" style="1" customWidth="1"/>
    <col min="5375" max="5384" width="11.42578125" style="1"/>
    <col min="5385" max="5385" width="13.42578125" style="1" customWidth="1"/>
    <col min="5386" max="5386" width="13.140625" style="1" customWidth="1"/>
    <col min="5387" max="5387" width="14" style="1" customWidth="1"/>
    <col min="5388" max="5394" width="11.42578125" style="1"/>
    <col min="5395" max="5395" width="13.7109375" style="1" customWidth="1"/>
    <col min="5396" max="5398" width="11.42578125" style="1"/>
    <col min="5399" max="5399" width="13.5703125" style="1" customWidth="1"/>
    <col min="5400" max="5625" width="11.42578125" style="1"/>
    <col min="5626" max="5626" width="3.42578125" style="1" bestFit="1" customWidth="1"/>
    <col min="5627" max="5627" width="14.85546875" style="1" customWidth="1"/>
    <col min="5628" max="5629" width="11.42578125" style="1"/>
    <col min="5630" max="5630" width="13.28515625" style="1" customWidth="1"/>
    <col min="5631" max="5640" width="11.42578125" style="1"/>
    <col min="5641" max="5641" width="13.42578125" style="1" customWidth="1"/>
    <col min="5642" max="5642" width="13.140625" style="1" customWidth="1"/>
    <col min="5643" max="5643" width="14" style="1" customWidth="1"/>
    <col min="5644" max="5650" width="11.42578125" style="1"/>
    <col min="5651" max="5651" width="13.7109375" style="1" customWidth="1"/>
    <col min="5652" max="5654" width="11.42578125" style="1"/>
    <col min="5655" max="5655" width="13.5703125" style="1" customWidth="1"/>
    <col min="5656" max="5881" width="11.42578125" style="1"/>
    <col min="5882" max="5882" width="3.42578125" style="1" bestFit="1" customWidth="1"/>
    <col min="5883" max="5883" width="14.85546875" style="1" customWidth="1"/>
    <col min="5884" max="5885" width="11.42578125" style="1"/>
    <col min="5886" max="5886" width="13.28515625" style="1" customWidth="1"/>
    <col min="5887" max="5896" width="11.42578125" style="1"/>
    <col min="5897" max="5897" width="13.42578125" style="1" customWidth="1"/>
    <col min="5898" max="5898" width="13.140625" style="1" customWidth="1"/>
    <col min="5899" max="5899" width="14" style="1" customWidth="1"/>
    <col min="5900" max="5906" width="11.42578125" style="1"/>
    <col min="5907" max="5907" width="13.7109375" style="1" customWidth="1"/>
    <col min="5908" max="5910" width="11.42578125" style="1"/>
    <col min="5911" max="5911" width="13.5703125" style="1" customWidth="1"/>
    <col min="5912" max="6137" width="11.42578125" style="1"/>
    <col min="6138" max="6138" width="3.42578125" style="1" bestFit="1" customWidth="1"/>
    <col min="6139" max="6139" width="14.85546875" style="1" customWidth="1"/>
    <col min="6140" max="6141" width="11.42578125" style="1"/>
    <col min="6142" max="6142" width="13.28515625" style="1" customWidth="1"/>
    <col min="6143" max="6152" width="11.42578125" style="1"/>
    <col min="6153" max="6153" width="13.42578125" style="1" customWidth="1"/>
    <col min="6154" max="6154" width="13.140625" style="1" customWidth="1"/>
    <col min="6155" max="6155" width="14" style="1" customWidth="1"/>
    <col min="6156" max="6162" width="11.42578125" style="1"/>
    <col min="6163" max="6163" width="13.7109375" style="1" customWidth="1"/>
    <col min="6164" max="6166" width="11.42578125" style="1"/>
    <col min="6167" max="6167" width="13.5703125" style="1" customWidth="1"/>
    <col min="6168" max="6393" width="11.42578125" style="1"/>
    <col min="6394" max="6394" width="3.42578125" style="1" bestFit="1" customWidth="1"/>
    <col min="6395" max="6395" width="14.85546875" style="1" customWidth="1"/>
    <col min="6396" max="6397" width="11.42578125" style="1"/>
    <col min="6398" max="6398" width="13.28515625" style="1" customWidth="1"/>
    <col min="6399" max="6408" width="11.42578125" style="1"/>
    <col min="6409" max="6409" width="13.42578125" style="1" customWidth="1"/>
    <col min="6410" max="6410" width="13.140625" style="1" customWidth="1"/>
    <col min="6411" max="6411" width="14" style="1" customWidth="1"/>
    <col min="6412" max="6418" width="11.42578125" style="1"/>
    <col min="6419" max="6419" width="13.7109375" style="1" customWidth="1"/>
    <col min="6420" max="6422" width="11.42578125" style="1"/>
    <col min="6423" max="6423" width="13.5703125" style="1" customWidth="1"/>
    <col min="6424" max="6649" width="11.42578125" style="1"/>
    <col min="6650" max="6650" width="3.42578125" style="1" bestFit="1" customWidth="1"/>
    <col min="6651" max="6651" width="14.85546875" style="1" customWidth="1"/>
    <col min="6652" max="6653" width="11.42578125" style="1"/>
    <col min="6654" max="6654" width="13.28515625" style="1" customWidth="1"/>
    <col min="6655" max="6664" width="11.42578125" style="1"/>
    <col min="6665" max="6665" width="13.42578125" style="1" customWidth="1"/>
    <col min="6666" max="6666" width="13.140625" style="1" customWidth="1"/>
    <col min="6667" max="6667" width="14" style="1" customWidth="1"/>
    <col min="6668" max="6674" width="11.42578125" style="1"/>
    <col min="6675" max="6675" width="13.7109375" style="1" customWidth="1"/>
    <col min="6676" max="6678" width="11.42578125" style="1"/>
    <col min="6679" max="6679" width="13.5703125" style="1" customWidth="1"/>
    <col min="6680" max="6905" width="11.42578125" style="1"/>
    <col min="6906" max="6906" width="3.42578125" style="1" bestFit="1" customWidth="1"/>
    <col min="6907" max="6907" width="14.85546875" style="1" customWidth="1"/>
    <col min="6908" max="6909" width="11.42578125" style="1"/>
    <col min="6910" max="6910" width="13.28515625" style="1" customWidth="1"/>
    <col min="6911" max="6920" width="11.42578125" style="1"/>
    <col min="6921" max="6921" width="13.42578125" style="1" customWidth="1"/>
    <col min="6922" max="6922" width="13.140625" style="1" customWidth="1"/>
    <col min="6923" max="6923" width="14" style="1" customWidth="1"/>
    <col min="6924" max="6930" width="11.42578125" style="1"/>
    <col min="6931" max="6931" width="13.7109375" style="1" customWidth="1"/>
    <col min="6932" max="6934" width="11.42578125" style="1"/>
    <col min="6935" max="6935" width="13.5703125" style="1" customWidth="1"/>
    <col min="6936" max="7161" width="11.42578125" style="1"/>
    <col min="7162" max="7162" width="3.42578125" style="1" bestFit="1" customWidth="1"/>
    <col min="7163" max="7163" width="14.85546875" style="1" customWidth="1"/>
    <col min="7164" max="7165" width="11.42578125" style="1"/>
    <col min="7166" max="7166" width="13.28515625" style="1" customWidth="1"/>
    <col min="7167" max="7176" width="11.42578125" style="1"/>
    <col min="7177" max="7177" width="13.42578125" style="1" customWidth="1"/>
    <col min="7178" max="7178" width="13.140625" style="1" customWidth="1"/>
    <col min="7179" max="7179" width="14" style="1" customWidth="1"/>
    <col min="7180" max="7186" width="11.42578125" style="1"/>
    <col min="7187" max="7187" width="13.7109375" style="1" customWidth="1"/>
    <col min="7188" max="7190" width="11.42578125" style="1"/>
    <col min="7191" max="7191" width="13.5703125" style="1" customWidth="1"/>
    <col min="7192" max="7417" width="11.42578125" style="1"/>
    <col min="7418" max="7418" width="3.42578125" style="1" bestFit="1" customWidth="1"/>
    <col min="7419" max="7419" width="14.85546875" style="1" customWidth="1"/>
    <col min="7420" max="7421" width="11.42578125" style="1"/>
    <col min="7422" max="7422" width="13.28515625" style="1" customWidth="1"/>
    <col min="7423" max="7432" width="11.42578125" style="1"/>
    <col min="7433" max="7433" width="13.42578125" style="1" customWidth="1"/>
    <col min="7434" max="7434" width="13.140625" style="1" customWidth="1"/>
    <col min="7435" max="7435" width="14" style="1" customWidth="1"/>
    <col min="7436" max="7442" width="11.42578125" style="1"/>
    <col min="7443" max="7443" width="13.7109375" style="1" customWidth="1"/>
    <col min="7444" max="7446" width="11.42578125" style="1"/>
    <col min="7447" max="7447" width="13.5703125" style="1" customWidth="1"/>
    <col min="7448" max="7673" width="11.42578125" style="1"/>
    <col min="7674" max="7674" width="3.42578125" style="1" bestFit="1" customWidth="1"/>
    <col min="7675" max="7675" width="14.85546875" style="1" customWidth="1"/>
    <col min="7676" max="7677" width="11.42578125" style="1"/>
    <col min="7678" max="7678" width="13.28515625" style="1" customWidth="1"/>
    <col min="7679" max="7688" width="11.42578125" style="1"/>
    <col min="7689" max="7689" width="13.42578125" style="1" customWidth="1"/>
    <col min="7690" max="7690" width="13.140625" style="1" customWidth="1"/>
    <col min="7691" max="7691" width="14" style="1" customWidth="1"/>
    <col min="7692" max="7698" width="11.42578125" style="1"/>
    <col min="7699" max="7699" width="13.7109375" style="1" customWidth="1"/>
    <col min="7700" max="7702" width="11.42578125" style="1"/>
    <col min="7703" max="7703" width="13.5703125" style="1" customWidth="1"/>
    <col min="7704" max="7929" width="11.42578125" style="1"/>
    <col min="7930" max="7930" width="3.42578125" style="1" bestFit="1" customWidth="1"/>
    <col min="7931" max="7931" width="14.85546875" style="1" customWidth="1"/>
    <col min="7932" max="7933" width="11.42578125" style="1"/>
    <col min="7934" max="7934" width="13.28515625" style="1" customWidth="1"/>
    <col min="7935" max="7944" width="11.42578125" style="1"/>
    <col min="7945" max="7945" width="13.42578125" style="1" customWidth="1"/>
    <col min="7946" max="7946" width="13.140625" style="1" customWidth="1"/>
    <col min="7947" max="7947" width="14" style="1" customWidth="1"/>
    <col min="7948" max="7954" width="11.42578125" style="1"/>
    <col min="7955" max="7955" width="13.7109375" style="1" customWidth="1"/>
    <col min="7956" max="7958" width="11.42578125" style="1"/>
    <col min="7959" max="7959" width="13.5703125" style="1" customWidth="1"/>
    <col min="7960" max="8185" width="11.42578125" style="1"/>
    <col min="8186" max="8186" width="3.42578125" style="1" bestFit="1" customWidth="1"/>
    <col min="8187" max="8187" width="14.85546875" style="1" customWidth="1"/>
    <col min="8188" max="8189" width="11.42578125" style="1"/>
    <col min="8190" max="8190" width="13.28515625" style="1" customWidth="1"/>
    <col min="8191" max="8200" width="11.42578125" style="1"/>
    <col min="8201" max="8201" width="13.42578125" style="1" customWidth="1"/>
    <col min="8202" max="8202" width="13.140625" style="1" customWidth="1"/>
    <col min="8203" max="8203" width="14" style="1" customWidth="1"/>
    <col min="8204" max="8210" width="11.42578125" style="1"/>
    <col min="8211" max="8211" width="13.7109375" style="1" customWidth="1"/>
    <col min="8212" max="8214" width="11.42578125" style="1"/>
    <col min="8215" max="8215" width="13.5703125" style="1" customWidth="1"/>
    <col min="8216" max="8441" width="11.42578125" style="1"/>
    <col min="8442" max="8442" width="3.42578125" style="1" bestFit="1" customWidth="1"/>
    <col min="8443" max="8443" width="14.85546875" style="1" customWidth="1"/>
    <col min="8444" max="8445" width="11.42578125" style="1"/>
    <col min="8446" max="8446" width="13.28515625" style="1" customWidth="1"/>
    <col min="8447" max="8456" width="11.42578125" style="1"/>
    <col min="8457" max="8457" width="13.42578125" style="1" customWidth="1"/>
    <col min="8458" max="8458" width="13.140625" style="1" customWidth="1"/>
    <col min="8459" max="8459" width="14" style="1" customWidth="1"/>
    <col min="8460" max="8466" width="11.42578125" style="1"/>
    <col min="8467" max="8467" width="13.7109375" style="1" customWidth="1"/>
    <col min="8468" max="8470" width="11.42578125" style="1"/>
    <col min="8471" max="8471" width="13.5703125" style="1" customWidth="1"/>
    <col min="8472" max="8697" width="11.42578125" style="1"/>
    <col min="8698" max="8698" width="3.42578125" style="1" bestFit="1" customWidth="1"/>
    <col min="8699" max="8699" width="14.85546875" style="1" customWidth="1"/>
    <col min="8700" max="8701" width="11.42578125" style="1"/>
    <col min="8702" max="8702" width="13.28515625" style="1" customWidth="1"/>
    <col min="8703" max="8712" width="11.42578125" style="1"/>
    <col min="8713" max="8713" width="13.42578125" style="1" customWidth="1"/>
    <col min="8714" max="8714" width="13.140625" style="1" customWidth="1"/>
    <col min="8715" max="8715" width="14" style="1" customWidth="1"/>
    <col min="8716" max="8722" width="11.42578125" style="1"/>
    <col min="8723" max="8723" width="13.7109375" style="1" customWidth="1"/>
    <col min="8724" max="8726" width="11.42578125" style="1"/>
    <col min="8727" max="8727" width="13.5703125" style="1" customWidth="1"/>
    <col min="8728" max="8953" width="11.42578125" style="1"/>
    <col min="8954" max="8954" width="3.42578125" style="1" bestFit="1" customWidth="1"/>
    <col min="8955" max="8955" width="14.85546875" style="1" customWidth="1"/>
    <col min="8956" max="8957" width="11.42578125" style="1"/>
    <col min="8958" max="8958" width="13.28515625" style="1" customWidth="1"/>
    <col min="8959" max="8968" width="11.42578125" style="1"/>
    <col min="8969" max="8969" width="13.42578125" style="1" customWidth="1"/>
    <col min="8970" max="8970" width="13.140625" style="1" customWidth="1"/>
    <col min="8971" max="8971" width="14" style="1" customWidth="1"/>
    <col min="8972" max="8978" width="11.42578125" style="1"/>
    <col min="8979" max="8979" width="13.7109375" style="1" customWidth="1"/>
    <col min="8980" max="8982" width="11.42578125" style="1"/>
    <col min="8983" max="8983" width="13.5703125" style="1" customWidth="1"/>
    <col min="8984" max="9209" width="11.42578125" style="1"/>
    <col min="9210" max="9210" width="3.42578125" style="1" bestFit="1" customWidth="1"/>
    <col min="9211" max="9211" width="14.85546875" style="1" customWidth="1"/>
    <col min="9212" max="9213" width="11.42578125" style="1"/>
    <col min="9214" max="9214" width="13.28515625" style="1" customWidth="1"/>
    <col min="9215" max="9224" width="11.42578125" style="1"/>
    <col min="9225" max="9225" width="13.42578125" style="1" customWidth="1"/>
    <col min="9226" max="9226" width="13.140625" style="1" customWidth="1"/>
    <col min="9227" max="9227" width="14" style="1" customWidth="1"/>
    <col min="9228" max="9234" width="11.42578125" style="1"/>
    <col min="9235" max="9235" width="13.7109375" style="1" customWidth="1"/>
    <col min="9236" max="9238" width="11.42578125" style="1"/>
    <col min="9239" max="9239" width="13.5703125" style="1" customWidth="1"/>
    <col min="9240" max="9465" width="11.42578125" style="1"/>
    <col min="9466" max="9466" width="3.42578125" style="1" bestFit="1" customWidth="1"/>
    <col min="9467" max="9467" width="14.85546875" style="1" customWidth="1"/>
    <col min="9468" max="9469" width="11.42578125" style="1"/>
    <col min="9470" max="9470" width="13.28515625" style="1" customWidth="1"/>
    <col min="9471" max="9480" width="11.42578125" style="1"/>
    <col min="9481" max="9481" width="13.42578125" style="1" customWidth="1"/>
    <col min="9482" max="9482" width="13.140625" style="1" customWidth="1"/>
    <col min="9483" max="9483" width="14" style="1" customWidth="1"/>
    <col min="9484" max="9490" width="11.42578125" style="1"/>
    <col min="9491" max="9491" width="13.7109375" style="1" customWidth="1"/>
    <col min="9492" max="9494" width="11.42578125" style="1"/>
    <col min="9495" max="9495" width="13.5703125" style="1" customWidth="1"/>
    <col min="9496" max="9721" width="11.42578125" style="1"/>
    <col min="9722" max="9722" width="3.42578125" style="1" bestFit="1" customWidth="1"/>
    <col min="9723" max="9723" width="14.85546875" style="1" customWidth="1"/>
    <col min="9724" max="9725" width="11.42578125" style="1"/>
    <col min="9726" max="9726" width="13.28515625" style="1" customWidth="1"/>
    <col min="9727" max="9736" width="11.42578125" style="1"/>
    <col min="9737" max="9737" width="13.42578125" style="1" customWidth="1"/>
    <col min="9738" max="9738" width="13.140625" style="1" customWidth="1"/>
    <col min="9739" max="9739" width="14" style="1" customWidth="1"/>
    <col min="9740" max="9746" width="11.42578125" style="1"/>
    <col min="9747" max="9747" width="13.7109375" style="1" customWidth="1"/>
    <col min="9748" max="9750" width="11.42578125" style="1"/>
    <col min="9751" max="9751" width="13.5703125" style="1" customWidth="1"/>
    <col min="9752" max="9977" width="11.42578125" style="1"/>
    <col min="9978" max="9978" width="3.42578125" style="1" bestFit="1" customWidth="1"/>
    <col min="9979" max="9979" width="14.85546875" style="1" customWidth="1"/>
    <col min="9980" max="9981" width="11.42578125" style="1"/>
    <col min="9982" max="9982" width="13.28515625" style="1" customWidth="1"/>
    <col min="9983" max="9992" width="11.42578125" style="1"/>
    <col min="9993" max="9993" width="13.42578125" style="1" customWidth="1"/>
    <col min="9994" max="9994" width="13.140625" style="1" customWidth="1"/>
    <col min="9995" max="9995" width="14" style="1" customWidth="1"/>
    <col min="9996" max="10002" width="11.42578125" style="1"/>
    <col min="10003" max="10003" width="13.7109375" style="1" customWidth="1"/>
    <col min="10004" max="10006" width="11.42578125" style="1"/>
    <col min="10007" max="10007" width="13.5703125" style="1" customWidth="1"/>
    <col min="10008" max="10233" width="11.42578125" style="1"/>
    <col min="10234" max="10234" width="3.42578125" style="1" bestFit="1" customWidth="1"/>
    <col min="10235" max="10235" width="14.85546875" style="1" customWidth="1"/>
    <col min="10236" max="10237" width="11.42578125" style="1"/>
    <col min="10238" max="10238" width="13.28515625" style="1" customWidth="1"/>
    <col min="10239" max="10248" width="11.42578125" style="1"/>
    <col min="10249" max="10249" width="13.42578125" style="1" customWidth="1"/>
    <col min="10250" max="10250" width="13.140625" style="1" customWidth="1"/>
    <col min="10251" max="10251" width="14" style="1" customWidth="1"/>
    <col min="10252" max="10258" width="11.42578125" style="1"/>
    <col min="10259" max="10259" width="13.7109375" style="1" customWidth="1"/>
    <col min="10260" max="10262" width="11.42578125" style="1"/>
    <col min="10263" max="10263" width="13.5703125" style="1" customWidth="1"/>
    <col min="10264" max="10489" width="11.42578125" style="1"/>
    <col min="10490" max="10490" width="3.42578125" style="1" bestFit="1" customWidth="1"/>
    <col min="10491" max="10491" width="14.85546875" style="1" customWidth="1"/>
    <col min="10492" max="10493" width="11.42578125" style="1"/>
    <col min="10494" max="10494" width="13.28515625" style="1" customWidth="1"/>
    <col min="10495" max="10504" width="11.42578125" style="1"/>
    <col min="10505" max="10505" width="13.42578125" style="1" customWidth="1"/>
    <col min="10506" max="10506" width="13.140625" style="1" customWidth="1"/>
    <col min="10507" max="10507" width="14" style="1" customWidth="1"/>
    <col min="10508" max="10514" width="11.42578125" style="1"/>
    <col min="10515" max="10515" width="13.7109375" style="1" customWidth="1"/>
    <col min="10516" max="10518" width="11.42578125" style="1"/>
    <col min="10519" max="10519" width="13.5703125" style="1" customWidth="1"/>
    <col min="10520" max="10745" width="11.42578125" style="1"/>
    <col min="10746" max="10746" width="3.42578125" style="1" bestFit="1" customWidth="1"/>
    <col min="10747" max="10747" width="14.85546875" style="1" customWidth="1"/>
    <col min="10748" max="10749" width="11.42578125" style="1"/>
    <col min="10750" max="10750" width="13.28515625" style="1" customWidth="1"/>
    <col min="10751" max="10760" width="11.42578125" style="1"/>
    <col min="10761" max="10761" width="13.42578125" style="1" customWidth="1"/>
    <col min="10762" max="10762" width="13.140625" style="1" customWidth="1"/>
    <col min="10763" max="10763" width="14" style="1" customWidth="1"/>
    <col min="10764" max="10770" width="11.42578125" style="1"/>
    <col min="10771" max="10771" width="13.7109375" style="1" customWidth="1"/>
    <col min="10772" max="10774" width="11.42578125" style="1"/>
    <col min="10775" max="10775" width="13.5703125" style="1" customWidth="1"/>
    <col min="10776" max="11001" width="11.42578125" style="1"/>
    <col min="11002" max="11002" width="3.42578125" style="1" bestFit="1" customWidth="1"/>
    <col min="11003" max="11003" width="14.85546875" style="1" customWidth="1"/>
    <col min="11004" max="11005" width="11.42578125" style="1"/>
    <col min="11006" max="11006" width="13.28515625" style="1" customWidth="1"/>
    <col min="11007" max="11016" width="11.42578125" style="1"/>
    <col min="11017" max="11017" width="13.42578125" style="1" customWidth="1"/>
    <col min="11018" max="11018" width="13.140625" style="1" customWidth="1"/>
    <col min="11019" max="11019" width="14" style="1" customWidth="1"/>
    <col min="11020" max="11026" width="11.42578125" style="1"/>
    <col min="11027" max="11027" width="13.7109375" style="1" customWidth="1"/>
    <col min="11028" max="11030" width="11.42578125" style="1"/>
    <col min="11031" max="11031" width="13.5703125" style="1" customWidth="1"/>
    <col min="11032" max="11257" width="11.42578125" style="1"/>
    <col min="11258" max="11258" width="3.42578125" style="1" bestFit="1" customWidth="1"/>
    <col min="11259" max="11259" width="14.85546875" style="1" customWidth="1"/>
    <col min="11260" max="11261" width="11.42578125" style="1"/>
    <col min="11262" max="11262" width="13.28515625" style="1" customWidth="1"/>
    <col min="11263" max="11272" width="11.42578125" style="1"/>
    <col min="11273" max="11273" width="13.42578125" style="1" customWidth="1"/>
    <col min="11274" max="11274" width="13.140625" style="1" customWidth="1"/>
    <col min="11275" max="11275" width="14" style="1" customWidth="1"/>
    <col min="11276" max="11282" width="11.42578125" style="1"/>
    <col min="11283" max="11283" width="13.7109375" style="1" customWidth="1"/>
    <col min="11284" max="11286" width="11.42578125" style="1"/>
    <col min="11287" max="11287" width="13.5703125" style="1" customWidth="1"/>
    <col min="11288" max="11513" width="11.42578125" style="1"/>
    <col min="11514" max="11514" width="3.42578125" style="1" bestFit="1" customWidth="1"/>
    <col min="11515" max="11515" width="14.85546875" style="1" customWidth="1"/>
    <col min="11516" max="11517" width="11.42578125" style="1"/>
    <col min="11518" max="11518" width="13.28515625" style="1" customWidth="1"/>
    <col min="11519" max="11528" width="11.42578125" style="1"/>
    <col min="11529" max="11529" width="13.42578125" style="1" customWidth="1"/>
    <col min="11530" max="11530" width="13.140625" style="1" customWidth="1"/>
    <col min="11531" max="11531" width="14" style="1" customWidth="1"/>
    <col min="11532" max="11538" width="11.42578125" style="1"/>
    <col min="11539" max="11539" width="13.7109375" style="1" customWidth="1"/>
    <col min="11540" max="11542" width="11.42578125" style="1"/>
    <col min="11543" max="11543" width="13.5703125" style="1" customWidth="1"/>
    <col min="11544" max="11769" width="11.42578125" style="1"/>
    <col min="11770" max="11770" width="3.42578125" style="1" bestFit="1" customWidth="1"/>
    <col min="11771" max="11771" width="14.85546875" style="1" customWidth="1"/>
    <col min="11772" max="11773" width="11.42578125" style="1"/>
    <col min="11774" max="11774" width="13.28515625" style="1" customWidth="1"/>
    <col min="11775" max="11784" width="11.42578125" style="1"/>
    <col min="11785" max="11785" width="13.42578125" style="1" customWidth="1"/>
    <col min="11786" max="11786" width="13.140625" style="1" customWidth="1"/>
    <col min="11787" max="11787" width="14" style="1" customWidth="1"/>
    <col min="11788" max="11794" width="11.42578125" style="1"/>
    <col min="11795" max="11795" width="13.7109375" style="1" customWidth="1"/>
    <col min="11796" max="11798" width="11.42578125" style="1"/>
    <col min="11799" max="11799" width="13.5703125" style="1" customWidth="1"/>
    <col min="11800" max="12025" width="11.42578125" style="1"/>
    <col min="12026" max="12026" width="3.42578125" style="1" bestFit="1" customWidth="1"/>
    <col min="12027" max="12027" width="14.85546875" style="1" customWidth="1"/>
    <col min="12028" max="12029" width="11.42578125" style="1"/>
    <col min="12030" max="12030" width="13.28515625" style="1" customWidth="1"/>
    <col min="12031" max="12040" width="11.42578125" style="1"/>
    <col min="12041" max="12041" width="13.42578125" style="1" customWidth="1"/>
    <col min="12042" max="12042" width="13.140625" style="1" customWidth="1"/>
    <col min="12043" max="12043" width="14" style="1" customWidth="1"/>
    <col min="12044" max="12050" width="11.42578125" style="1"/>
    <col min="12051" max="12051" width="13.7109375" style="1" customWidth="1"/>
    <col min="12052" max="12054" width="11.42578125" style="1"/>
    <col min="12055" max="12055" width="13.5703125" style="1" customWidth="1"/>
    <col min="12056" max="12281" width="11.42578125" style="1"/>
    <col min="12282" max="12282" width="3.42578125" style="1" bestFit="1" customWidth="1"/>
    <col min="12283" max="12283" width="14.85546875" style="1" customWidth="1"/>
    <col min="12284" max="12285" width="11.42578125" style="1"/>
    <col min="12286" max="12286" width="13.28515625" style="1" customWidth="1"/>
    <col min="12287" max="12296" width="11.42578125" style="1"/>
    <col min="12297" max="12297" width="13.42578125" style="1" customWidth="1"/>
    <col min="12298" max="12298" width="13.140625" style="1" customWidth="1"/>
    <col min="12299" max="12299" width="14" style="1" customWidth="1"/>
    <col min="12300" max="12306" width="11.42578125" style="1"/>
    <col min="12307" max="12307" width="13.7109375" style="1" customWidth="1"/>
    <col min="12308" max="12310" width="11.42578125" style="1"/>
    <col min="12311" max="12311" width="13.5703125" style="1" customWidth="1"/>
    <col min="12312" max="12537" width="11.42578125" style="1"/>
    <col min="12538" max="12538" width="3.42578125" style="1" bestFit="1" customWidth="1"/>
    <col min="12539" max="12539" width="14.85546875" style="1" customWidth="1"/>
    <col min="12540" max="12541" width="11.42578125" style="1"/>
    <col min="12542" max="12542" width="13.28515625" style="1" customWidth="1"/>
    <col min="12543" max="12552" width="11.42578125" style="1"/>
    <col min="12553" max="12553" width="13.42578125" style="1" customWidth="1"/>
    <col min="12554" max="12554" width="13.140625" style="1" customWidth="1"/>
    <col min="12555" max="12555" width="14" style="1" customWidth="1"/>
    <col min="12556" max="12562" width="11.42578125" style="1"/>
    <col min="12563" max="12563" width="13.7109375" style="1" customWidth="1"/>
    <col min="12564" max="12566" width="11.42578125" style="1"/>
    <col min="12567" max="12567" width="13.5703125" style="1" customWidth="1"/>
    <col min="12568" max="12793" width="11.42578125" style="1"/>
    <col min="12794" max="12794" width="3.42578125" style="1" bestFit="1" customWidth="1"/>
    <col min="12795" max="12795" width="14.85546875" style="1" customWidth="1"/>
    <col min="12796" max="12797" width="11.42578125" style="1"/>
    <col min="12798" max="12798" width="13.28515625" style="1" customWidth="1"/>
    <col min="12799" max="12808" width="11.42578125" style="1"/>
    <col min="12809" max="12809" width="13.42578125" style="1" customWidth="1"/>
    <col min="12810" max="12810" width="13.140625" style="1" customWidth="1"/>
    <col min="12811" max="12811" width="14" style="1" customWidth="1"/>
    <col min="12812" max="12818" width="11.42578125" style="1"/>
    <col min="12819" max="12819" width="13.7109375" style="1" customWidth="1"/>
    <col min="12820" max="12822" width="11.42578125" style="1"/>
    <col min="12823" max="12823" width="13.5703125" style="1" customWidth="1"/>
    <col min="12824" max="13049" width="11.42578125" style="1"/>
    <col min="13050" max="13050" width="3.42578125" style="1" bestFit="1" customWidth="1"/>
    <col min="13051" max="13051" width="14.85546875" style="1" customWidth="1"/>
    <col min="13052" max="13053" width="11.42578125" style="1"/>
    <col min="13054" max="13054" width="13.28515625" style="1" customWidth="1"/>
    <col min="13055" max="13064" width="11.42578125" style="1"/>
    <col min="13065" max="13065" width="13.42578125" style="1" customWidth="1"/>
    <col min="13066" max="13066" width="13.140625" style="1" customWidth="1"/>
    <col min="13067" max="13067" width="14" style="1" customWidth="1"/>
    <col min="13068" max="13074" width="11.42578125" style="1"/>
    <col min="13075" max="13075" width="13.7109375" style="1" customWidth="1"/>
    <col min="13076" max="13078" width="11.42578125" style="1"/>
    <col min="13079" max="13079" width="13.5703125" style="1" customWidth="1"/>
    <col min="13080" max="13305" width="11.42578125" style="1"/>
    <col min="13306" max="13306" width="3.42578125" style="1" bestFit="1" customWidth="1"/>
    <col min="13307" max="13307" width="14.85546875" style="1" customWidth="1"/>
    <col min="13308" max="13309" width="11.42578125" style="1"/>
    <col min="13310" max="13310" width="13.28515625" style="1" customWidth="1"/>
    <col min="13311" max="13320" width="11.42578125" style="1"/>
    <col min="13321" max="13321" width="13.42578125" style="1" customWidth="1"/>
    <col min="13322" max="13322" width="13.140625" style="1" customWidth="1"/>
    <col min="13323" max="13323" width="14" style="1" customWidth="1"/>
    <col min="13324" max="13330" width="11.42578125" style="1"/>
    <col min="13331" max="13331" width="13.7109375" style="1" customWidth="1"/>
    <col min="13332" max="13334" width="11.42578125" style="1"/>
    <col min="13335" max="13335" width="13.5703125" style="1" customWidth="1"/>
    <col min="13336" max="13561" width="11.42578125" style="1"/>
    <col min="13562" max="13562" width="3.42578125" style="1" bestFit="1" customWidth="1"/>
    <col min="13563" max="13563" width="14.85546875" style="1" customWidth="1"/>
    <col min="13564" max="13565" width="11.42578125" style="1"/>
    <col min="13566" max="13566" width="13.28515625" style="1" customWidth="1"/>
    <col min="13567" max="13576" width="11.42578125" style="1"/>
    <col min="13577" max="13577" width="13.42578125" style="1" customWidth="1"/>
    <col min="13578" max="13578" width="13.140625" style="1" customWidth="1"/>
    <col min="13579" max="13579" width="14" style="1" customWidth="1"/>
    <col min="13580" max="13586" width="11.42578125" style="1"/>
    <col min="13587" max="13587" width="13.7109375" style="1" customWidth="1"/>
    <col min="13588" max="13590" width="11.42578125" style="1"/>
    <col min="13591" max="13591" width="13.5703125" style="1" customWidth="1"/>
    <col min="13592" max="13817" width="11.42578125" style="1"/>
    <col min="13818" max="13818" width="3.42578125" style="1" bestFit="1" customWidth="1"/>
    <col min="13819" max="13819" width="14.85546875" style="1" customWidth="1"/>
    <col min="13820" max="13821" width="11.42578125" style="1"/>
    <col min="13822" max="13822" width="13.28515625" style="1" customWidth="1"/>
    <col min="13823" max="13832" width="11.42578125" style="1"/>
    <col min="13833" max="13833" width="13.42578125" style="1" customWidth="1"/>
    <col min="13834" max="13834" width="13.140625" style="1" customWidth="1"/>
    <col min="13835" max="13835" width="14" style="1" customWidth="1"/>
    <col min="13836" max="13842" width="11.42578125" style="1"/>
    <col min="13843" max="13843" width="13.7109375" style="1" customWidth="1"/>
    <col min="13844" max="13846" width="11.42578125" style="1"/>
    <col min="13847" max="13847" width="13.5703125" style="1" customWidth="1"/>
    <col min="13848" max="14073" width="11.42578125" style="1"/>
    <col min="14074" max="14074" width="3.42578125" style="1" bestFit="1" customWidth="1"/>
    <col min="14075" max="14075" width="14.85546875" style="1" customWidth="1"/>
    <col min="14076" max="14077" width="11.42578125" style="1"/>
    <col min="14078" max="14078" width="13.28515625" style="1" customWidth="1"/>
    <col min="14079" max="14088" width="11.42578125" style="1"/>
    <col min="14089" max="14089" width="13.42578125" style="1" customWidth="1"/>
    <col min="14090" max="14090" width="13.140625" style="1" customWidth="1"/>
    <col min="14091" max="14091" width="14" style="1" customWidth="1"/>
    <col min="14092" max="14098" width="11.42578125" style="1"/>
    <col min="14099" max="14099" width="13.7109375" style="1" customWidth="1"/>
    <col min="14100" max="14102" width="11.42578125" style="1"/>
    <col min="14103" max="14103" width="13.5703125" style="1" customWidth="1"/>
    <col min="14104" max="14329" width="11.42578125" style="1"/>
    <col min="14330" max="14330" width="3.42578125" style="1" bestFit="1" customWidth="1"/>
    <col min="14331" max="14331" width="14.85546875" style="1" customWidth="1"/>
    <col min="14332" max="14333" width="11.42578125" style="1"/>
    <col min="14334" max="14334" width="13.28515625" style="1" customWidth="1"/>
    <col min="14335" max="14344" width="11.42578125" style="1"/>
    <col min="14345" max="14345" width="13.42578125" style="1" customWidth="1"/>
    <col min="14346" max="14346" width="13.140625" style="1" customWidth="1"/>
    <col min="14347" max="14347" width="14" style="1" customWidth="1"/>
    <col min="14348" max="14354" width="11.42578125" style="1"/>
    <col min="14355" max="14355" width="13.7109375" style="1" customWidth="1"/>
    <col min="14356" max="14358" width="11.42578125" style="1"/>
    <col min="14359" max="14359" width="13.5703125" style="1" customWidth="1"/>
    <col min="14360" max="14585" width="11.42578125" style="1"/>
    <col min="14586" max="14586" width="3.42578125" style="1" bestFit="1" customWidth="1"/>
    <col min="14587" max="14587" width="14.85546875" style="1" customWidth="1"/>
    <col min="14588" max="14589" width="11.42578125" style="1"/>
    <col min="14590" max="14590" width="13.28515625" style="1" customWidth="1"/>
    <col min="14591" max="14600" width="11.42578125" style="1"/>
    <col min="14601" max="14601" width="13.42578125" style="1" customWidth="1"/>
    <col min="14602" max="14602" width="13.140625" style="1" customWidth="1"/>
    <col min="14603" max="14603" width="14" style="1" customWidth="1"/>
    <col min="14604" max="14610" width="11.42578125" style="1"/>
    <col min="14611" max="14611" width="13.7109375" style="1" customWidth="1"/>
    <col min="14612" max="14614" width="11.42578125" style="1"/>
    <col min="14615" max="14615" width="13.5703125" style="1" customWidth="1"/>
    <col min="14616" max="14841" width="11.42578125" style="1"/>
    <col min="14842" max="14842" width="3.42578125" style="1" bestFit="1" customWidth="1"/>
    <col min="14843" max="14843" width="14.85546875" style="1" customWidth="1"/>
    <col min="14844" max="14845" width="11.42578125" style="1"/>
    <col min="14846" max="14846" width="13.28515625" style="1" customWidth="1"/>
    <col min="14847" max="14856" width="11.42578125" style="1"/>
    <col min="14857" max="14857" width="13.42578125" style="1" customWidth="1"/>
    <col min="14858" max="14858" width="13.140625" style="1" customWidth="1"/>
    <col min="14859" max="14859" width="14" style="1" customWidth="1"/>
    <col min="14860" max="14866" width="11.42578125" style="1"/>
    <col min="14867" max="14867" width="13.7109375" style="1" customWidth="1"/>
    <col min="14868" max="14870" width="11.42578125" style="1"/>
    <col min="14871" max="14871" width="13.5703125" style="1" customWidth="1"/>
    <col min="14872" max="15097" width="11.42578125" style="1"/>
    <col min="15098" max="15098" width="3.42578125" style="1" bestFit="1" customWidth="1"/>
    <col min="15099" max="15099" width="14.85546875" style="1" customWidth="1"/>
    <col min="15100" max="15101" width="11.42578125" style="1"/>
    <col min="15102" max="15102" width="13.28515625" style="1" customWidth="1"/>
    <col min="15103" max="15112" width="11.42578125" style="1"/>
    <col min="15113" max="15113" width="13.42578125" style="1" customWidth="1"/>
    <col min="15114" max="15114" width="13.140625" style="1" customWidth="1"/>
    <col min="15115" max="15115" width="14" style="1" customWidth="1"/>
    <col min="15116" max="15122" width="11.42578125" style="1"/>
    <col min="15123" max="15123" width="13.7109375" style="1" customWidth="1"/>
    <col min="15124" max="15126" width="11.42578125" style="1"/>
    <col min="15127" max="15127" width="13.5703125" style="1" customWidth="1"/>
    <col min="15128" max="15353" width="11.42578125" style="1"/>
    <col min="15354" max="15354" width="3.42578125" style="1" bestFit="1" customWidth="1"/>
    <col min="15355" max="15355" width="14.85546875" style="1" customWidth="1"/>
    <col min="15356" max="15357" width="11.42578125" style="1"/>
    <col min="15358" max="15358" width="13.28515625" style="1" customWidth="1"/>
    <col min="15359" max="15368" width="11.42578125" style="1"/>
    <col min="15369" max="15369" width="13.42578125" style="1" customWidth="1"/>
    <col min="15370" max="15370" width="13.140625" style="1" customWidth="1"/>
    <col min="15371" max="15371" width="14" style="1" customWidth="1"/>
    <col min="15372" max="15378" width="11.42578125" style="1"/>
    <col min="15379" max="15379" width="13.7109375" style="1" customWidth="1"/>
    <col min="15380" max="15382" width="11.42578125" style="1"/>
    <col min="15383" max="15383" width="13.5703125" style="1" customWidth="1"/>
    <col min="15384" max="15609" width="11.42578125" style="1"/>
    <col min="15610" max="15610" width="3.42578125" style="1" bestFit="1" customWidth="1"/>
    <col min="15611" max="15611" width="14.85546875" style="1" customWidth="1"/>
    <col min="15612" max="15613" width="11.42578125" style="1"/>
    <col min="15614" max="15614" width="13.28515625" style="1" customWidth="1"/>
    <col min="15615" max="15624" width="11.42578125" style="1"/>
    <col min="15625" max="15625" width="13.42578125" style="1" customWidth="1"/>
    <col min="15626" max="15626" width="13.140625" style="1" customWidth="1"/>
    <col min="15627" max="15627" width="14" style="1" customWidth="1"/>
    <col min="15628" max="15634" width="11.42578125" style="1"/>
    <col min="15635" max="15635" width="13.7109375" style="1" customWidth="1"/>
    <col min="15636" max="15638" width="11.42578125" style="1"/>
    <col min="15639" max="15639" width="13.5703125" style="1" customWidth="1"/>
    <col min="15640" max="15865" width="11.42578125" style="1"/>
    <col min="15866" max="15866" width="3.42578125" style="1" bestFit="1" customWidth="1"/>
    <col min="15867" max="15867" width="14.85546875" style="1" customWidth="1"/>
    <col min="15868" max="15869" width="11.42578125" style="1"/>
    <col min="15870" max="15870" width="13.28515625" style="1" customWidth="1"/>
    <col min="15871" max="15880" width="11.42578125" style="1"/>
    <col min="15881" max="15881" width="13.42578125" style="1" customWidth="1"/>
    <col min="15882" max="15882" width="13.140625" style="1" customWidth="1"/>
    <col min="15883" max="15883" width="14" style="1" customWidth="1"/>
    <col min="15884" max="15890" width="11.42578125" style="1"/>
    <col min="15891" max="15891" width="13.7109375" style="1" customWidth="1"/>
    <col min="15892" max="15894" width="11.42578125" style="1"/>
    <col min="15895" max="15895" width="13.5703125" style="1" customWidth="1"/>
    <col min="15896" max="16121" width="11.42578125" style="1"/>
    <col min="16122" max="16122" width="3.42578125" style="1" bestFit="1" customWidth="1"/>
    <col min="16123" max="16123" width="14.85546875" style="1" customWidth="1"/>
    <col min="16124" max="16125" width="11.42578125" style="1"/>
    <col min="16126" max="16126" width="13.28515625" style="1" customWidth="1"/>
    <col min="16127" max="16136" width="11.42578125" style="1"/>
    <col min="16137" max="16137" width="13.42578125" style="1" customWidth="1"/>
    <col min="16138" max="16138" width="13.140625" style="1" customWidth="1"/>
    <col min="16139" max="16139" width="14" style="1" customWidth="1"/>
    <col min="16140" max="16146" width="11.42578125" style="1"/>
    <col min="16147" max="16147" width="13.7109375" style="1" customWidth="1"/>
    <col min="16148" max="16150" width="11.42578125" style="1"/>
    <col min="16151" max="16151" width="13.5703125" style="1" customWidth="1"/>
    <col min="16152" max="16384" width="11.42578125" style="1"/>
  </cols>
  <sheetData>
    <row r="1" spans="1:31" ht="30.75" customHeight="1" x14ac:dyDescent="0.2">
      <c r="D1" s="124" t="s">
        <v>147</v>
      </c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</row>
    <row r="3" spans="1:31" s="2" customFormat="1" ht="25.5" x14ac:dyDescent="0.2">
      <c r="D3" s="125" t="s">
        <v>19</v>
      </c>
      <c r="E3" s="126"/>
      <c r="F3" s="127"/>
      <c r="G3" s="128" t="s">
        <v>28</v>
      </c>
      <c r="H3" s="129"/>
      <c r="I3" s="129"/>
      <c r="J3" s="129"/>
      <c r="K3" s="130"/>
      <c r="L3" s="128" t="s">
        <v>33</v>
      </c>
      <c r="M3" s="129"/>
      <c r="N3" s="129"/>
      <c r="O3" s="129"/>
      <c r="P3" s="130"/>
      <c r="Q3" s="128" t="s">
        <v>142</v>
      </c>
      <c r="R3" s="129"/>
      <c r="S3" s="129"/>
      <c r="T3" s="129"/>
      <c r="U3" s="130"/>
      <c r="V3" s="125" t="s">
        <v>18</v>
      </c>
      <c r="W3" s="127"/>
      <c r="X3" s="3" t="s">
        <v>149</v>
      </c>
      <c r="Y3" s="125" t="s">
        <v>17</v>
      </c>
      <c r="Z3" s="126"/>
      <c r="AA3" s="126"/>
      <c r="AB3" s="127"/>
      <c r="AC3" s="4" t="s">
        <v>16</v>
      </c>
      <c r="AD3" s="131" t="s">
        <v>15</v>
      </c>
    </row>
    <row r="4" spans="1:31" s="5" customFormat="1" ht="60" customHeight="1" x14ac:dyDescent="0.2">
      <c r="B4" s="6" t="s">
        <v>14</v>
      </c>
      <c r="C4" s="7" t="s">
        <v>13</v>
      </c>
      <c r="D4" s="6" t="s">
        <v>12</v>
      </c>
      <c r="E4" s="6" t="s">
        <v>11</v>
      </c>
      <c r="F4" s="8" t="s">
        <v>10</v>
      </c>
      <c r="G4" s="6" t="s">
        <v>9</v>
      </c>
      <c r="H4" s="6" t="s">
        <v>8</v>
      </c>
      <c r="I4" s="6" t="s">
        <v>29</v>
      </c>
      <c r="J4" s="6" t="s">
        <v>7</v>
      </c>
      <c r="K4" s="8" t="s">
        <v>32</v>
      </c>
      <c r="L4" s="6" t="s">
        <v>9</v>
      </c>
      <c r="M4" s="6" t="s">
        <v>8</v>
      </c>
      <c r="N4" s="6" t="s">
        <v>34</v>
      </c>
      <c r="O4" s="6" t="s">
        <v>7</v>
      </c>
      <c r="P4" s="8" t="s">
        <v>141</v>
      </c>
      <c r="Q4" s="6" t="s">
        <v>9</v>
      </c>
      <c r="R4" s="6" t="s">
        <v>8</v>
      </c>
      <c r="S4" s="6" t="s">
        <v>143</v>
      </c>
      <c r="T4" s="6" t="s">
        <v>7</v>
      </c>
      <c r="U4" s="8" t="s">
        <v>144</v>
      </c>
      <c r="V4" s="3" t="s">
        <v>145</v>
      </c>
      <c r="W4" s="3" t="s">
        <v>6</v>
      </c>
      <c r="X4" s="8" t="s">
        <v>146</v>
      </c>
      <c r="Y4" s="6" t="s">
        <v>5</v>
      </c>
      <c r="Z4" s="6" t="s">
        <v>27</v>
      </c>
      <c r="AA4" s="6" t="s">
        <v>4</v>
      </c>
      <c r="AB4" s="3" t="s">
        <v>3</v>
      </c>
      <c r="AC4" s="3" t="s">
        <v>2</v>
      </c>
      <c r="AD4" s="132"/>
    </row>
    <row r="5" spans="1:31" s="5" customFormat="1" ht="16.149999999999999" customHeight="1" x14ac:dyDescent="0.2">
      <c r="A5" s="5" t="s">
        <v>98</v>
      </c>
      <c r="B5" s="9">
        <v>1</v>
      </c>
      <c r="C5" s="10" t="s">
        <v>98</v>
      </c>
      <c r="D5" s="11">
        <v>6550</v>
      </c>
      <c r="E5" s="12">
        <f t="shared" ref="E5:E36" si="0">D5/$D$112</f>
        <v>2.8221834824279225E-3</v>
      </c>
      <c r="F5" s="12">
        <f t="shared" ref="F5:F36" si="1">E5*0.64</f>
        <v>1.8061974287538704E-3</v>
      </c>
      <c r="G5" s="120">
        <v>24181.74</v>
      </c>
      <c r="H5" s="120">
        <v>0</v>
      </c>
      <c r="I5" s="122">
        <f t="shared" ref="I5:I68" si="2">G5+H5</f>
        <v>24181.74</v>
      </c>
      <c r="J5" s="13">
        <f>I5/$I$112</f>
        <v>1.4853485943764347E-5</v>
      </c>
      <c r="K5" s="13">
        <f t="shared" ref="K5:K68" si="3">J5*0.33</f>
        <v>4.9016503614422349E-6</v>
      </c>
      <c r="L5" s="120">
        <v>26127.98</v>
      </c>
      <c r="M5" s="120">
        <v>0</v>
      </c>
      <c r="N5" s="120">
        <f>M5+L5</f>
        <v>26127.98</v>
      </c>
      <c r="O5" s="14">
        <f>N5/$N$112</f>
        <v>1.3569403578356518E-5</v>
      </c>
      <c r="P5" s="15">
        <f>O5*0.33</f>
        <v>4.4779031808576514E-6</v>
      </c>
      <c r="Q5" s="120">
        <v>30144</v>
      </c>
      <c r="R5" s="120">
        <v>0</v>
      </c>
      <c r="S5" s="122">
        <f t="shared" ref="S5:S36" si="4">Q5+R5</f>
        <v>30144</v>
      </c>
      <c r="T5" s="16">
        <f t="shared" ref="T5:T36" si="5">S5/$S$112</f>
        <v>1.5211794588453286E-5</v>
      </c>
      <c r="U5" s="16">
        <f t="shared" ref="U5:U36" si="6">T5*0.34</f>
        <v>5.1720101600741181E-6</v>
      </c>
      <c r="V5" s="16">
        <f>K5+P5+U5</f>
        <v>1.4551563702374004E-5</v>
      </c>
      <c r="W5" s="17">
        <f t="shared" ref="W5:W36" si="7">V5*0.045</f>
        <v>6.5482036660683022E-7</v>
      </c>
      <c r="X5" s="16">
        <f>T5*0.02</f>
        <v>3.0423589176906574E-7</v>
      </c>
      <c r="Y5" s="17">
        <v>52.064402972226397</v>
      </c>
      <c r="Z5" s="18">
        <f>D5*(9.261-0.1456*Y5)</f>
        <v>11006.770173447123</v>
      </c>
      <c r="AA5" s="19">
        <f>Z5/$Z$112</f>
        <v>4.7665005926614346E-3</v>
      </c>
      <c r="AB5" s="19">
        <f>AA5*0.025</f>
        <v>1.1916251481653587E-4</v>
      </c>
      <c r="AC5" s="19">
        <f>0.27/106</f>
        <v>2.5471698113207547E-3</v>
      </c>
      <c r="AD5" s="20">
        <f>F5+W5+X5+AB5+AC5</f>
        <v>4.4734888111495367E-3</v>
      </c>
      <c r="AE5" s="21"/>
    </row>
    <row r="6" spans="1:31" s="5" customFormat="1" ht="16.149999999999999" customHeight="1" x14ac:dyDescent="0.2">
      <c r="A6" s="5" t="s">
        <v>35</v>
      </c>
      <c r="B6" s="9">
        <v>2</v>
      </c>
      <c r="C6" s="10" t="s">
        <v>35</v>
      </c>
      <c r="D6" s="11">
        <v>16772</v>
      </c>
      <c r="E6" s="12">
        <f t="shared" si="0"/>
        <v>7.2265131858444444E-3</v>
      </c>
      <c r="F6" s="12">
        <f t="shared" si="1"/>
        <v>4.6249684389404449E-3</v>
      </c>
      <c r="G6" s="120">
        <v>180199</v>
      </c>
      <c r="H6" s="120">
        <v>42269</v>
      </c>
      <c r="I6" s="122">
        <f>G6+H6</f>
        <v>222468</v>
      </c>
      <c r="J6" s="13">
        <f>I6/$I$112</f>
        <v>1.3664960879313756E-4</v>
      </c>
      <c r="K6" s="13">
        <f>J6*0.33</f>
        <v>4.5094370901735397E-5</v>
      </c>
      <c r="L6" s="120">
        <v>314978</v>
      </c>
      <c r="M6" s="120">
        <v>73437</v>
      </c>
      <c r="N6" s="120">
        <f t="shared" ref="N6:N69" si="8">M6+L6</f>
        <v>388415</v>
      </c>
      <c r="O6" s="14">
        <f>N6/$N$112</f>
        <v>2.0172090957231852E-4</v>
      </c>
      <c r="P6" s="15">
        <f t="shared" ref="P6:P69" si="9">O6*0.33</f>
        <v>6.6567900158865119E-5</v>
      </c>
      <c r="Q6" s="120">
        <v>240272.72</v>
      </c>
      <c r="R6" s="120">
        <v>49272</v>
      </c>
      <c r="S6" s="122">
        <f t="shared" si="4"/>
        <v>289544.71999999997</v>
      </c>
      <c r="T6" s="16">
        <f>S6/$S$112</f>
        <v>1.4611514081778204E-4</v>
      </c>
      <c r="U6" s="16">
        <f>T6*0.34</f>
        <v>4.9679147878045899E-5</v>
      </c>
      <c r="V6" s="16">
        <f t="shared" ref="V6:V36" si="10">K6+P6+U6</f>
        <v>1.613414189386464E-4</v>
      </c>
      <c r="W6" s="17">
        <f t="shared" si="7"/>
        <v>7.2603638522390875E-6</v>
      </c>
      <c r="X6" s="16">
        <f>T6*0.02</f>
        <v>2.9223028163556408E-6</v>
      </c>
      <c r="Y6" s="17">
        <v>55.083317191262999</v>
      </c>
      <c r="Z6" s="18">
        <f t="shared" ref="Z6:Z69" si="11">D6*(9.261-0.1456*Y6)</f>
        <v>20811.855152320713</v>
      </c>
      <c r="AA6" s="19">
        <f t="shared" ref="AA6:AA69" si="12">Z6/$Z$112</f>
        <v>9.0126093626658361E-3</v>
      </c>
      <c r="AB6" s="19">
        <f t="shared" ref="AB6:AB36" si="13">AA6*0.025</f>
        <v>2.2531523406664591E-4</v>
      </c>
      <c r="AC6" s="19">
        <f t="shared" ref="AC6:AC36" si="14">0.27/106</f>
        <v>2.5471698113207547E-3</v>
      </c>
      <c r="AD6" s="20">
        <f t="shared" ref="AD6:AD36" si="15">F6+W6+X6+AB6+AC6</f>
        <v>7.4076361509964406E-3</v>
      </c>
      <c r="AE6" s="21"/>
    </row>
    <row r="7" spans="1:31" s="5" customFormat="1" ht="16.149999999999999" customHeight="1" x14ac:dyDescent="0.2">
      <c r="A7" s="5" t="s">
        <v>36</v>
      </c>
      <c r="B7" s="9">
        <v>3</v>
      </c>
      <c r="C7" s="10" t="s">
        <v>36</v>
      </c>
      <c r="D7" s="11">
        <v>12285</v>
      </c>
      <c r="E7" s="12">
        <f t="shared" si="0"/>
        <v>5.293209783454508E-3</v>
      </c>
      <c r="F7" s="12">
        <f t="shared" si="1"/>
        <v>3.3876542614108851E-3</v>
      </c>
      <c r="G7" s="120">
        <v>116028.14</v>
      </c>
      <c r="H7" s="120">
        <v>548290.13</v>
      </c>
      <c r="I7" s="122">
        <f t="shared" si="2"/>
        <v>664318.27</v>
      </c>
      <c r="J7" s="13">
        <f t="shared" ref="J7:J70" si="16">I7/$I$112</f>
        <v>4.0805343559358623E-4</v>
      </c>
      <c r="K7" s="13">
        <f t="shared" si="3"/>
        <v>1.3465763374588346E-4</v>
      </c>
      <c r="L7" s="120">
        <v>162459.04</v>
      </c>
      <c r="M7" s="120">
        <v>349985.55</v>
      </c>
      <c r="N7" s="120">
        <f t="shared" si="8"/>
        <v>512444.58999999997</v>
      </c>
      <c r="O7" s="14">
        <f t="shared" ref="O7:O69" si="17">N7/$N$112</f>
        <v>2.6613490416233627E-4</v>
      </c>
      <c r="P7" s="15">
        <f t="shared" si="9"/>
        <v>8.7824518373570974E-5</v>
      </c>
      <c r="Q7" s="120">
        <v>489713.17</v>
      </c>
      <c r="R7" s="120">
        <v>495200</v>
      </c>
      <c r="S7" s="122">
        <f t="shared" si="4"/>
        <v>984913.16999999993</v>
      </c>
      <c r="T7" s="16">
        <f t="shared" si="5"/>
        <v>4.970241782610924E-4</v>
      </c>
      <c r="U7" s="16">
        <f t="shared" si="6"/>
        <v>1.6898822060877142E-4</v>
      </c>
      <c r="V7" s="16">
        <f t="shared" si="10"/>
        <v>3.9147037272822588E-4</v>
      </c>
      <c r="W7" s="17">
        <f t="shared" si="7"/>
        <v>1.7616166772770163E-5</v>
      </c>
      <c r="X7" s="16">
        <f t="shared" ref="X7:X36" si="18">T7*0.02</f>
        <v>9.9404835652218476E-6</v>
      </c>
      <c r="Y7" s="17">
        <v>53.822860644154098</v>
      </c>
      <c r="Z7" s="18">
        <f t="shared" si="11"/>
        <v>17498.64945724413</v>
      </c>
      <c r="AA7" s="19">
        <f>Z7/$Z$112</f>
        <v>7.5778199866425632E-3</v>
      </c>
      <c r="AB7" s="19">
        <f>AA7*0.025</f>
        <v>1.8944549966606409E-4</v>
      </c>
      <c r="AC7" s="19">
        <f>0.27/106</f>
        <v>2.5471698113207547E-3</v>
      </c>
      <c r="AD7" s="20">
        <f>F7+W7+X7+AB7+AC7</f>
        <v>6.1518262227356953E-3</v>
      </c>
      <c r="AE7" s="21"/>
    </row>
    <row r="8" spans="1:31" s="2" customFormat="1" ht="16.149999999999999" customHeight="1" x14ac:dyDescent="0.2">
      <c r="A8" s="5" t="s">
        <v>37</v>
      </c>
      <c r="B8" s="22">
        <v>4</v>
      </c>
      <c r="C8" s="23" t="s">
        <v>37</v>
      </c>
      <c r="D8" s="11">
        <v>6195</v>
      </c>
      <c r="E8" s="24">
        <f t="shared" si="0"/>
        <v>2.6692254463574015E-3</v>
      </c>
      <c r="F8" s="24">
        <f t="shared" si="1"/>
        <v>1.708304285668737E-3</v>
      </c>
      <c r="G8" s="121">
        <v>368139.32</v>
      </c>
      <c r="H8" s="121">
        <v>15880</v>
      </c>
      <c r="I8" s="123">
        <f t="shared" si="2"/>
        <v>384019.32</v>
      </c>
      <c r="J8" s="25">
        <f t="shared" si="16"/>
        <v>2.3588151935112787E-4</v>
      </c>
      <c r="K8" s="25">
        <f t="shared" si="3"/>
        <v>7.7840901385872207E-5</v>
      </c>
      <c r="L8" s="121">
        <v>435999.71</v>
      </c>
      <c r="M8" s="121">
        <v>14930</v>
      </c>
      <c r="N8" s="120">
        <f t="shared" si="8"/>
        <v>450929.71</v>
      </c>
      <c r="O8" s="26">
        <f t="shared" si="17"/>
        <v>2.3418753460701007E-4</v>
      </c>
      <c r="P8" s="27">
        <f t="shared" si="9"/>
        <v>7.7281886420313325E-5</v>
      </c>
      <c r="Q8" s="121">
        <v>474829.8</v>
      </c>
      <c r="R8" s="121">
        <v>16080</v>
      </c>
      <c r="S8" s="123">
        <f t="shared" si="4"/>
        <v>490909.8</v>
      </c>
      <c r="T8" s="28">
        <f t="shared" si="5"/>
        <v>2.4773152332333747E-4</v>
      </c>
      <c r="U8" s="28">
        <f t="shared" si="6"/>
        <v>8.4228717929934747E-5</v>
      </c>
      <c r="V8" s="28">
        <f t="shared" si="10"/>
        <v>2.3935150573612025E-4</v>
      </c>
      <c r="W8" s="29">
        <f t="shared" si="7"/>
        <v>1.0770817758125411E-5</v>
      </c>
      <c r="X8" s="28">
        <f t="shared" si="18"/>
        <v>4.9546304664667492E-6</v>
      </c>
      <c r="Y8" s="17">
        <v>55.026934819492702</v>
      </c>
      <c r="Z8" s="18">
        <f t="shared" si="11"/>
        <v>7738.0400082961323</v>
      </c>
      <c r="AA8" s="30">
        <f t="shared" si="12"/>
        <v>3.3509714207133477E-3</v>
      </c>
      <c r="AB8" s="30">
        <f t="shared" si="13"/>
        <v>8.3774285517833702E-5</v>
      </c>
      <c r="AC8" s="30">
        <f t="shared" si="14"/>
        <v>2.5471698113207547E-3</v>
      </c>
      <c r="AD8" s="31">
        <f t="shared" si="15"/>
        <v>4.3549738307319171E-3</v>
      </c>
      <c r="AE8" s="32"/>
    </row>
    <row r="9" spans="1:31" s="2" customFormat="1" ht="16.149999999999999" customHeight="1" x14ac:dyDescent="0.2">
      <c r="A9" s="5" t="s">
        <v>99</v>
      </c>
      <c r="B9" s="22">
        <v>5</v>
      </c>
      <c r="C9" s="23" t="s">
        <v>99</v>
      </c>
      <c r="D9" s="11">
        <v>2167</v>
      </c>
      <c r="E9" s="24">
        <f t="shared" si="0"/>
        <v>9.3369032159103932E-4</v>
      </c>
      <c r="F9" s="24">
        <f t="shared" si="1"/>
        <v>5.9756180581826523E-4</v>
      </c>
      <c r="G9" s="121">
        <v>26500</v>
      </c>
      <c r="H9" s="121">
        <v>0</v>
      </c>
      <c r="I9" s="123">
        <f t="shared" si="2"/>
        <v>26500</v>
      </c>
      <c r="J9" s="25">
        <f t="shared" si="16"/>
        <v>1.6277462974531823E-5</v>
      </c>
      <c r="K9" s="25">
        <f t="shared" si="3"/>
        <v>5.3715627815955022E-6</v>
      </c>
      <c r="L9" s="121">
        <v>0</v>
      </c>
      <c r="M9" s="121">
        <v>0</v>
      </c>
      <c r="N9" s="120">
        <f t="shared" si="8"/>
        <v>0</v>
      </c>
      <c r="O9" s="26">
        <f t="shared" si="17"/>
        <v>0</v>
      </c>
      <c r="P9" s="27">
        <f t="shared" si="9"/>
        <v>0</v>
      </c>
      <c r="Q9" s="121">
        <v>700</v>
      </c>
      <c r="R9" s="121">
        <v>0</v>
      </c>
      <c r="S9" s="123">
        <f t="shared" si="4"/>
        <v>700</v>
      </c>
      <c r="T9" s="28">
        <f t="shared" si="5"/>
        <v>3.5324629153122678E-7</v>
      </c>
      <c r="U9" s="28">
        <f t="shared" si="6"/>
        <v>1.201037391206171E-7</v>
      </c>
      <c r="V9" s="28">
        <f t="shared" si="10"/>
        <v>5.4916665207161189E-6</v>
      </c>
      <c r="W9" s="29">
        <f t="shared" si="7"/>
        <v>2.4712499343222536E-7</v>
      </c>
      <c r="X9" s="28">
        <f t="shared" si="18"/>
        <v>7.064925830624536E-9</v>
      </c>
      <c r="Y9" s="17">
        <v>54.383083000653997</v>
      </c>
      <c r="Z9" s="18">
        <f t="shared" si="11"/>
        <v>2909.8976904320507</v>
      </c>
      <c r="AA9" s="30">
        <f t="shared" si="12"/>
        <v>1.2601361568799492E-3</v>
      </c>
      <c r="AB9" s="30">
        <f t="shared" si="13"/>
        <v>3.1503403921998733E-5</v>
      </c>
      <c r="AC9" s="30">
        <f t="shared" si="14"/>
        <v>2.5471698113207547E-3</v>
      </c>
      <c r="AD9" s="31">
        <f t="shared" si="15"/>
        <v>3.1764892109802816E-3</v>
      </c>
      <c r="AE9" s="32"/>
    </row>
    <row r="10" spans="1:31" s="2" customFormat="1" ht="16.149999999999999" customHeight="1" x14ac:dyDescent="0.2">
      <c r="A10" s="5" t="s">
        <v>38</v>
      </c>
      <c r="B10" s="22">
        <v>6</v>
      </c>
      <c r="C10" s="10" t="s">
        <v>38</v>
      </c>
      <c r="D10" s="11">
        <v>9159</v>
      </c>
      <c r="E10" s="24">
        <f t="shared" si="0"/>
        <v>3.9463173306194411E-3</v>
      </c>
      <c r="F10" s="24">
        <f t="shared" si="1"/>
        <v>2.5256430915964424E-3</v>
      </c>
      <c r="G10" s="121">
        <v>197058.4</v>
      </c>
      <c r="H10" s="121">
        <v>115936.25</v>
      </c>
      <c r="I10" s="123">
        <f t="shared" si="2"/>
        <v>312994.65000000002</v>
      </c>
      <c r="J10" s="25">
        <f t="shared" si="16"/>
        <v>1.9225505006043576E-4</v>
      </c>
      <c r="K10" s="25">
        <f t="shared" si="3"/>
        <v>6.3444166519943801E-5</v>
      </c>
      <c r="L10" s="121">
        <v>250670.8</v>
      </c>
      <c r="M10" s="121">
        <v>80768</v>
      </c>
      <c r="N10" s="120">
        <f t="shared" si="8"/>
        <v>331438.8</v>
      </c>
      <c r="O10" s="26">
        <f t="shared" si="17"/>
        <v>1.7213067518905749E-4</v>
      </c>
      <c r="P10" s="27">
        <f t="shared" si="9"/>
        <v>5.6803122812388973E-5</v>
      </c>
      <c r="Q10" s="121">
        <v>279158.5</v>
      </c>
      <c r="R10" s="121">
        <v>72063</v>
      </c>
      <c r="S10" s="123">
        <f t="shared" si="4"/>
        <v>351221.5</v>
      </c>
      <c r="T10" s="28">
        <f t="shared" si="5"/>
        <v>1.7723956054433538E-4</v>
      </c>
      <c r="U10" s="28">
        <f t="shared" si="6"/>
        <v>6.0261450585074038E-5</v>
      </c>
      <c r="V10" s="28">
        <f t="shared" si="10"/>
        <v>1.8050873991740682E-4</v>
      </c>
      <c r="W10" s="29">
        <f t="shared" si="7"/>
        <v>8.1228932962833063E-6</v>
      </c>
      <c r="X10" s="28">
        <f t="shared" si="18"/>
        <v>3.5447912108867076E-6</v>
      </c>
      <c r="Y10" s="17">
        <v>54.146130246399998</v>
      </c>
      <c r="Z10" s="18">
        <f t="shared" si="11"/>
        <v>12614.90535146117</v>
      </c>
      <c r="AA10" s="30">
        <f t="shared" si="12"/>
        <v>5.4629062737371814E-3</v>
      </c>
      <c r="AB10" s="30">
        <f t="shared" si="13"/>
        <v>1.3657265684342953E-4</v>
      </c>
      <c r="AC10" s="30">
        <f t="shared" si="14"/>
        <v>2.5471698113207547E-3</v>
      </c>
      <c r="AD10" s="31">
        <f t="shared" si="15"/>
        <v>5.2210532442677968E-3</v>
      </c>
      <c r="AE10" s="32"/>
    </row>
    <row r="11" spans="1:31" s="2" customFormat="1" ht="16.149999999999999" customHeight="1" x14ac:dyDescent="0.2">
      <c r="A11" s="5" t="s">
        <v>100</v>
      </c>
      <c r="B11" s="22">
        <v>7</v>
      </c>
      <c r="C11" s="23" t="s">
        <v>100</v>
      </c>
      <c r="D11" s="11">
        <v>7490</v>
      </c>
      <c r="E11" s="24">
        <f t="shared" si="0"/>
        <v>3.2271991272343724E-3</v>
      </c>
      <c r="F11" s="24">
        <f t="shared" si="1"/>
        <v>2.0654074414299985E-3</v>
      </c>
      <c r="G11" s="121">
        <v>86490</v>
      </c>
      <c r="H11" s="121">
        <v>19585</v>
      </c>
      <c r="I11" s="123">
        <f t="shared" si="2"/>
        <v>106075</v>
      </c>
      <c r="J11" s="25">
        <f t="shared" si="16"/>
        <v>6.5155920189564651E-5</v>
      </c>
      <c r="K11" s="25">
        <f t="shared" si="3"/>
        <v>2.1501453662556336E-5</v>
      </c>
      <c r="L11" s="121">
        <v>114780</v>
      </c>
      <c r="M11" s="121">
        <v>14095</v>
      </c>
      <c r="N11" s="120">
        <f t="shared" si="8"/>
        <v>128875</v>
      </c>
      <c r="O11" s="26">
        <f t="shared" si="17"/>
        <v>6.6930428075981995E-5</v>
      </c>
      <c r="P11" s="27">
        <f t="shared" si="9"/>
        <v>2.2087041265074061E-5</v>
      </c>
      <c r="Q11" s="121">
        <v>118671.5</v>
      </c>
      <c r="R11" s="121">
        <v>19680</v>
      </c>
      <c r="S11" s="123">
        <f t="shared" si="4"/>
        <v>138351.5</v>
      </c>
      <c r="T11" s="28">
        <f t="shared" si="5"/>
        <v>6.9817363289689319E-5</v>
      </c>
      <c r="U11" s="28">
        <f t="shared" si="6"/>
        <v>2.373790351849437E-5</v>
      </c>
      <c r="V11" s="28">
        <f t="shared" si="10"/>
        <v>6.7326398446124766E-5</v>
      </c>
      <c r="W11" s="29">
        <f t="shared" si="7"/>
        <v>3.0296879300756142E-6</v>
      </c>
      <c r="X11" s="28">
        <f t="shared" si="18"/>
        <v>1.3963472657937865E-6</v>
      </c>
      <c r="Y11" s="17">
        <v>56.256665752072699</v>
      </c>
      <c r="Z11" s="18">
        <f t="shared" si="11"/>
        <v>8014.5207040716241</v>
      </c>
      <c r="AA11" s="30">
        <f t="shared" si="12"/>
        <v>3.4707018574814848E-3</v>
      </c>
      <c r="AB11" s="30">
        <f t="shared" si="13"/>
        <v>8.676754643703713E-5</v>
      </c>
      <c r="AC11" s="30">
        <f t="shared" si="14"/>
        <v>2.5471698113207547E-3</v>
      </c>
      <c r="AD11" s="31">
        <f t="shared" si="15"/>
        <v>4.7037708343836597E-3</v>
      </c>
      <c r="AE11" s="32"/>
    </row>
    <row r="12" spans="1:31" s="2" customFormat="1" ht="16.149999999999999" customHeight="1" x14ac:dyDescent="0.2">
      <c r="A12" s="5" t="s">
        <v>39</v>
      </c>
      <c r="B12" s="22">
        <v>8</v>
      </c>
      <c r="C12" s="10" t="s">
        <v>39</v>
      </c>
      <c r="D12" s="11">
        <v>3949</v>
      </c>
      <c r="E12" s="24">
        <f t="shared" si="0"/>
        <v>1.7014965758943305E-3</v>
      </c>
      <c r="F12" s="24">
        <f t="shared" si="1"/>
        <v>1.0889578085723716E-3</v>
      </c>
      <c r="G12" s="121">
        <v>56229.16</v>
      </c>
      <c r="H12" s="121">
        <v>7920</v>
      </c>
      <c r="I12" s="123">
        <f t="shared" si="2"/>
        <v>64149.16</v>
      </c>
      <c r="J12" s="25">
        <f t="shared" si="16"/>
        <v>3.9403229311219544E-5</v>
      </c>
      <c r="K12" s="25">
        <f t="shared" si="3"/>
        <v>1.300306567270245E-5</v>
      </c>
      <c r="L12" s="121">
        <v>153654.92000000001</v>
      </c>
      <c r="M12" s="121">
        <v>5544</v>
      </c>
      <c r="N12" s="120">
        <f t="shared" si="8"/>
        <v>159198.92000000001</v>
      </c>
      <c r="O12" s="26">
        <f t="shared" si="17"/>
        <v>8.2678966943425906E-5</v>
      </c>
      <c r="P12" s="27">
        <f t="shared" si="9"/>
        <v>2.7284059091330551E-5</v>
      </c>
      <c r="Q12" s="121">
        <v>379173.74</v>
      </c>
      <c r="R12" s="121">
        <v>11449</v>
      </c>
      <c r="S12" s="123">
        <f t="shared" si="4"/>
        <v>390622.74</v>
      </c>
      <c r="T12" s="28">
        <f t="shared" si="5"/>
        <v>1.9712290613252371E-4</v>
      </c>
      <c r="U12" s="28">
        <f t="shared" si="6"/>
        <v>6.7021788085058062E-5</v>
      </c>
      <c r="V12" s="28">
        <f t="shared" si="10"/>
        <v>1.0730891284909107E-4</v>
      </c>
      <c r="W12" s="29">
        <f t="shared" si="7"/>
        <v>4.8289010782090981E-6</v>
      </c>
      <c r="X12" s="28">
        <f t="shared" si="18"/>
        <v>3.9424581226504742E-6</v>
      </c>
      <c r="Y12" s="17">
        <v>52.119102222447303</v>
      </c>
      <c r="Z12" s="18">
        <f t="shared" si="11"/>
        <v>6604.5394711096887</v>
      </c>
      <c r="AA12" s="30">
        <f t="shared" si="12"/>
        <v>2.8601070802081654E-3</v>
      </c>
      <c r="AB12" s="30">
        <f t="shared" si="13"/>
        <v>7.1502677005204143E-5</v>
      </c>
      <c r="AC12" s="30">
        <f t="shared" si="14"/>
        <v>2.5471698113207547E-3</v>
      </c>
      <c r="AD12" s="31">
        <f t="shared" si="15"/>
        <v>3.71640165609919E-3</v>
      </c>
      <c r="AE12" s="32"/>
    </row>
    <row r="13" spans="1:31" s="2" customFormat="1" ht="16.149999999999999" customHeight="1" x14ac:dyDescent="0.2">
      <c r="A13" s="5" t="s">
        <v>40</v>
      </c>
      <c r="B13" s="22">
        <v>9</v>
      </c>
      <c r="C13" s="23" t="s">
        <v>40</v>
      </c>
      <c r="D13" s="11">
        <v>4466</v>
      </c>
      <c r="E13" s="24">
        <f t="shared" si="0"/>
        <v>1.924255180537878E-3</v>
      </c>
      <c r="F13" s="24">
        <f t="shared" si="1"/>
        <v>1.231523315544242E-3</v>
      </c>
      <c r="G13" s="121">
        <v>72190</v>
      </c>
      <c r="H13" s="121">
        <v>68340</v>
      </c>
      <c r="I13" s="123">
        <f t="shared" si="2"/>
        <v>140530</v>
      </c>
      <c r="J13" s="25">
        <f t="shared" si="16"/>
        <v>8.631969327588517E-5</v>
      </c>
      <c r="K13" s="25">
        <f t="shared" si="3"/>
        <v>2.8485498781042106E-5</v>
      </c>
      <c r="L13" s="121">
        <v>78680</v>
      </c>
      <c r="M13" s="121">
        <v>71928</v>
      </c>
      <c r="N13" s="120">
        <f t="shared" si="8"/>
        <v>150608</v>
      </c>
      <c r="O13" s="26">
        <f t="shared" si="17"/>
        <v>7.8217326181707065E-5</v>
      </c>
      <c r="P13" s="27">
        <f t="shared" si="9"/>
        <v>2.5811717639963331E-5</v>
      </c>
      <c r="Q13" s="121">
        <v>67755</v>
      </c>
      <c r="R13" s="121">
        <v>55908</v>
      </c>
      <c r="S13" s="123">
        <f t="shared" si="4"/>
        <v>123663</v>
      </c>
      <c r="T13" s="28">
        <f t="shared" si="5"/>
        <v>6.2404994499465859E-5</v>
      </c>
      <c r="U13" s="28">
        <f t="shared" si="6"/>
        <v>2.1217698129818394E-5</v>
      </c>
      <c r="V13" s="28">
        <f t="shared" si="10"/>
        <v>7.5514914550823834E-5</v>
      </c>
      <c r="W13" s="29">
        <f t="shared" si="7"/>
        <v>3.3981711547870724E-6</v>
      </c>
      <c r="X13" s="28">
        <f t="shared" si="18"/>
        <v>1.2480998899893172E-6</v>
      </c>
      <c r="Y13" s="17">
        <v>53.728510472629701</v>
      </c>
      <c r="Z13" s="18">
        <f t="shared" si="11"/>
        <v>6422.6835565767215</v>
      </c>
      <c r="AA13" s="30">
        <f t="shared" si="12"/>
        <v>2.7813540663139081E-3</v>
      </c>
      <c r="AB13" s="30">
        <f t="shared" si="13"/>
        <v>6.9533851657847706E-5</v>
      </c>
      <c r="AC13" s="30">
        <f t="shared" si="14"/>
        <v>2.5471698113207547E-3</v>
      </c>
      <c r="AD13" s="31">
        <f t="shared" si="15"/>
        <v>3.8528732495676206E-3</v>
      </c>
      <c r="AE13" s="32"/>
    </row>
    <row r="14" spans="1:31" s="2" customFormat="1" ht="16.149999999999999" customHeight="1" x14ac:dyDescent="0.2">
      <c r="A14" s="5" t="s">
        <v>41</v>
      </c>
      <c r="B14" s="22">
        <v>10</v>
      </c>
      <c r="C14" s="10" t="s">
        <v>41</v>
      </c>
      <c r="D14" s="11">
        <v>2755</v>
      </c>
      <c r="E14" s="24">
        <f t="shared" si="0"/>
        <v>1.1870405334486909E-3</v>
      </c>
      <c r="F14" s="24">
        <f t="shared" si="1"/>
        <v>7.5970594140716224E-4</v>
      </c>
      <c r="G14" s="121">
        <v>11176</v>
      </c>
      <c r="H14" s="121">
        <v>0</v>
      </c>
      <c r="I14" s="123">
        <f t="shared" si="2"/>
        <v>11176</v>
      </c>
      <c r="J14" s="25">
        <f t="shared" si="16"/>
        <v>6.8647896680516098E-6</v>
      </c>
      <c r="K14" s="25">
        <f t="shared" si="3"/>
        <v>2.2653805904570315E-6</v>
      </c>
      <c r="L14" s="121">
        <v>53028.49</v>
      </c>
      <c r="M14" s="121">
        <v>1500</v>
      </c>
      <c r="N14" s="120">
        <f t="shared" si="8"/>
        <v>54528.49</v>
      </c>
      <c r="O14" s="26">
        <f t="shared" si="17"/>
        <v>2.8319031449364916E-5</v>
      </c>
      <c r="P14" s="27">
        <f t="shared" si="9"/>
        <v>9.3452803782904221E-6</v>
      </c>
      <c r="Q14" s="121">
        <v>72634.58</v>
      </c>
      <c r="R14" s="121">
        <v>900</v>
      </c>
      <c r="S14" s="123">
        <f t="shared" si="4"/>
        <v>73534.58</v>
      </c>
      <c r="T14" s="28">
        <f t="shared" si="5"/>
        <v>3.7108310977580456E-5</v>
      </c>
      <c r="U14" s="28">
        <f t="shared" si="6"/>
        <v>1.2616825732377356E-5</v>
      </c>
      <c r="V14" s="28">
        <f t="shared" si="10"/>
        <v>2.4227486701124807E-5</v>
      </c>
      <c r="W14" s="29">
        <f t="shared" si="7"/>
        <v>1.0902369015506162E-6</v>
      </c>
      <c r="X14" s="28">
        <f t="shared" si="18"/>
        <v>7.4216621955160917E-7</v>
      </c>
      <c r="Y14" s="17">
        <v>49.061852249180603</v>
      </c>
      <c r="Z14" s="18">
        <f t="shared" si="11"/>
        <v>5833.9723309906803</v>
      </c>
      <c r="AA14" s="30">
        <f t="shared" si="12"/>
        <v>2.5264116661871425E-3</v>
      </c>
      <c r="AB14" s="30">
        <f t="shared" si="13"/>
        <v>6.3160291654678569E-5</v>
      </c>
      <c r="AC14" s="30">
        <f t="shared" si="14"/>
        <v>2.5471698113207547E-3</v>
      </c>
      <c r="AD14" s="31">
        <f t="shared" si="15"/>
        <v>3.3718684475036978E-3</v>
      </c>
      <c r="AE14" s="32"/>
    </row>
    <row r="15" spans="1:31" s="2" customFormat="1" ht="16.149999999999999" customHeight="1" x14ac:dyDescent="0.2">
      <c r="A15" s="5" t="s">
        <v>101</v>
      </c>
      <c r="B15" s="22">
        <v>11</v>
      </c>
      <c r="C15" s="10" t="s">
        <v>101</v>
      </c>
      <c r="D15" s="11">
        <v>8389</v>
      </c>
      <c r="E15" s="24">
        <f t="shared" si="0"/>
        <v>3.6145491960439449E-3</v>
      </c>
      <c r="F15" s="24">
        <f t="shared" si="1"/>
        <v>2.3133114854681247E-3</v>
      </c>
      <c r="G15" s="121">
        <v>0</v>
      </c>
      <c r="H15" s="121">
        <v>0</v>
      </c>
      <c r="I15" s="123">
        <f t="shared" si="2"/>
        <v>0</v>
      </c>
      <c r="J15" s="25">
        <f t="shared" si="16"/>
        <v>0</v>
      </c>
      <c r="K15" s="25">
        <f t="shared" si="3"/>
        <v>0</v>
      </c>
      <c r="L15" s="121">
        <v>0</v>
      </c>
      <c r="M15" s="121">
        <v>0</v>
      </c>
      <c r="N15" s="120">
        <f t="shared" si="8"/>
        <v>0</v>
      </c>
      <c r="O15" s="26">
        <f t="shared" si="17"/>
        <v>0</v>
      </c>
      <c r="P15" s="27">
        <f t="shared" si="9"/>
        <v>0</v>
      </c>
      <c r="Q15" s="121">
        <v>92225.5</v>
      </c>
      <c r="R15" s="121">
        <v>44650</v>
      </c>
      <c r="S15" s="123">
        <f t="shared" si="4"/>
        <v>136875.5</v>
      </c>
      <c r="T15" s="28">
        <f t="shared" si="5"/>
        <v>6.9072518252117767E-5</v>
      </c>
      <c r="U15" s="28">
        <f t="shared" si="6"/>
        <v>2.3484656205720042E-5</v>
      </c>
      <c r="V15" s="28">
        <f t="shared" si="10"/>
        <v>2.3484656205720042E-5</v>
      </c>
      <c r="W15" s="29">
        <f t="shared" si="7"/>
        <v>1.0568095292574018E-6</v>
      </c>
      <c r="X15" s="28">
        <f t="shared" si="18"/>
        <v>1.3814503650423553E-6</v>
      </c>
      <c r="Y15" s="17">
        <v>55.201169409642802</v>
      </c>
      <c r="Z15" s="18">
        <f t="shared" si="11"/>
        <v>10265.70095815694</v>
      </c>
      <c r="AA15" s="30">
        <f t="shared" si="12"/>
        <v>4.4455793052882156E-3</v>
      </c>
      <c r="AB15" s="30">
        <f t="shared" si="13"/>
        <v>1.1113948263220539E-4</v>
      </c>
      <c r="AC15" s="30">
        <f t="shared" si="14"/>
        <v>2.5471698113207547E-3</v>
      </c>
      <c r="AD15" s="31">
        <f t="shared" si="15"/>
        <v>4.9740590393153854E-3</v>
      </c>
      <c r="AE15" s="32"/>
    </row>
    <row r="16" spans="1:31" s="2" customFormat="1" ht="16.149999999999999" customHeight="1" x14ac:dyDescent="0.2">
      <c r="A16" s="5" t="s">
        <v>42</v>
      </c>
      <c r="B16" s="22">
        <v>12</v>
      </c>
      <c r="C16" s="10" t="s">
        <v>42</v>
      </c>
      <c r="D16" s="11">
        <v>3736</v>
      </c>
      <c r="E16" s="24">
        <f t="shared" si="0"/>
        <v>1.609721754252018E-3</v>
      </c>
      <c r="F16" s="24">
        <f t="shared" si="1"/>
        <v>1.0302219227212915E-3</v>
      </c>
      <c r="G16" s="121">
        <v>620443</v>
      </c>
      <c r="H16" s="121">
        <v>242566</v>
      </c>
      <c r="I16" s="123">
        <f t="shared" si="2"/>
        <v>863009</v>
      </c>
      <c r="J16" s="25">
        <f t="shared" si="16"/>
        <v>5.3009800166746164E-4</v>
      </c>
      <c r="K16" s="25">
        <f t="shared" si="3"/>
        <v>1.7493234055026235E-4</v>
      </c>
      <c r="L16" s="121">
        <v>485117.5</v>
      </c>
      <c r="M16" s="121">
        <v>210582.5</v>
      </c>
      <c r="N16" s="120">
        <f t="shared" si="8"/>
        <v>695700</v>
      </c>
      <c r="O16" s="26">
        <f t="shared" si="17"/>
        <v>3.6130745926254651E-4</v>
      </c>
      <c r="P16" s="27">
        <f t="shared" si="9"/>
        <v>1.1923146155664036E-4</v>
      </c>
      <c r="Q16" s="121">
        <v>212814.78</v>
      </c>
      <c r="R16" s="121">
        <v>237576</v>
      </c>
      <c r="S16" s="123">
        <f t="shared" si="4"/>
        <v>450390.78</v>
      </c>
      <c r="T16" s="28">
        <f t="shared" si="5"/>
        <v>2.272841039640809E-4</v>
      </c>
      <c r="U16" s="28">
        <f t="shared" si="6"/>
        <v>7.7276595347787518E-5</v>
      </c>
      <c r="V16" s="28">
        <f t="shared" si="10"/>
        <v>3.7144039745469026E-4</v>
      </c>
      <c r="W16" s="29">
        <f t="shared" si="7"/>
        <v>1.6714817885461061E-5</v>
      </c>
      <c r="X16" s="28">
        <f t="shared" si="18"/>
        <v>4.5456820792816184E-6</v>
      </c>
      <c r="Y16" s="17">
        <v>53.734002402342497</v>
      </c>
      <c r="Z16" s="18">
        <f t="shared" si="11"/>
        <v>5369.862078817926</v>
      </c>
      <c r="AA16" s="30">
        <f t="shared" si="12"/>
        <v>2.3254279300700411E-3</v>
      </c>
      <c r="AB16" s="30">
        <f t="shared" si="13"/>
        <v>5.8135698251751027E-5</v>
      </c>
      <c r="AC16" s="30">
        <f t="shared" si="14"/>
        <v>2.5471698113207547E-3</v>
      </c>
      <c r="AD16" s="31">
        <f t="shared" si="15"/>
        <v>3.6567879322585402E-3</v>
      </c>
      <c r="AE16" s="32"/>
    </row>
    <row r="17" spans="1:31" s="2" customFormat="1" ht="16.149999999999999" customHeight="1" x14ac:dyDescent="0.2">
      <c r="A17" s="5" t="s">
        <v>43</v>
      </c>
      <c r="B17" s="22">
        <v>13</v>
      </c>
      <c r="C17" s="23" t="s">
        <v>43</v>
      </c>
      <c r="D17" s="11">
        <v>16671</v>
      </c>
      <c r="E17" s="24">
        <f t="shared" si="0"/>
        <v>7.1829955474131133E-3</v>
      </c>
      <c r="F17" s="24">
        <f t="shared" si="1"/>
        <v>4.5971171503443927E-3</v>
      </c>
      <c r="G17" s="121">
        <v>8992644.0800000001</v>
      </c>
      <c r="H17" s="121">
        <v>1045972.88</v>
      </c>
      <c r="I17" s="123">
        <f t="shared" si="2"/>
        <v>10038616.960000001</v>
      </c>
      <c r="J17" s="25">
        <f t="shared" si="16"/>
        <v>6.1661590898832918E-3</v>
      </c>
      <c r="K17" s="25">
        <f t="shared" si="3"/>
        <v>2.0348324996614865E-3</v>
      </c>
      <c r="L17" s="121">
        <v>16033234.08</v>
      </c>
      <c r="M17" s="121">
        <v>1055204.24</v>
      </c>
      <c r="N17" s="120">
        <f t="shared" si="8"/>
        <v>17088438.32</v>
      </c>
      <c r="O17" s="26">
        <f t="shared" si="17"/>
        <v>8.874773943027079E-3</v>
      </c>
      <c r="P17" s="27">
        <f t="shared" si="9"/>
        <v>2.9286754011989364E-3</v>
      </c>
      <c r="Q17" s="121">
        <v>15465993.5</v>
      </c>
      <c r="R17" s="121">
        <v>1273902.3599999999</v>
      </c>
      <c r="S17" s="123">
        <f t="shared" si="4"/>
        <v>16739895.859999999</v>
      </c>
      <c r="T17" s="28">
        <f t="shared" si="5"/>
        <v>8.4475801902341944E-3</v>
      </c>
      <c r="U17" s="28">
        <f t="shared" si="6"/>
        <v>2.8721772646796264E-3</v>
      </c>
      <c r="V17" s="28">
        <f t="shared" si="10"/>
        <v>7.8356851655400489E-3</v>
      </c>
      <c r="W17" s="29">
        <f t="shared" si="7"/>
        <v>3.5260583244930217E-4</v>
      </c>
      <c r="X17" s="28">
        <f t="shared" si="18"/>
        <v>1.6895160380468388E-4</v>
      </c>
      <c r="Y17" s="17">
        <v>58.883084195099201</v>
      </c>
      <c r="Z17" s="18">
        <f t="shared" si="11"/>
        <v>11463.362052637745</v>
      </c>
      <c r="AA17" s="30">
        <f t="shared" si="12"/>
        <v>4.9642284845380861E-3</v>
      </c>
      <c r="AB17" s="30">
        <f t="shared" si="13"/>
        <v>1.2410571211345217E-4</v>
      </c>
      <c r="AC17" s="30">
        <f t="shared" si="14"/>
        <v>2.5471698113207547E-3</v>
      </c>
      <c r="AD17" s="31">
        <f t="shared" si="15"/>
        <v>7.789950110032585E-3</v>
      </c>
      <c r="AE17" s="32"/>
    </row>
    <row r="18" spans="1:31" s="2" customFormat="1" ht="16.149999999999999" customHeight="1" x14ac:dyDescent="0.2">
      <c r="A18" s="5" t="s">
        <v>44</v>
      </c>
      <c r="B18" s="22">
        <v>14</v>
      </c>
      <c r="C18" s="10" t="s">
        <v>44</v>
      </c>
      <c r="D18" s="11">
        <v>1714</v>
      </c>
      <c r="E18" s="24">
        <f t="shared" si="0"/>
        <v>7.3850725021090973E-4</v>
      </c>
      <c r="F18" s="24">
        <f t="shared" si="1"/>
        <v>4.7264464013498222E-4</v>
      </c>
      <c r="G18" s="121">
        <v>18065.41</v>
      </c>
      <c r="H18" s="121">
        <v>8000</v>
      </c>
      <c r="I18" s="123">
        <f t="shared" si="2"/>
        <v>26065.41</v>
      </c>
      <c r="J18" s="25">
        <f t="shared" si="16"/>
        <v>1.601051872418836E-5</v>
      </c>
      <c r="K18" s="25">
        <f t="shared" si="3"/>
        <v>5.283471178982159E-6</v>
      </c>
      <c r="L18" s="121">
        <v>14839.5</v>
      </c>
      <c r="M18" s="121">
        <v>6850</v>
      </c>
      <c r="N18" s="120">
        <f t="shared" si="8"/>
        <v>21689.5</v>
      </c>
      <c r="O18" s="26">
        <f t="shared" si="17"/>
        <v>1.1264306651825502E-5</v>
      </c>
      <c r="P18" s="27">
        <f t="shared" si="9"/>
        <v>3.7172211951024157E-6</v>
      </c>
      <c r="Q18" s="121">
        <v>45270</v>
      </c>
      <c r="R18" s="121">
        <v>2610</v>
      </c>
      <c r="S18" s="123">
        <f t="shared" si="4"/>
        <v>47880</v>
      </c>
      <c r="T18" s="28">
        <f t="shared" si="5"/>
        <v>2.4162046340735912E-5</v>
      </c>
      <c r="U18" s="28">
        <f t="shared" si="6"/>
        <v>8.2150957558502113E-6</v>
      </c>
      <c r="V18" s="28">
        <f t="shared" si="10"/>
        <v>1.7215788129934786E-5</v>
      </c>
      <c r="W18" s="29">
        <f t="shared" si="7"/>
        <v>7.7471046584706537E-7</v>
      </c>
      <c r="X18" s="28">
        <f t="shared" si="18"/>
        <v>4.8324092681471822E-7</v>
      </c>
      <c r="Y18" s="17">
        <v>52.603119206433099</v>
      </c>
      <c r="Z18" s="18">
        <f t="shared" si="11"/>
        <v>2745.8037358332836</v>
      </c>
      <c r="AA18" s="30">
        <f t="shared" si="12"/>
        <v>1.1890749900233849E-3</v>
      </c>
      <c r="AB18" s="30">
        <f t="shared" si="13"/>
        <v>2.9726874750584623E-5</v>
      </c>
      <c r="AC18" s="30">
        <f t="shared" si="14"/>
        <v>2.5471698113207547E-3</v>
      </c>
      <c r="AD18" s="31">
        <f t="shared" si="15"/>
        <v>3.0507992775989832E-3</v>
      </c>
      <c r="AE18" s="32"/>
    </row>
    <row r="19" spans="1:31" s="2" customFormat="1" ht="16.149999999999999" customHeight="1" x14ac:dyDescent="0.2">
      <c r="A19" s="5" t="s">
        <v>102</v>
      </c>
      <c r="B19" s="22">
        <v>15</v>
      </c>
      <c r="C19" s="23" t="s">
        <v>102</v>
      </c>
      <c r="D19" s="11">
        <v>5560</v>
      </c>
      <c r="E19" s="24">
        <f t="shared" si="0"/>
        <v>2.3956244522594272E-3</v>
      </c>
      <c r="F19" s="24">
        <f t="shared" si="1"/>
        <v>1.5331996494460335E-3</v>
      </c>
      <c r="G19" s="121">
        <v>0</v>
      </c>
      <c r="H19" s="121">
        <v>0</v>
      </c>
      <c r="I19" s="123">
        <f t="shared" si="2"/>
        <v>0</v>
      </c>
      <c r="J19" s="25">
        <f t="shared" si="16"/>
        <v>0</v>
      </c>
      <c r="K19" s="25">
        <f t="shared" si="3"/>
        <v>0</v>
      </c>
      <c r="L19" s="121">
        <v>0</v>
      </c>
      <c r="M19" s="121">
        <v>0</v>
      </c>
      <c r="N19" s="120">
        <f t="shared" si="8"/>
        <v>0</v>
      </c>
      <c r="O19" s="26">
        <f t="shared" si="17"/>
        <v>0</v>
      </c>
      <c r="P19" s="27">
        <f t="shared" si="9"/>
        <v>0</v>
      </c>
      <c r="Q19" s="121">
        <v>3000</v>
      </c>
      <c r="R19" s="121">
        <v>360</v>
      </c>
      <c r="S19" s="123">
        <f t="shared" si="4"/>
        <v>3360</v>
      </c>
      <c r="T19" s="28">
        <f t="shared" si="5"/>
        <v>1.6955821993498886E-6</v>
      </c>
      <c r="U19" s="28">
        <f t="shared" si="6"/>
        <v>5.7649794777896217E-7</v>
      </c>
      <c r="V19" s="28">
        <f t="shared" si="10"/>
        <v>5.7649794777896217E-7</v>
      </c>
      <c r="W19" s="29">
        <f t="shared" si="7"/>
        <v>2.5942407650053297E-8</v>
      </c>
      <c r="X19" s="28">
        <f t="shared" si="18"/>
        <v>3.3911643986997771E-8</v>
      </c>
      <c r="Y19" s="17">
        <v>51.711242823354397</v>
      </c>
      <c r="Z19" s="18">
        <f t="shared" si="11"/>
        <v>9629.0473297529661</v>
      </c>
      <c r="AA19" s="30">
        <f t="shared" si="12"/>
        <v>4.1698753658684275E-3</v>
      </c>
      <c r="AB19" s="30">
        <f t="shared" si="13"/>
        <v>1.042468841467107E-4</v>
      </c>
      <c r="AC19" s="30">
        <f t="shared" si="14"/>
        <v>2.5471698113207547E-3</v>
      </c>
      <c r="AD19" s="31">
        <f t="shared" si="15"/>
        <v>4.1846761989651361E-3</v>
      </c>
      <c r="AE19" s="32"/>
    </row>
    <row r="20" spans="1:31" s="2" customFormat="1" ht="16.149999999999999" customHeight="1" x14ac:dyDescent="0.2">
      <c r="A20" s="5" t="s">
        <v>103</v>
      </c>
      <c r="B20" s="22">
        <v>16</v>
      </c>
      <c r="C20" s="10" t="s">
        <v>103</v>
      </c>
      <c r="D20" s="11">
        <v>3104</v>
      </c>
      <c r="E20" s="24">
        <f t="shared" si="0"/>
        <v>1.3374133632757666E-3</v>
      </c>
      <c r="F20" s="24">
        <f t="shared" si="1"/>
        <v>8.559445524964907E-4</v>
      </c>
      <c r="G20" s="121">
        <v>3583</v>
      </c>
      <c r="H20" s="121">
        <v>8820</v>
      </c>
      <c r="I20" s="123">
        <f t="shared" si="2"/>
        <v>12403</v>
      </c>
      <c r="J20" s="25">
        <f t="shared" si="16"/>
        <v>7.618466915966725E-6</v>
      </c>
      <c r="K20" s="25">
        <f t="shared" si="3"/>
        <v>2.5140940822690195E-6</v>
      </c>
      <c r="L20" s="121">
        <v>0</v>
      </c>
      <c r="M20" s="121">
        <v>0</v>
      </c>
      <c r="N20" s="120">
        <f t="shared" si="8"/>
        <v>0</v>
      </c>
      <c r="O20" s="26">
        <f t="shared" si="17"/>
        <v>0</v>
      </c>
      <c r="P20" s="27">
        <f t="shared" si="9"/>
        <v>0</v>
      </c>
      <c r="Q20" s="121">
        <v>3104</v>
      </c>
      <c r="R20" s="121">
        <v>5710</v>
      </c>
      <c r="S20" s="123">
        <f t="shared" si="4"/>
        <v>8814</v>
      </c>
      <c r="T20" s="28">
        <f t="shared" si="5"/>
        <v>4.4478754479374755E-6</v>
      </c>
      <c r="U20" s="28">
        <f t="shared" si="6"/>
        <v>1.5122776522987417E-6</v>
      </c>
      <c r="V20" s="28">
        <f t="shared" si="10"/>
        <v>4.0263717345677614E-6</v>
      </c>
      <c r="W20" s="29">
        <f t="shared" si="7"/>
        <v>1.8118672805554925E-7</v>
      </c>
      <c r="X20" s="28">
        <f t="shared" si="18"/>
        <v>8.8957508958749509E-8</v>
      </c>
      <c r="Y20" s="17">
        <v>52.303856046019497</v>
      </c>
      <c r="Z20" s="18">
        <f t="shared" si="11"/>
        <v>5107.8137693074341</v>
      </c>
      <c r="AA20" s="30">
        <f t="shared" si="12"/>
        <v>2.211947462784468E-3</v>
      </c>
      <c r="AB20" s="30">
        <f t="shared" si="13"/>
        <v>5.5298686569611701E-5</v>
      </c>
      <c r="AC20" s="30">
        <f t="shared" si="14"/>
        <v>2.5471698113207547E-3</v>
      </c>
      <c r="AD20" s="31">
        <f t="shared" si="15"/>
        <v>3.4586831946238714E-3</v>
      </c>
      <c r="AE20" s="32"/>
    </row>
    <row r="21" spans="1:31" s="2" customFormat="1" ht="16.149999999999999" customHeight="1" x14ac:dyDescent="0.2">
      <c r="A21" s="5" t="s">
        <v>45</v>
      </c>
      <c r="B21" s="22">
        <v>17</v>
      </c>
      <c r="C21" s="10" t="s">
        <v>45</v>
      </c>
      <c r="D21" s="11">
        <v>4686</v>
      </c>
      <c r="E21" s="24">
        <f t="shared" si="0"/>
        <v>2.0190460761308768E-3</v>
      </c>
      <c r="F21" s="24">
        <f t="shared" si="1"/>
        <v>1.2921894887237611E-3</v>
      </c>
      <c r="G21" s="121">
        <v>0</v>
      </c>
      <c r="H21" s="121">
        <v>0</v>
      </c>
      <c r="I21" s="123">
        <f t="shared" si="2"/>
        <v>0</v>
      </c>
      <c r="J21" s="25">
        <f t="shared" si="16"/>
        <v>0</v>
      </c>
      <c r="K21" s="25">
        <f t="shared" si="3"/>
        <v>0</v>
      </c>
      <c r="L21" s="121">
        <v>0</v>
      </c>
      <c r="M21" s="121">
        <v>0</v>
      </c>
      <c r="N21" s="120">
        <f t="shared" si="8"/>
        <v>0</v>
      </c>
      <c r="O21" s="26">
        <f t="shared" si="17"/>
        <v>0</v>
      </c>
      <c r="P21" s="27">
        <f t="shared" si="9"/>
        <v>0</v>
      </c>
      <c r="Q21" s="121">
        <v>0</v>
      </c>
      <c r="R21" s="121">
        <v>0</v>
      </c>
      <c r="S21" s="123">
        <f t="shared" si="4"/>
        <v>0</v>
      </c>
      <c r="T21" s="28">
        <f t="shared" si="5"/>
        <v>0</v>
      </c>
      <c r="U21" s="28">
        <f t="shared" si="6"/>
        <v>0</v>
      </c>
      <c r="V21" s="28">
        <f t="shared" si="10"/>
        <v>0</v>
      </c>
      <c r="W21" s="29">
        <f t="shared" si="7"/>
        <v>0</v>
      </c>
      <c r="X21" s="28">
        <f t="shared" si="18"/>
        <v>0</v>
      </c>
      <c r="Y21" s="17">
        <v>49.888448401560701</v>
      </c>
      <c r="Z21" s="18">
        <f t="shared" si="11"/>
        <v>9359.0756030657139</v>
      </c>
      <c r="AA21" s="30">
        <f t="shared" si="12"/>
        <v>4.052963649263228E-3</v>
      </c>
      <c r="AB21" s="30">
        <f t="shared" si="13"/>
        <v>1.013240912315807E-4</v>
      </c>
      <c r="AC21" s="30">
        <f t="shared" si="14"/>
        <v>2.5471698113207547E-3</v>
      </c>
      <c r="AD21" s="31">
        <f t="shared" si="15"/>
        <v>3.940683391276097E-3</v>
      </c>
      <c r="AE21" s="32"/>
    </row>
    <row r="22" spans="1:31" s="2" customFormat="1" ht="16.149999999999999" customHeight="1" x14ac:dyDescent="0.2">
      <c r="A22" s="5" t="s">
        <v>1</v>
      </c>
      <c r="B22" s="22">
        <v>18</v>
      </c>
      <c r="C22" s="10" t="s">
        <v>1</v>
      </c>
      <c r="D22" s="11">
        <v>3385</v>
      </c>
      <c r="E22" s="24">
        <f t="shared" si="0"/>
        <v>1.4584871890104606E-3</v>
      </c>
      <c r="F22" s="24">
        <f t="shared" si="1"/>
        <v>9.3343180096669474E-4</v>
      </c>
      <c r="G22" s="121">
        <v>0</v>
      </c>
      <c r="H22" s="121">
        <v>0</v>
      </c>
      <c r="I22" s="123">
        <f t="shared" si="2"/>
        <v>0</v>
      </c>
      <c r="J22" s="25">
        <f t="shared" si="16"/>
        <v>0</v>
      </c>
      <c r="K22" s="25">
        <f t="shared" si="3"/>
        <v>0</v>
      </c>
      <c r="L22" s="121">
        <v>580</v>
      </c>
      <c r="M22" s="121">
        <v>120</v>
      </c>
      <c r="N22" s="120">
        <f t="shared" si="8"/>
        <v>700</v>
      </c>
      <c r="O22" s="26">
        <f t="shared" si="17"/>
        <v>3.6354063746411176E-7</v>
      </c>
      <c r="P22" s="27">
        <f t="shared" si="9"/>
        <v>1.1996841036315689E-7</v>
      </c>
      <c r="Q22" s="121">
        <v>0</v>
      </c>
      <c r="R22" s="121">
        <v>0</v>
      </c>
      <c r="S22" s="123">
        <f t="shared" si="4"/>
        <v>0</v>
      </c>
      <c r="T22" s="28">
        <f t="shared" si="5"/>
        <v>0</v>
      </c>
      <c r="U22" s="28">
        <f t="shared" si="6"/>
        <v>0</v>
      </c>
      <c r="V22" s="28">
        <f t="shared" si="10"/>
        <v>1.1996841036315689E-7</v>
      </c>
      <c r="W22" s="29">
        <f t="shared" si="7"/>
        <v>5.3985784663420595E-9</v>
      </c>
      <c r="X22" s="28">
        <f t="shared" si="18"/>
        <v>0</v>
      </c>
      <c r="Y22" s="17">
        <v>52.576072279621599</v>
      </c>
      <c r="Z22" s="18">
        <f t="shared" si="11"/>
        <v>5436.0523205548143</v>
      </c>
      <c r="AA22" s="30">
        <f t="shared" si="12"/>
        <v>2.3540917271236386E-3</v>
      </c>
      <c r="AB22" s="30">
        <f t="shared" si="13"/>
        <v>5.8852293178090967E-5</v>
      </c>
      <c r="AC22" s="30">
        <f t="shared" si="14"/>
        <v>2.5471698113207547E-3</v>
      </c>
      <c r="AD22" s="31">
        <f t="shared" si="15"/>
        <v>3.539459304044007E-3</v>
      </c>
      <c r="AE22" s="32"/>
    </row>
    <row r="23" spans="1:31" s="2" customFormat="1" ht="16.149999999999999" customHeight="1" x14ac:dyDescent="0.2">
      <c r="A23" s="5" t="s">
        <v>46</v>
      </c>
      <c r="B23" s="22">
        <v>19</v>
      </c>
      <c r="C23" s="10" t="s">
        <v>46</v>
      </c>
      <c r="D23" s="11">
        <v>38934</v>
      </c>
      <c r="E23" s="24">
        <f t="shared" si="0"/>
        <v>1.6775403313717362E-2</v>
      </c>
      <c r="F23" s="24">
        <f t="shared" si="1"/>
        <v>1.0736258120779113E-2</v>
      </c>
      <c r="G23" s="121">
        <v>535</v>
      </c>
      <c r="H23" s="121">
        <v>3600</v>
      </c>
      <c r="I23" s="123">
        <f t="shared" si="2"/>
        <v>4135</v>
      </c>
      <c r="J23" s="25">
        <f t="shared" si="16"/>
        <v>2.5398984679127958E-6</v>
      </c>
      <c r="K23" s="25">
        <f t="shared" si="3"/>
        <v>8.3816649441122262E-7</v>
      </c>
      <c r="L23" s="121">
        <v>33324</v>
      </c>
      <c r="M23" s="121">
        <v>59680</v>
      </c>
      <c r="N23" s="120">
        <f t="shared" si="8"/>
        <v>93004</v>
      </c>
      <c r="O23" s="26">
        <f t="shared" si="17"/>
        <v>4.8301047781017496E-5</v>
      </c>
      <c r="P23" s="27">
        <f t="shared" si="9"/>
        <v>1.5939345767735774E-5</v>
      </c>
      <c r="Q23" s="121">
        <v>40498</v>
      </c>
      <c r="R23" s="121">
        <v>23160</v>
      </c>
      <c r="S23" s="123">
        <f t="shared" si="4"/>
        <v>63658</v>
      </c>
      <c r="T23" s="28">
        <f t="shared" si="5"/>
        <v>3.2124217751849768E-5</v>
      </c>
      <c r="U23" s="28">
        <f t="shared" si="6"/>
        <v>1.0922234035628921E-5</v>
      </c>
      <c r="V23" s="28">
        <f t="shared" si="10"/>
        <v>2.7699746297775918E-5</v>
      </c>
      <c r="W23" s="29">
        <f t="shared" si="7"/>
        <v>1.2464885833999163E-6</v>
      </c>
      <c r="X23" s="28">
        <f t="shared" si="18"/>
        <v>6.4248435503699532E-7</v>
      </c>
      <c r="Y23" s="17">
        <v>48.7793371874385</v>
      </c>
      <c r="Z23" s="18">
        <f t="shared" si="11"/>
        <v>84047.935633485569</v>
      </c>
      <c r="AA23" s="30">
        <f t="shared" si="12"/>
        <v>3.6397101846954785E-2</v>
      </c>
      <c r="AB23" s="30">
        <f t="shared" si="13"/>
        <v>9.0992754617386963E-4</v>
      </c>
      <c r="AC23" s="30">
        <f t="shared" si="14"/>
        <v>2.5471698113207547E-3</v>
      </c>
      <c r="AD23" s="31">
        <f t="shared" si="15"/>
        <v>1.4195244451212174E-2</v>
      </c>
      <c r="AE23" s="32"/>
    </row>
    <row r="24" spans="1:31" s="2" customFormat="1" ht="16.149999999999999" customHeight="1" x14ac:dyDescent="0.2">
      <c r="A24" s="5" t="s">
        <v>47</v>
      </c>
      <c r="B24" s="22">
        <v>20</v>
      </c>
      <c r="C24" s="23" t="s">
        <v>47</v>
      </c>
      <c r="D24" s="11">
        <v>4497</v>
      </c>
      <c r="E24" s="24">
        <f t="shared" si="0"/>
        <v>1.937612079462346E-3</v>
      </c>
      <c r="F24" s="24">
        <f t="shared" si="1"/>
        <v>1.2400717308559015E-3</v>
      </c>
      <c r="G24" s="121">
        <v>492564.66</v>
      </c>
      <c r="H24" s="121">
        <v>357216</v>
      </c>
      <c r="I24" s="123">
        <f t="shared" si="2"/>
        <v>849780.65999999992</v>
      </c>
      <c r="J24" s="25">
        <f t="shared" si="16"/>
        <v>5.2197257470276281E-4</v>
      </c>
      <c r="K24" s="25">
        <f t="shared" si="3"/>
        <v>1.7225094965191173E-4</v>
      </c>
      <c r="L24" s="121">
        <v>442641.14</v>
      </c>
      <c r="M24" s="121">
        <v>198803</v>
      </c>
      <c r="N24" s="120">
        <f t="shared" si="8"/>
        <v>641444.14</v>
      </c>
      <c r="O24" s="26">
        <f t="shared" si="17"/>
        <v>3.3313001650459847E-4</v>
      </c>
      <c r="P24" s="27">
        <f t="shared" si="9"/>
        <v>1.099329054465175E-4</v>
      </c>
      <c r="Q24" s="121">
        <v>232240.85</v>
      </c>
      <c r="R24" s="121">
        <v>244330</v>
      </c>
      <c r="S24" s="123">
        <f t="shared" si="4"/>
        <v>476570.85</v>
      </c>
      <c r="T24" s="28">
        <f t="shared" si="5"/>
        <v>2.4049555059197793E-4</v>
      </c>
      <c r="U24" s="28">
        <f t="shared" si="6"/>
        <v>8.1768487201272497E-5</v>
      </c>
      <c r="V24" s="28">
        <f t="shared" si="10"/>
        <v>3.6395234229970173E-4</v>
      </c>
      <c r="W24" s="29">
        <f t="shared" si="7"/>
        <v>1.6377855403486579E-5</v>
      </c>
      <c r="X24" s="28">
        <f t="shared" si="18"/>
        <v>4.8099110118395584E-6</v>
      </c>
      <c r="Y24" s="17">
        <v>55.688963939236402</v>
      </c>
      <c r="Z24" s="18">
        <f t="shared" si="11"/>
        <v>5183.6327664609616</v>
      </c>
      <c r="AA24" s="30">
        <f t="shared" si="12"/>
        <v>2.2447810087904627E-3</v>
      </c>
      <c r="AB24" s="30">
        <f t="shared" si="13"/>
        <v>5.6119525219761572E-5</v>
      </c>
      <c r="AC24" s="30">
        <f t="shared" si="14"/>
        <v>2.5471698113207547E-3</v>
      </c>
      <c r="AD24" s="31">
        <f t="shared" si="15"/>
        <v>3.8645488338117438E-3</v>
      </c>
      <c r="AE24" s="32"/>
    </row>
    <row r="25" spans="1:31" s="2" customFormat="1" ht="16.149999999999999" customHeight="1" x14ac:dyDescent="0.2">
      <c r="A25" s="5" t="s">
        <v>104</v>
      </c>
      <c r="B25" s="22">
        <v>21</v>
      </c>
      <c r="C25" s="10" t="s">
        <v>104</v>
      </c>
      <c r="D25" s="11">
        <v>9406</v>
      </c>
      <c r="E25" s="24">
        <f t="shared" si="0"/>
        <v>4.052741654307945E-3</v>
      </c>
      <c r="F25" s="24">
        <f t="shared" si="1"/>
        <v>2.5937546587570847E-3</v>
      </c>
      <c r="G25" s="121">
        <v>105824</v>
      </c>
      <c r="H25" s="121">
        <v>26340</v>
      </c>
      <c r="I25" s="123">
        <f t="shared" si="2"/>
        <v>132164</v>
      </c>
      <c r="J25" s="25">
        <f t="shared" si="16"/>
        <v>8.118092892701977E-5</v>
      </c>
      <c r="K25" s="25">
        <f t="shared" si="3"/>
        <v>2.6789706545916524E-5</v>
      </c>
      <c r="L25" s="121">
        <v>79070</v>
      </c>
      <c r="M25" s="121">
        <v>44810</v>
      </c>
      <c r="N25" s="120">
        <f t="shared" si="8"/>
        <v>123880</v>
      </c>
      <c r="O25" s="26">
        <f t="shared" si="17"/>
        <v>6.4336305955791655E-5</v>
      </c>
      <c r="P25" s="27">
        <f t="shared" si="9"/>
        <v>2.1230980965411249E-5</v>
      </c>
      <c r="Q25" s="121">
        <v>58460</v>
      </c>
      <c r="R25" s="121">
        <v>34930</v>
      </c>
      <c r="S25" s="123">
        <f t="shared" si="4"/>
        <v>93390</v>
      </c>
      <c r="T25" s="28">
        <f t="shared" si="5"/>
        <v>4.7128101665858959E-5</v>
      </c>
      <c r="U25" s="28">
        <f t="shared" si="6"/>
        <v>1.6023554566392047E-5</v>
      </c>
      <c r="V25" s="28">
        <f t="shared" si="10"/>
        <v>6.4044242077719821E-5</v>
      </c>
      <c r="W25" s="29">
        <f t="shared" si="7"/>
        <v>2.8819908934973917E-6</v>
      </c>
      <c r="X25" s="28">
        <f t="shared" si="18"/>
        <v>9.4256203331717922E-7</v>
      </c>
      <c r="Y25" s="17">
        <v>50.171329232292102</v>
      </c>
      <c r="Z25" s="18">
        <f t="shared" si="11"/>
        <v>18398.648286298398</v>
      </c>
      <c r="AA25" s="30">
        <f t="shared" si="12"/>
        <v>7.9675660142675096E-3</v>
      </c>
      <c r="AB25" s="30">
        <f t="shared" si="13"/>
        <v>1.9918915035668775E-4</v>
      </c>
      <c r="AC25" s="30">
        <f t="shared" si="14"/>
        <v>2.5471698113207547E-3</v>
      </c>
      <c r="AD25" s="31">
        <f t="shared" si="15"/>
        <v>5.3439381733613421E-3</v>
      </c>
      <c r="AE25" s="32"/>
    </row>
    <row r="26" spans="1:31" s="2" customFormat="1" ht="16.149999999999999" customHeight="1" x14ac:dyDescent="0.2">
      <c r="A26" s="5" t="s">
        <v>48</v>
      </c>
      <c r="B26" s="22">
        <v>22</v>
      </c>
      <c r="C26" s="10" t="s">
        <v>48</v>
      </c>
      <c r="D26" s="11">
        <v>4363</v>
      </c>
      <c r="E26" s="24">
        <f t="shared" si="0"/>
        <v>1.879875806692065E-3</v>
      </c>
      <c r="F26" s="24">
        <f t="shared" si="1"/>
        <v>1.2031205162829216E-3</v>
      </c>
      <c r="G26" s="121">
        <v>0</v>
      </c>
      <c r="H26" s="121">
        <v>0</v>
      </c>
      <c r="I26" s="123">
        <f t="shared" si="2"/>
        <v>0</v>
      </c>
      <c r="J26" s="25">
        <f t="shared" si="16"/>
        <v>0</v>
      </c>
      <c r="K26" s="25">
        <f t="shared" si="3"/>
        <v>0</v>
      </c>
      <c r="L26" s="121">
        <v>0</v>
      </c>
      <c r="M26" s="121">
        <v>0</v>
      </c>
      <c r="N26" s="120">
        <f t="shared" si="8"/>
        <v>0</v>
      </c>
      <c r="O26" s="26">
        <f t="shared" si="17"/>
        <v>0</v>
      </c>
      <c r="P26" s="27">
        <f t="shared" si="9"/>
        <v>0</v>
      </c>
      <c r="Q26" s="121">
        <v>0</v>
      </c>
      <c r="R26" s="121">
        <v>0</v>
      </c>
      <c r="S26" s="123">
        <f t="shared" si="4"/>
        <v>0</v>
      </c>
      <c r="T26" s="28">
        <f t="shared" si="5"/>
        <v>0</v>
      </c>
      <c r="U26" s="28">
        <f t="shared" si="6"/>
        <v>0</v>
      </c>
      <c r="V26" s="28">
        <f t="shared" si="10"/>
        <v>0</v>
      </c>
      <c r="W26" s="29">
        <f t="shared" si="7"/>
        <v>0</v>
      </c>
      <c r="X26" s="28">
        <f t="shared" si="18"/>
        <v>0</v>
      </c>
      <c r="Y26" s="17">
        <v>49.088945837836199</v>
      </c>
      <c r="Z26" s="18">
        <f t="shared" si="11"/>
        <v>9221.8527074662015</v>
      </c>
      <c r="AA26" s="30">
        <f t="shared" si="12"/>
        <v>3.9935390403275667E-3</v>
      </c>
      <c r="AB26" s="30">
        <f t="shared" si="13"/>
        <v>9.983847600818918E-5</v>
      </c>
      <c r="AC26" s="30">
        <f t="shared" si="14"/>
        <v>2.5471698113207547E-3</v>
      </c>
      <c r="AD26" s="31">
        <f t="shared" si="15"/>
        <v>3.8501288036118654E-3</v>
      </c>
      <c r="AE26" s="32"/>
    </row>
    <row r="27" spans="1:31" s="2" customFormat="1" ht="16.149999999999999" customHeight="1" x14ac:dyDescent="0.2">
      <c r="A27" s="5" t="s">
        <v>105</v>
      </c>
      <c r="B27" s="22">
        <v>23</v>
      </c>
      <c r="C27" s="10" t="s">
        <v>105</v>
      </c>
      <c r="D27" s="11">
        <v>4863</v>
      </c>
      <c r="E27" s="24">
        <f t="shared" si="0"/>
        <v>2.095309660312517E-3</v>
      </c>
      <c r="F27" s="24">
        <f t="shared" si="1"/>
        <v>1.3409981826000108E-3</v>
      </c>
      <c r="G27" s="121">
        <v>175307.66</v>
      </c>
      <c r="H27" s="121">
        <v>31122</v>
      </c>
      <c r="I27" s="123">
        <f t="shared" si="2"/>
        <v>206429.66</v>
      </c>
      <c r="J27" s="25">
        <f t="shared" si="16"/>
        <v>1.2679815650925257E-4</v>
      </c>
      <c r="K27" s="25">
        <f t="shared" si="3"/>
        <v>4.184339164805335E-5</v>
      </c>
      <c r="L27" s="121">
        <v>224396.58</v>
      </c>
      <c r="M27" s="121">
        <v>22450</v>
      </c>
      <c r="N27" s="120">
        <f t="shared" si="8"/>
        <v>246846.58</v>
      </c>
      <c r="O27" s="26">
        <f t="shared" si="17"/>
        <v>1.2819823292719407E-4</v>
      </c>
      <c r="P27" s="27">
        <f t="shared" si="9"/>
        <v>4.2305416865974048E-5</v>
      </c>
      <c r="Q27" s="121">
        <v>212053.78</v>
      </c>
      <c r="R27" s="121">
        <v>22755</v>
      </c>
      <c r="S27" s="123">
        <f t="shared" si="4"/>
        <v>234808.78</v>
      </c>
      <c r="T27" s="28">
        <f t="shared" si="5"/>
        <v>1.18493329648531E-4</v>
      </c>
      <c r="U27" s="28">
        <f t="shared" si="6"/>
        <v>4.0287732080500546E-5</v>
      </c>
      <c r="V27" s="28">
        <f t="shared" si="10"/>
        <v>1.2443654059452795E-4</v>
      </c>
      <c r="W27" s="29">
        <f t="shared" si="7"/>
        <v>5.5996443267537575E-6</v>
      </c>
      <c r="X27" s="28">
        <f t="shared" si="18"/>
        <v>2.36986659297062E-6</v>
      </c>
      <c r="Y27" s="17">
        <v>54.827067853042699</v>
      </c>
      <c r="Z27" s="18">
        <f t="shared" si="11"/>
        <v>6215.7840908631242</v>
      </c>
      <c r="AA27" s="30">
        <f t="shared" si="12"/>
        <v>2.6917558998759204E-3</v>
      </c>
      <c r="AB27" s="30">
        <f t="shared" si="13"/>
        <v>6.7293897496898016E-5</v>
      </c>
      <c r="AC27" s="30">
        <f t="shared" si="14"/>
        <v>2.5471698113207547E-3</v>
      </c>
      <c r="AD27" s="31">
        <f t="shared" si="15"/>
        <v>3.9634314023373881E-3</v>
      </c>
      <c r="AE27" s="32"/>
    </row>
    <row r="28" spans="1:31" s="2" customFormat="1" ht="16.149999999999999" customHeight="1" x14ac:dyDescent="0.2">
      <c r="A28" s="5" t="s">
        <v>49</v>
      </c>
      <c r="B28" s="22">
        <v>24</v>
      </c>
      <c r="C28" s="10" t="s">
        <v>49</v>
      </c>
      <c r="D28" s="11">
        <v>3244</v>
      </c>
      <c r="E28" s="24">
        <f t="shared" si="0"/>
        <v>1.397734842289493E-3</v>
      </c>
      <c r="F28" s="24">
        <f t="shared" si="1"/>
        <v>8.9455029906527551E-4</v>
      </c>
      <c r="G28" s="121">
        <v>0</v>
      </c>
      <c r="H28" s="121">
        <v>0</v>
      </c>
      <c r="I28" s="123">
        <f t="shared" si="2"/>
        <v>0</v>
      </c>
      <c r="J28" s="25">
        <f t="shared" si="16"/>
        <v>0</v>
      </c>
      <c r="K28" s="25">
        <f t="shared" si="3"/>
        <v>0</v>
      </c>
      <c r="L28" s="121">
        <v>0</v>
      </c>
      <c r="M28" s="121">
        <v>0</v>
      </c>
      <c r="N28" s="120">
        <f t="shared" si="8"/>
        <v>0</v>
      </c>
      <c r="O28" s="26">
        <f t="shared" si="17"/>
        <v>0</v>
      </c>
      <c r="P28" s="27">
        <f t="shared" si="9"/>
        <v>0</v>
      </c>
      <c r="Q28" s="121">
        <v>116477.18</v>
      </c>
      <c r="R28" s="121">
        <v>15000</v>
      </c>
      <c r="S28" s="123">
        <f t="shared" si="4"/>
        <v>131477.18</v>
      </c>
      <c r="T28" s="28">
        <f t="shared" si="5"/>
        <v>6.634832322283368E-5</v>
      </c>
      <c r="U28" s="28">
        <f t="shared" si="6"/>
        <v>2.2558429895763454E-5</v>
      </c>
      <c r="V28" s="28">
        <f t="shared" si="10"/>
        <v>2.2558429895763454E-5</v>
      </c>
      <c r="W28" s="29">
        <f t="shared" si="7"/>
        <v>1.0151293453093553E-6</v>
      </c>
      <c r="X28" s="28">
        <f t="shared" si="18"/>
        <v>1.3269664644566736E-6</v>
      </c>
      <c r="Y28" s="17">
        <v>51.226445609730597</v>
      </c>
      <c r="Z28" s="18">
        <f t="shared" si="11"/>
        <v>5847.0813603601373</v>
      </c>
      <c r="AA28" s="30">
        <f t="shared" si="12"/>
        <v>2.5320885537094668E-3</v>
      </c>
      <c r="AB28" s="30">
        <f t="shared" si="13"/>
        <v>6.3302213842736675E-5</v>
      </c>
      <c r="AC28" s="30">
        <f t="shared" si="14"/>
        <v>2.5471698113207547E-3</v>
      </c>
      <c r="AD28" s="31">
        <f t="shared" si="15"/>
        <v>3.5073644200385328E-3</v>
      </c>
      <c r="AE28" s="32"/>
    </row>
    <row r="29" spans="1:31" s="2" customFormat="1" ht="16.149999999999999" customHeight="1" x14ac:dyDescent="0.2">
      <c r="A29" s="5" t="s">
        <v>50</v>
      </c>
      <c r="B29" s="22">
        <v>25</v>
      </c>
      <c r="C29" s="10" t="s">
        <v>50</v>
      </c>
      <c r="D29" s="11">
        <v>6003</v>
      </c>
      <c r="E29" s="24">
        <f t="shared" si="0"/>
        <v>2.5864988465671476E-3</v>
      </c>
      <c r="F29" s="24">
        <f t="shared" si="1"/>
        <v>1.6553592618029744E-3</v>
      </c>
      <c r="G29" s="121">
        <v>14875</v>
      </c>
      <c r="H29" s="121">
        <v>16040</v>
      </c>
      <c r="I29" s="123">
        <f t="shared" si="2"/>
        <v>30915</v>
      </c>
      <c r="J29" s="25">
        <f t="shared" si="16"/>
        <v>1.8989349730477407E-5</v>
      </c>
      <c r="K29" s="25">
        <f t="shared" si="3"/>
        <v>6.2664854110575446E-6</v>
      </c>
      <c r="L29" s="121">
        <v>2260</v>
      </c>
      <c r="M29" s="121">
        <v>0</v>
      </c>
      <c r="N29" s="120">
        <f t="shared" si="8"/>
        <v>2260</v>
      </c>
      <c r="O29" s="26">
        <f t="shared" si="17"/>
        <v>1.1737169152412751E-6</v>
      </c>
      <c r="P29" s="27">
        <f t="shared" si="9"/>
        <v>3.873265820296208E-7</v>
      </c>
      <c r="Q29" s="121">
        <v>4150</v>
      </c>
      <c r="R29" s="121">
        <v>0</v>
      </c>
      <c r="S29" s="123">
        <f t="shared" si="4"/>
        <v>4150</v>
      </c>
      <c r="T29" s="28">
        <f t="shared" si="5"/>
        <v>2.0942458712208446E-6</v>
      </c>
      <c r="U29" s="28">
        <f t="shared" si="6"/>
        <v>7.1204359621508727E-7</v>
      </c>
      <c r="V29" s="28">
        <f t="shared" si="10"/>
        <v>7.3658555893022525E-6</v>
      </c>
      <c r="W29" s="29">
        <f t="shared" si="7"/>
        <v>3.3146350151860135E-7</v>
      </c>
      <c r="X29" s="28">
        <f t="shared" si="18"/>
        <v>4.1884917424416894E-8</v>
      </c>
      <c r="Y29" s="17">
        <v>54.958322962571401</v>
      </c>
      <c r="Z29" s="18">
        <f t="shared" si="11"/>
        <v>7558.1862644275643</v>
      </c>
      <c r="AA29" s="30">
        <f t="shared" si="12"/>
        <v>3.2730854502394662E-3</v>
      </c>
      <c r="AB29" s="30">
        <f t="shared" si="13"/>
        <v>8.1827136255986665E-5</v>
      </c>
      <c r="AC29" s="30">
        <f t="shared" si="14"/>
        <v>2.5471698113207547E-3</v>
      </c>
      <c r="AD29" s="31">
        <f t="shared" si="15"/>
        <v>4.284729557798659E-3</v>
      </c>
      <c r="AE29" s="32"/>
    </row>
    <row r="30" spans="1:31" s="2" customFormat="1" ht="16.149999999999999" customHeight="1" x14ac:dyDescent="0.2">
      <c r="A30" s="5" t="s">
        <v>51</v>
      </c>
      <c r="B30" s="22">
        <v>26</v>
      </c>
      <c r="C30" s="23" t="s">
        <v>51</v>
      </c>
      <c r="D30" s="11">
        <v>3622</v>
      </c>
      <c r="E30" s="24">
        <f t="shared" si="0"/>
        <v>1.5606028356265548E-3</v>
      </c>
      <c r="F30" s="24">
        <f t="shared" si="1"/>
        <v>9.987858148009952E-4</v>
      </c>
      <c r="G30" s="121">
        <v>10424155.26</v>
      </c>
      <c r="H30" s="121">
        <v>0</v>
      </c>
      <c r="I30" s="123">
        <f t="shared" si="2"/>
        <v>10424155.26</v>
      </c>
      <c r="J30" s="25">
        <f t="shared" si="16"/>
        <v>6.4029736334121189E-3</v>
      </c>
      <c r="K30" s="25">
        <f t="shared" si="3"/>
        <v>2.1129812990259992E-3</v>
      </c>
      <c r="L30" s="121">
        <v>15481070.189999999</v>
      </c>
      <c r="M30" s="121">
        <v>0</v>
      </c>
      <c r="N30" s="120">
        <f t="shared" si="8"/>
        <v>15481070.189999999</v>
      </c>
      <c r="O30" s="26">
        <f t="shared" si="17"/>
        <v>8.039997322141796E-3</v>
      </c>
      <c r="P30" s="27">
        <f t="shared" si="9"/>
        <v>2.6531991163067929E-3</v>
      </c>
      <c r="Q30" s="121">
        <v>12799870.300000001</v>
      </c>
      <c r="R30" s="121">
        <v>0</v>
      </c>
      <c r="S30" s="123">
        <f t="shared" si="4"/>
        <v>12799870.300000001</v>
      </c>
      <c r="T30" s="28">
        <f t="shared" si="5"/>
        <v>6.4592953079367025E-3</v>
      </c>
      <c r="U30" s="28">
        <f t="shared" si="6"/>
        <v>2.1961604046984791E-3</v>
      </c>
      <c r="V30" s="28">
        <f t="shared" si="10"/>
        <v>6.9623408200312712E-3</v>
      </c>
      <c r="W30" s="29">
        <f t="shared" si="7"/>
        <v>3.1330533690140721E-4</v>
      </c>
      <c r="X30" s="28">
        <f t="shared" si="18"/>
        <v>1.2918590615873404E-4</v>
      </c>
      <c r="Y30" s="17">
        <v>55.088869679474499</v>
      </c>
      <c r="Z30" s="18">
        <f t="shared" si="11"/>
        <v>4491.4994014493486</v>
      </c>
      <c r="AA30" s="30">
        <f t="shared" si="12"/>
        <v>1.9450514748271489E-3</v>
      </c>
      <c r="AB30" s="30">
        <f t="shared" si="13"/>
        <v>4.8626286870678726E-5</v>
      </c>
      <c r="AC30" s="30">
        <f t="shared" si="14"/>
        <v>2.5471698113207547E-3</v>
      </c>
      <c r="AD30" s="31">
        <f t="shared" si="15"/>
        <v>4.0370731560525697E-3</v>
      </c>
      <c r="AE30" s="32"/>
    </row>
    <row r="31" spans="1:31" s="2" customFormat="1" ht="16.149999999999999" customHeight="1" x14ac:dyDescent="0.2">
      <c r="A31" s="5" t="s">
        <v>106</v>
      </c>
      <c r="B31" s="22">
        <v>27</v>
      </c>
      <c r="C31" s="10" t="s">
        <v>106</v>
      </c>
      <c r="D31" s="11">
        <v>8345</v>
      </c>
      <c r="E31" s="24">
        <f t="shared" si="0"/>
        <v>3.5955910169253452E-3</v>
      </c>
      <c r="F31" s="24">
        <f t="shared" si="1"/>
        <v>2.301178250832221E-3</v>
      </c>
      <c r="G31" s="121">
        <v>935822.62</v>
      </c>
      <c r="H31" s="121">
        <v>20060</v>
      </c>
      <c r="I31" s="123">
        <f t="shared" si="2"/>
        <v>955882.62</v>
      </c>
      <c r="J31" s="25">
        <f t="shared" si="16"/>
        <v>5.8714505490748954E-4</v>
      </c>
      <c r="K31" s="25">
        <f t="shared" si="3"/>
        <v>1.9375786811947157E-4</v>
      </c>
      <c r="L31" s="121">
        <v>1221852.23</v>
      </c>
      <c r="M31" s="121">
        <v>8649.92</v>
      </c>
      <c r="N31" s="120">
        <f t="shared" si="8"/>
        <v>1230502.1499999999</v>
      </c>
      <c r="O31" s="26">
        <f t="shared" si="17"/>
        <v>6.3905362287422864E-4</v>
      </c>
      <c r="P31" s="27">
        <f t="shared" si="9"/>
        <v>2.1088769554849547E-4</v>
      </c>
      <c r="Q31" s="121">
        <v>1133045.17</v>
      </c>
      <c r="R31" s="121">
        <v>30700</v>
      </c>
      <c r="S31" s="123">
        <f t="shared" si="4"/>
        <v>1163745.17</v>
      </c>
      <c r="T31" s="28">
        <f t="shared" si="5"/>
        <v>5.872695222712529E-4</v>
      </c>
      <c r="U31" s="28">
        <f t="shared" si="6"/>
        <v>1.99671637572226E-4</v>
      </c>
      <c r="V31" s="28">
        <f t="shared" si="10"/>
        <v>6.0431720124019307E-4</v>
      </c>
      <c r="W31" s="29">
        <f t="shared" si="7"/>
        <v>2.7194274055808687E-5</v>
      </c>
      <c r="X31" s="28">
        <f t="shared" si="18"/>
        <v>1.1745390445425059E-5</v>
      </c>
      <c r="Y31" s="17">
        <v>56.710971441663801</v>
      </c>
      <c r="Z31" s="18">
        <f t="shared" si="11"/>
        <v>8377.3999472923424</v>
      </c>
      <c r="AA31" s="30">
        <f t="shared" si="12"/>
        <v>3.6278473325499798E-3</v>
      </c>
      <c r="AB31" s="30">
        <f t="shared" si="13"/>
        <v>9.0696183313749502E-5</v>
      </c>
      <c r="AC31" s="30">
        <f t="shared" si="14"/>
        <v>2.5471698113207547E-3</v>
      </c>
      <c r="AD31" s="31">
        <f t="shared" si="15"/>
        <v>4.9779839099679587E-3</v>
      </c>
      <c r="AE31" s="32"/>
    </row>
    <row r="32" spans="1:31" s="2" customFormat="1" ht="16.149999999999999" customHeight="1" x14ac:dyDescent="0.2">
      <c r="A32" s="5" t="s">
        <v>52</v>
      </c>
      <c r="B32" s="22">
        <v>28</v>
      </c>
      <c r="C32" s="10" t="s">
        <v>52</v>
      </c>
      <c r="D32" s="11">
        <v>2936</v>
      </c>
      <c r="E32" s="24">
        <f t="shared" si="0"/>
        <v>1.2650275884592947E-3</v>
      </c>
      <c r="F32" s="24">
        <f t="shared" si="1"/>
        <v>8.0961765661394865E-4</v>
      </c>
      <c r="G32" s="121">
        <v>441744.7</v>
      </c>
      <c r="H32" s="121">
        <v>12647</v>
      </c>
      <c r="I32" s="123">
        <f t="shared" si="2"/>
        <v>454391.7</v>
      </c>
      <c r="J32" s="25">
        <f t="shared" si="16"/>
        <v>2.7910732349753102E-4</v>
      </c>
      <c r="K32" s="25">
        <f t="shared" si="3"/>
        <v>9.2105416754185239E-5</v>
      </c>
      <c r="L32" s="121">
        <v>15486</v>
      </c>
      <c r="M32" s="121">
        <v>0</v>
      </c>
      <c r="N32" s="120">
        <f t="shared" si="8"/>
        <v>15486</v>
      </c>
      <c r="O32" s="26">
        <f t="shared" si="17"/>
        <v>8.0425575882417633E-6</v>
      </c>
      <c r="P32" s="27">
        <f t="shared" si="9"/>
        <v>2.6540440041197822E-6</v>
      </c>
      <c r="Q32" s="121">
        <v>4149</v>
      </c>
      <c r="R32" s="121">
        <v>0</v>
      </c>
      <c r="S32" s="123">
        <f t="shared" si="4"/>
        <v>4149</v>
      </c>
      <c r="T32" s="28">
        <f t="shared" si="5"/>
        <v>2.0937412336615144E-6</v>
      </c>
      <c r="U32" s="28">
        <f t="shared" si="6"/>
        <v>7.1187201944491501E-7</v>
      </c>
      <c r="V32" s="28">
        <f t="shared" si="10"/>
        <v>9.5471332777749944E-5</v>
      </c>
      <c r="W32" s="29">
        <f t="shared" si="7"/>
        <v>4.2962099749987472E-6</v>
      </c>
      <c r="X32" s="28">
        <f t="shared" si="18"/>
        <v>4.1874824673230289E-8</v>
      </c>
      <c r="Y32" s="17">
        <v>54.903949457612498</v>
      </c>
      <c r="Z32" s="18">
        <f t="shared" si="11"/>
        <v>3719.8678395406741</v>
      </c>
      <c r="AA32" s="30">
        <f t="shared" si="12"/>
        <v>1.6108951111350298E-3</v>
      </c>
      <c r="AB32" s="30">
        <f t="shared" si="13"/>
        <v>4.0272377778375744E-5</v>
      </c>
      <c r="AC32" s="30">
        <f t="shared" si="14"/>
        <v>2.5471698113207547E-3</v>
      </c>
      <c r="AD32" s="31">
        <f t="shared" si="15"/>
        <v>3.4013979305127511E-3</v>
      </c>
      <c r="AE32" s="32"/>
    </row>
    <row r="33" spans="1:31" s="2" customFormat="1" ht="16.149999999999999" customHeight="1" x14ac:dyDescent="0.2">
      <c r="A33" s="5" t="s">
        <v>107</v>
      </c>
      <c r="B33" s="22">
        <v>29</v>
      </c>
      <c r="C33" s="10" t="s">
        <v>107</v>
      </c>
      <c r="D33" s="11">
        <v>6240</v>
      </c>
      <c r="E33" s="24">
        <f t="shared" si="0"/>
        <v>2.6886144931832418E-3</v>
      </c>
      <c r="F33" s="24">
        <f t="shared" si="1"/>
        <v>1.7207132756372747E-3</v>
      </c>
      <c r="G33" s="121">
        <v>0</v>
      </c>
      <c r="H33" s="121">
        <v>0</v>
      </c>
      <c r="I33" s="123">
        <f t="shared" si="2"/>
        <v>0</v>
      </c>
      <c r="J33" s="25">
        <f t="shared" si="16"/>
        <v>0</v>
      </c>
      <c r="K33" s="25">
        <f t="shared" si="3"/>
        <v>0</v>
      </c>
      <c r="L33" s="121">
        <v>6950</v>
      </c>
      <c r="M33" s="121">
        <v>0</v>
      </c>
      <c r="N33" s="120">
        <f t="shared" si="8"/>
        <v>6950</v>
      </c>
      <c r="O33" s="26">
        <f t="shared" si="17"/>
        <v>3.6094391862508236E-6</v>
      </c>
      <c r="P33" s="27">
        <f t="shared" si="9"/>
        <v>1.1911149314627718E-6</v>
      </c>
      <c r="Q33" s="121">
        <v>18496</v>
      </c>
      <c r="R33" s="121">
        <v>0</v>
      </c>
      <c r="S33" s="123">
        <f t="shared" si="4"/>
        <v>18496</v>
      </c>
      <c r="T33" s="28">
        <f t="shared" si="5"/>
        <v>9.3337762973736722E-6</v>
      </c>
      <c r="U33" s="28">
        <f t="shared" si="6"/>
        <v>3.1734839411070487E-6</v>
      </c>
      <c r="V33" s="28">
        <f t="shared" si="10"/>
        <v>4.3645988725698201E-6</v>
      </c>
      <c r="W33" s="29">
        <f t="shared" si="7"/>
        <v>1.9640694926564189E-7</v>
      </c>
      <c r="X33" s="28">
        <f t="shared" si="18"/>
        <v>1.8667552594747345E-7</v>
      </c>
      <c r="Y33" s="17">
        <v>55.462182976939197</v>
      </c>
      <c r="Z33" s="18">
        <f t="shared" si="11"/>
        <v>7398.8064293997486</v>
      </c>
      <c r="AA33" s="30">
        <f t="shared" si="12"/>
        <v>3.2040657409017495E-3</v>
      </c>
      <c r="AB33" s="30">
        <f t="shared" si="13"/>
        <v>8.0101643522543749E-5</v>
      </c>
      <c r="AC33" s="30">
        <f t="shared" si="14"/>
        <v>2.5471698113207547E-3</v>
      </c>
      <c r="AD33" s="31">
        <f t="shared" si="15"/>
        <v>4.3483678129557866E-3</v>
      </c>
      <c r="AE33" s="32"/>
    </row>
    <row r="34" spans="1:31" s="2" customFormat="1" ht="16.149999999999999" customHeight="1" x14ac:dyDescent="0.2">
      <c r="A34" s="5" t="s">
        <v>108</v>
      </c>
      <c r="B34" s="22">
        <v>30</v>
      </c>
      <c r="C34" s="10" t="s">
        <v>108</v>
      </c>
      <c r="D34" s="11">
        <v>4015</v>
      </c>
      <c r="E34" s="24">
        <f t="shared" si="0"/>
        <v>1.7299338445722302E-3</v>
      </c>
      <c r="F34" s="24">
        <f t="shared" si="1"/>
        <v>1.1071576605262274E-3</v>
      </c>
      <c r="G34" s="121">
        <v>34205</v>
      </c>
      <c r="H34" s="121">
        <v>7430</v>
      </c>
      <c r="I34" s="123">
        <f t="shared" si="2"/>
        <v>41635</v>
      </c>
      <c r="J34" s="25">
        <f t="shared" si="16"/>
        <v>2.5574044186589906E-5</v>
      </c>
      <c r="K34" s="25">
        <f t="shared" si="3"/>
        <v>8.4394345815746687E-6</v>
      </c>
      <c r="L34" s="121">
        <v>53238</v>
      </c>
      <c r="M34" s="121">
        <v>9010</v>
      </c>
      <c r="N34" s="120">
        <f t="shared" si="8"/>
        <v>62248</v>
      </c>
      <c r="O34" s="26">
        <f t="shared" si="17"/>
        <v>3.2328110858380038E-5</v>
      </c>
      <c r="P34" s="27">
        <f t="shared" si="9"/>
        <v>1.0668276583265414E-5</v>
      </c>
      <c r="Q34" s="121">
        <v>76697</v>
      </c>
      <c r="R34" s="121">
        <v>6670</v>
      </c>
      <c r="S34" s="123">
        <f t="shared" si="4"/>
        <v>83367</v>
      </c>
      <c r="T34" s="28">
        <f t="shared" si="5"/>
        <v>4.2070119408691121E-5</v>
      </c>
      <c r="U34" s="28">
        <f t="shared" si="6"/>
        <v>1.4303840598954982E-5</v>
      </c>
      <c r="V34" s="28">
        <f t="shared" si="10"/>
        <v>3.3411551763795063E-5</v>
      </c>
      <c r="W34" s="29">
        <f t="shared" si="7"/>
        <v>1.5035198293707778E-6</v>
      </c>
      <c r="X34" s="28">
        <f t="shared" si="18"/>
        <v>8.4140238817382247E-7</v>
      </c>
      <c r="Y34" s="17">
        <v>49.2620186668522</v>
      </c>
      <c r="Z34" s="18">
        <f t="shared" si="11"/>
        <v>8385.1270796568715</v>
      </c>
      <c r="AA34" s="30">
        <f t="shared" si="12"/>
        <v>3.6311935803969597E-3</v>
      </c>
      <c r="AB34" s="30">
        <f t="shared" si="13"/>
        <v>9.0779839509924E-5</v>
      </c>
      <c r="AC34" s="30">
        <f t="shared" si="14"/>
        <v>2.5471698113207547E-3</v>
      </c>
      <c r="AD34" s="31">
        <f t="shared" si="15"/>
        <v>3.7474522335744507E-3</v>
      </c>
      <c r="AE34" s="32"/>
    </row>
    <row r="35" spans="1:31" s="2" customFormat="1" ht="16.149999999999999" customHeight="1" x14ac:dyDescent="0.2">
      <c r="A35" s="5" t="s">
        <v>53</v>
      </c>
      <c r="B35" s="22">
        <v>31</v>
      </c>
      <c r="C35" s="23" t="s">
        <v>53</v>
      </c>
      <c r="D35" s="11">
        <v>2818</v>
      </c>
      <c r="E35" s="24">
        <f t="shared" si="0"/>
        <v>1.2141851990048679E-3</v>
      </c>
      <c r="F35" s="24">
        <f t="shared" si="1"/>
        <v>7.7707852736311547E-4</v>
      </c>
      <c r="G35" s="121">
        <v>15730</v>
      </c>
      <c r="H35" s="121">
        <v>0</v>
      </c>
      <c r="I35" s="123">
        <f t="shared" si="2"/>
        <v>15730</v>
      </c>
      <c r="J35" s="25">
        <f t="shared" si="16"/>
        <v>9.6620563241277586E-6</v>
      </c>
      <c r="K35" s="25">
        <f t="shared" si="3"/>
        <v>3.1884785869621605E-6</v>
      </c>
      <c r="L35" s="121">
        <v>13405</v>
      </c>
      <c r="M35" s="121">
        <v>0</v>
      </c>
      <c r="N35" s="120">
        <f t="shared" si="8"/>
        <v>13405</v>
      </c>
      <c r="O35" s="26">
        <f t="shared" si="17"/>
        <v>6.9618032074377401E-6</v>
      </c>
      <c r="P35" s="27">
        <f t="shared" si="9"/>
        <v>2.2973950584544542E-6</v>
      </c>
      <c r="Q35" s="121">
        <v>14860</v>
      </c>
      <c r="R35" s="121">
        <v>0</v>
      </c>
      <c r="S35" s="123">
        <f t="shared" si="4"/>
        <v>14860</v>
      </c>
      <c r="T35" s="28">
        <f t="shared" si="5"/>
        <v>7.4989141316486146E-6</v>
      </c>
      <c r="U35" s="28">
        <f t="shared" si="6"/>
        <v>2.5496308047605293E-6</v>
      </c>
      <c r="V35" s="28">
        <f t="shared" si="10"/>
        <v>8.0355044501771428E-6</v>
      </c>
      <c r="W35" s="29">
        <f t="shared" si="7"/>
        <v>3.6159770025797143E-7</v>
      </c>
      <c r="X35" s="28">
        <f t="shared" si="18"/>
        <v>1.499782826329723E-7</v>
      </c>
      <c r="Y35" s="17">
        <v>51.262294036781803</v>
      </c>
      <c r="Z35" s="18">
        <f t="shared" si="11"/>
        <v>5064.537746873194</v>
      </c>
      <c r="AA35" s="30">
        <f t="shared" si="12"/>
        <v>2.1932067074738452E-3</v>
      </c>
      <c r="AB35" s="30">
        <f t="shared" si="13"/>
        <v>5.4830167686846134E-5</v>
      </c>
      <c r="AC35" s="30">
        <f t="shared" si="14"/>
        <v>2.5471698113207547E-3</v>
      </c>
      <c r="AD35" s="31">
        <f t="shared" si="15"/>
        <v>3.379590082353607E-3</v>
      </c>
      <c r="AE35" s="32"/>
    </row>
    <row r="36" spans="1:31" s="2" customFormat="1" ht="16.149999999999999" customHeight="1" x14ac:dyDescent="0.2">
      <c r="A36" s="5" t="s">
        <v>54</v>
      </c>
      <c r="B36" s="22">
        <v>32</v>
      </c>
      <c r="C36" s="10" t="s">
        <v>54</v>
      </c>
      <c r="D36" s="11">
        <v>16779</v>
      </c>
      <c r="E36" s="24">
        <f t="shared" si="0"/>
        <v>7.2295292597951309E-3</v>
      </c>
      <c r="F36" s="24">
        <f t="shared" si="1"/>
        <v>4.6268987262688835E-3</v>
      </c>
      <c r="G36" s="121">
        <v>5000</v>
      </c>
      <c r="H36" s="121">
        <v>489388</v>
      </c>
      <c r="I36" s="123">
        <f t="shared" si="2"/>
        <v>494388</v>
      </c>
      <c r="J36" s="25">
        <f t="shared" si="16"/>
        <v>3.0367480622840905E-4</v>
      </c>
      <c r="K36" s="25">
        <f t="shared" si="3"/>
        <v>1.0021268605537499E-4</v>
      </c>
      <c r="L36" s="121">
        <v>0</v>
      </c>
      <c r="M36" s="121">
        <v>442463</v>
      </c>
      <c r="N36" s="120">
        <f t="shared" si="8"/>
        <v>442463</v>
      </c>
      <c r="O36" s="26">
        <f t="shared" si="17"/>
        <v>2.2979040153469041E-4</v>
      </c>
      <c r="P36" s="27">
        <f t="shared" si="9"/>
        <v>7.5830832506447836E-5</v>
      </c>
      <c r="Q36" s="121">
        <v>51614.5</v>
      </c>
      <c r="R36" s="121">
        <v>151540</v>
      </c>
      <c r="S36" s="123">
        <f t="shared" si="4"/>
        <v>203154.5</v>
      </c>
      <c r="T36" s="28">
        <f t="shared" si="5"/>
        <v>1.0251939104697231E-4</v>
      </c>
      <c r="U36" s="28">
        <f t="shared" si="6"/>
        <v>3.4856592955970586E-5</v>
      </c>
      <c r="V36" s="28">
        <f t="shared" si="10"/>
        <v>2.1090011151779343E-4</v>
      </c>
      <c r="W36" s="29">
        <f t="shared" si="7"/>
        <v>9.4905050183007045E-6</v>
      </c>
      <c r="X36" s="28">
        <f t="shared" si="18"/>
        <v>2.0503878209394461E-6</v>
      </c>
      <c r="Y36" s="17">
        <v>52.251815023813997</v>
      </c>
      <c r="Z36" s="18">
        <f t="shared" si="11"/>
        <v>27737.964456165846</v>
      </c>
      <c r="AA36" s="30">
        <f t="shared" si="12"/>
        <v>1.2011972807289894E-2</v>
      </c>
      <c r="AB36" s="30">
        <f t="shared" si="13"/>
        <v>3.0029932018224738E-4</v>
      </c>
      <c r="AC36" s="30">
        <f t="shared" si="14"/>
        <v>2.5471698113207547E-3</v>
      </c>
      <c r="AD36" s="31">
        <f t="shared" si="15"/>
        <v>7.4859087506111257E-3</v>
      </c>
      <c r="AE36" s="32"/>
    </row>
    <row r="37" spans="1:31" s="2" customFormat="1" ht="16.149999999999999" customHeight="1" x14ac:dyDescent="0.2">
      <c r="A37" s="5" t="s">
        <v>109</v>
      </c>
      <c r="B37" s="22">
        <v>33</v>
      </c>
      <c r="C37" s="10" t="s">
        <v>109</v>
      </c>
      <c r="D37" s="11">
        <v>21255</v>
      </c>
      <c r="E37" s="24">
        <f t="shared" ref="E37:E68" si="19">D37/$D$112</f>
        <v>9.1580931174054178E-3</v>
      </c>
      <c r="F37" s="24">
        <f t="shared" ref="F37:F68" si="20">E37*0.64</f>
        <v>5.8611795951394674E-3</v>
      </c>
      <c r="G37" s="121">
        <v>124514</v>
      </c>
      <c r="H37" s="121">
        <v>199661</v>
      </c>
      <c r="I37" s="123">
        <f t="shared" si="2"/>
        <v>324175</v>
      </c>
      <c r="J37" s="25">
        <f t="shared" si="16"/>
        <v>1.9912251168939071E-4</v>
      </c>
      <c r="K37" s="25">
        <f t="shared" si="3"/>
        <v>6.5710428857498944E-5</v>
      </c>
      <c r="L37" s="121">
        <v>122691.5</v>
      </c>
      <c r="M37" s="121">
        <v>123583</v>
      </c>
      <c r="N37" s="120">
        <f t="shared" si="8"/>
        <v>246274.5</v>
      </c>
      <c r="O37" s="26">
        <f t="shared" si="17"/>
        <v>1.2790112674450769E-4</v>
      </c>
      <c r="P37" s="27">
        <f t="shared" si="9"/>
        <v>4.220737182568754E-5</v>
      </c>
      <c r="Q37" s="121">
        <v>85422</v>
      </c>
      <c r="R37" s="121">
        <v>947</v>
      </c>
      <c r="S37" s="123">
        <f t="shared" ref="S37:S68" si="21">Q37+R37</f>
        <v>86369</v>
      </c>
      <c r="T37" s="28">
        <f t="shared" ref="T37:T68" si="22">S37/$S$112</f>
        <v>4.3585041361800754E-5</v>
      </c>
      <c r="U37" s="28">
        <f t="shared" ref="U37:U68" si="23">T37*0.34</f>
        <v>1.4818914063012258E-5</v>
      </c>
      <c r="V37" s="28">
        <f t="shared" ref="V37:V68" si="24">K37+P37+U37</f>
        <v>1.2273671474619875E-4</v>
      </c>
      <c r="W37" s="29">
        <f t="shared" ref="W37:W68" si="25">V37*0.045</f>
        <v>5.5231521635789438E-6</v>
      </c>
      <c r="X37" s="28">
        <f t="shared" ref="X37:X68" si="26">T37*0.02</f>
        <v>8.7170082723601513E-7</v>
      </c>
      <c r="Y37" s="17">
        <v>52.109950730545897</v>
      </c>
      <c r="Z37" s="18">
        <f t="shared" si="11"/>
        <v>35576.431395559128</v>
      </c>
      <c r="AA37" s="30">
        <f t="shared" si="12"/>
        <v>1.5406434281765654E-2</v>
      </c>
      <c r="AB37" s="30">
        <f t="shared" ref="AB37:AB68" si="27">AA37*0.025</f>
        <v>3.8516085704414139E-4</v>
      </c>
      <c r="AC37" s="30">
        <f t="shared" ref="AC37:AC68" si="28">0.27/106</f>
        <v>2.5471698113207547E-3</v>
      </c>
      <c r="AD37" s="31">
        <f t="shared" ref="AD37:AD68" si="29">F37+W37+X37+AB37+AC37</f>
        <v>8.7999051164951783E-3</v>
      </c>
      <c r="AE37" s="32"/>
    </row>
    <row r="38" spans="1:31" s="2" customFormat="1" ht="16.149999999999999" customHeight="1" x14ac:dyDescent="0.2">
      <c r="A38" s="5" t="s">
        <v>110</v>
      </c>
      <c r="B38" s="22">
        <v>34</v>
      </c>
      <c r="C38" s="10" t="s">
        <v>110</v>
      </c>
      <c r="D38" s="11">
        <v>6514</v>
      </c>
      <c r="E38" s="24">
        <f t="shared" si="19"/>
        <v>2.8066722449672497E-3</v>
      </c>
      <c r="F38" s="24">
        <f t="shared" si="20"/>
        <v>1.7962702367790399E-3</v>
      </c>
      <c r="G38" s="121">
        <v>12531.24</v>
      </c>
      <c r="H38" s="121">
        <v>2720</v>
      </c>
      <c r="I38" s="123">
        <f t="shared" si="2"/>
        <v>15251.24</v>
      </c>
      <c r="J38" s="25">
        <f t="shared" si="16"/>
        <v>9.3679809213471214E-6</v>
      </c>
      <c r="K38" s="25">
        <f t="shared" si="3"/>
        <v>3.0914337040445502E-6</v>
      </c>
      <c r="L38" s="121">
        <v>15420.24</v>
      </c>
      <c r="M38" s="121">
        <v>395</v>
      </c>
      <c r="N38" s="120">
        <f t="shared" si="8"/>
        <v>15815.24</v>
      </c>
      <c r="O38" s="26">
        <f t="shared" si="17"/>
        <v>8.2135463303541685E-6</v>
      </c>
      <c r="P38" s="27">
        <f t="shared" si="9"/>
        <v>2.7104702890168757E-6</v>
      </c>
      <c r="Q38" s="121">
        <v>5079.79</v>
      </c>
      <c r="R38" s="121">
        <v>19860</v>
      </c>
      <c r="S38" s="123">
        <f t="shared" si="21"/>
        <v>24939.79</v>
      </c>
      <c r="T38" s="28">
        <f t="shared" si="22"/>
        <v>1.2585554755810822E-5</v>
      </c>
      <c r="U38" s="28">
        <f t="shared" si="23"/>
        <v>4.2790886169756799E-6</v>
      </c>
      <c r="V38" s="28">
        <f t="shared" si="24"/>
        <v>1.0080992610037105E-5</v>
      </c>
      <c r="W38" s="29">
        <f t="shared" si="25"/>
        <v>4.536446674516697E-7</v>
      </c>
      <c r="X38" s="28">
        <f t="shared" si="26"/>
        <v>2.5171109511621644E-7</v>
      </c>
      <c r="Y38" s="17">
        <v>50.966674166207099</v>
      </c>
      <c r="Z38" s="18">
        <f t="shared" si="11"/>
        <v>11987.403100481197</v>
      </c>
      <c r="AA38" s="30">
        <f t="shared" si="12"/>
        <v>5.1911653539160399E-3</v>
      </c>
      <c r="AB38" s="30">
        <f t="shared" si="27"/>
        <v>1.29779133847901E-4</v>
      </c>
      <c r="AC38" s="30">
        <f t="shared" si="28"/>
        <v>2.5471698113207547E-3</v>
      </c>
      <c r="AD38" s="31">
        <f t="shared" si="29"/>
        <v>4.4739245377102641E-3</v>
      </c>
      <c r="AE38" s="32"/>
    </row>
    <row r="39" spans="1:31" s="2" customFormat="1" ht="16.149999999999999" customHeight="1" x14ac:dyDescent="0.2">
      <c r="A39" s="5" t="s">
        <v>111</v>
      </c>
      <c r="B39" s="22">
        <v>35</v>
      </c>
      <c r="C39" s="10" t="s">
        <v>111</v>
      </c>
      <c r="D39" s="11">
        <v>6384</v>
      </c>
      <c r="E39" s="24">
        <f t="shared" si="19"/>
        <v>2.7506594430259323E-3</v>
      </c>
      <c r="F39" s="24">
        <f t="shared" si="20"/>
        <v>1.7604220435365966E-3</v>
      </c>
      <c r="G39" s="121">
        <v>54967</v>
      </c>
      <c r="H39" s="121">
        <v>16130</v>
      </c>
      <c r="I39" s="123">
        <f t="shared" si="2"/>
        <v>71097</v>
      </c>
      <c r="J39" s="25">
        <f t="shared" si="16"/>
        <v>4.3670897550954302E-5</v>
      </c>
      <c r="K39" s="25">
        <f t="shared" si="3"/>
        <v>1.441139619181492E-5</v>
      </c>
      <c r="L39" s="121">
        <v>40236</v>
      </c>
      <c r="M39" s="121">
        <v>15260</v>
      </c>
      <c r="N39" s="120">
        <f t="shared" si="8"/>
        <v>55496</v>
      </c>
      <c r="O39" s="26">
        <f t="shared" si="17"/>
        <v>2.8821501738154778E-5</v>
      </c>
      <c r="P39" s="27">
        <f t="shared" si="9"/>
        <v>9.5110955735910768E-6</v>
      </c>
      <c r="Q39" s="121">
        <v>239680.17</v>
      </c>
      <c r="R39" s="121">
        <v>84515</v>
      </c>
      <c r="S39" s="123">
        <f t="shared" si="21"/>
        <v>324195.17000000004</v>
      </c>
      <c r="T39" s="28">
        <f t="shared" si="22"/>
        <v>1.6360105933547949E-4</v>
      </c>
      <c r="U39" s="28">
        <f t="shared" si="23"/>
        <v>5.5624360174063034E-5</v>
      </c>
      <c r="V39" s="28">
        <f t="shared" si="24"/>
        <v>7.9546851939469031E-5</v>
      </c>
      <c r="W39" s="29">
        <f t="shared" si="25"/>
        <v>3.5796083372761061E-6</v>
      </c>
      <c r="X39" s="28">
        <f t="shared" si="26"/>
        <v>3.2720211867095897E-6</v>
      </c>
      <c r="Y39" s="17">
        <v>52.660157138938303</v>
      </c>
      <c r="Z39" s="18">
        <f t="shared" si="11"/>
        <v>10174.060273722596</v>
      </c>
      <c r="AA39" s="30">
        <f t="shared" si="12"/>
        <v>4.4058941506256834E-3</v>
      </c>
      <c r="AB39" s="30">
        <f t="shared" si="27"/>
        <v>1.1014735376564209E-4</v>
      </c>
      <c r="AC39" s="30">
        <f t="shared" si="28"/>
        <v>2.5471698113207547E-3</v>
      </c>
      <c r="AD39" s="31">
        <f t="shared" si="29"/>
        <v>4.4245908381469789E-3</v>
      </c>
      <c r="AE39" s="32"/>
    </row>
    <row r="40" spans="1:31" s="2" customFormat="1" ht="16.149999999999999" customHeight="1" x14ac:dyDescent="0.2">
      <c r="A40" s="5" t="s">
        <v>112</v>
      </c>
      <c r="B40" s="22">
        <v>36</v>
      </c>
      <c r="C40" s="23" t="s">
        <v>112</v>
      </c>
      <c r="D40" s="11">
        <v>8090</v>
      </c>
      <c r="E40" s="24">
        <f t="shared" si="19"/>
        <v>3.4857197515789145E-3</v>
      </c>
      <c r="F40" s="24">
        <f t="shared" si="20"/>
        <v>2.2308606410105054E-3</v>
      </c>
      <c r="G40" s="121">
        <v>0</v>
      </c>
      <c r="H40" s="121">
        <v>0</v>
      </c>
      <c r="I40" s="123">
        <f t="shared" si="2"/>
        <v>0</v>
      </c>
      <c r="J40" s="25">
        <f t="shared" si="16"/>
        <v>0</v>
      </c>
      <c r="K40" s="25">
        <f t="shared" si="3"/>
        <v>0</v>
      </c>
      <c r="L40" s="121">
        <v>0</v>
      </c>
      <c r="M40" s="121">
        <v>0</v>
      </c>
      <c r="N40" s="120">
        <f t="shared" si="8"/>
        <v>0</v>
      </c>
      <c r="O40" s="26">
        <f t="shared" si="17"/>
        <v>0</v>
      </c>
      <c r="P40" s="27">
        <f t="shared" si="9"/>
        <v>0</v>
      </c>
      <c r="Q40" s="121">
        <v>11000</v>
      </c>
      <c r="R40" s="121">
        <v>0</v>
      </c>
      <c r="S40" s="123">
        <f t="shared" si="21"/>
        <v>11000</v>
      </c>
      <c r="T40" s="28">
        <f t="shared" si="22"/>
        <v>5.5510131526335639E-6</v>
      </c>
      <c r="U40" s="28">
        <f t="shared" si="23"/>
        <v>1.8873444718954118E-6</v>
      </c>
      <c r="V40" s="28">
        <f t="shared" si="24"/>
        <v>1.8873444718954118E-6</v>
      </c>
      <c r="W40" s="29">
        <f t="shared" si="25"/>
        <v>8.4930501235293535E-8</v>
      </c>
      <c r="X40" s="28">
        <f t="shared" si="26"/>
        <v>1.1102026305267127E-7</v>
      </c>
      <c r="Y40" s="17">
        <v>53.030389865795101</v>
      </c>
      <c r="Z40" s="18">
        <f t="shared" si="11"/>
        <v>12456.781655520479</v>
      </c>
      <c r="AA40" s="30">
        <f t="shared" si="12"/>
        <v>5.3944305375731479E-3</v>
      </c>
      <c r="AB40" s="30">
        <f t="shared" si="27"/>
        <v>1.348607634393287E-4</v>
      </c>
      <c r="AC40" s="30">
        <f t="shared" si="28"/>
        <v>2.5471698113207547E-3</v>
      </c>
      <c r="AD40" s="31">
        <f t="shared" si="29"/>
        <v>4.9130871665348762E-3</v>
      </c>
      <c r="AE40" s="32"/>
    </row>
    <row r="41" spans="1:31" s="2" customFormat="1" ht="16.149999999999999" customHeight="1" x14ac:dyDescent="0.2">
      <c r="A41" s="5" t="s">
        <v>113</v>
      </c>
      <c r="B41" s="22">
        <v>37</v>
      </c>
      <c r="C41" s="23" t="s">
        <v>113</v>
      </c>
      <c r="D41" s="11">
        <v>5250</v>
      </c>
      <c r="E41" s="24">
        <f t="shared" si="19"/>
        <v>2.262055463014747E-3</v>
      </c>
      <c r="F41" s="24">
        <f t="shared" si="20"/>
        <v>1.4477154963294381E-3</v>
      </c>
      <c r="G41" s="121">
        <v>28497</v>
      </c>
      <c r="H41" s="121">
        <v>0</v>
      </c>
      <c r="I41" s="123">
        <f t="shared" si="2"/>
        <v>28497</v>
      </c>
      <c r="J41" s="25">
        <f t="shared" si="16"/>
        <v>1.7504108014537107E-5</v>
      </c>
      <c r="K41" s="25">
        <f t="shared" si="3"/>
        <v>5.776355644797246E-6</v>
      </c>
      <c r="L41" s="121">
        <v>45880</v>
      </c>
      <c r="M41" s="121">
        <v>0</v>
      </c>
      <c r="N41" s="120">
        <f t="shared" si="8"/>
        <v>45880</v>
      </c>
      <c r="O41" s="26">
        <f t="shared" si="17"/>
        <v>2.3827492066933495E-5</v>
      </c>
      <c r="P41" s="27">
        <f t="shared" si="9"/>
        <v>7.8630723820880543E-6</v>
      </c>
      <c r="Q41" s="121">
        <v>0</v>
      </c>
      <c r="R41" s="121">
        <v>0</v>
      </c>
      <c r="S41" s="123">
        <f t="shared" si="21"/>
        <v>0</v>
      </c>
      <c r="T41" s="28">
        <f t="shared" si="22"/>
        <v>0</v>
      </c>
      <c r="U41" s="28">
        <f t="shared" si="23"/>
        <v>0</v>
      </c>
      <c r="V41" s="28">
        <f t="shared" si="24"/>
        <v>1.36394280268853E-5</v>
      </c>
      <c r="W41" s="29">
        <f t="shared" si="25"/>
        <v>6.1377426120983851E-7</v>
      </c>
      <c r="X41" s="28">
        <f t="shared" si="26"/>
        <v>0</v>
      </c>
      <c r="Y41" s="17">
        <v>54.088077284278299</v>
      </c>
      <c r="Z41" s="18">
        <f t="shared" si="11"/>
        <v>7275.3237238976644</v>
      </c>
      <c r="AA41" s="30">
        <f t="shared" si="12"/>
        <v>3.1505913447179338E-3</v>
      </c>
      <c r="AB41" s="30">
        <f t="shared" si="27"/>
        <v>7.8764783617948355E-5</v>
      </c>
      <c r="AC41" s="30">
        <f t="shared" si="28"/>
        <v>2.5471698113207547E-3</v>
      </c>
      <c r="AD41" s="31">
        <f t="shared" si="29"/>
        <v>4.0742638655293512E-3</v>
      </c>
      <c r="AE41" s="32"/>
    </row>
    <row r="42" spans="1:31" s="2" customFormat="1" ht="16.149999999999999" customHeight="1" x14ac:dyDescent="0.2">
      <c r="A42" s="5" t="s">
        <v>114</v>
      </c>
      <c r="B42" s="22">
        <v>38</v>
      </c>
      <c r="C42" s="10" t="s">
        <v>114</v>
      </c>
      <c r="D42" s="11">
        <v>35137</v>
      </c>
      <c r="E42" s="24">
        <f t="shared" si="19"/>
        <v>1.5139398629323651E-2</v>
      </c>
      <c r="F42" s="24">
        <f t="shared" si="20"/>
        <v>9.689215122767136E-3</v>
      </c>
      <c r="G42" s="121">
        <v>3350861.07</v>
      </c>
      <c r="H42" s="121">
        <v>417285</v>
      </c>
      <c r="I42" s="123">
        <f t="shared" si="2"/>
        <v>3768146.07</v>
      </c>
      <c r="J42" s="25">
        <f t="shared" si="16"/>
        <v>2.3145606844170792E-3</v>
      </c>
      <c r="K42" s="25">
        <f t="shared" si="3"/>
        <v>7.6380502585763623E-4</v>
      </c>
      <c r="L42" s="121">
        <v>13855055.109999999</v>
      </c>
      <c r="M42" s="121">
        <v>315744.74</v>
      </c>
      <c r="N42" s="120">
        <f t="shared" si="8"/>
        <v>14170799.85</v>
      </c>
      <c r="O42" s="26">
        <f t="shared" si="17"/>
        <v>7.359516586921913E-3</v>
      </c>
      <c r="P42" s="27">
        <f t="shared" si="9"/>
        <v>2.4286404736842313E-3</v>
      </c>
      <c r="Q42" s="121">
        <v>22502166.539999999</v>
      </c>
      <c r="R42" s="121">
        <v>251469.5</v>
      </c>
      <c r="S42" s="123">
        <f t="shared" si="21"/>
        <v>22753636.039999999</v>
      </c>
      <c r="T42" s="28">
        <f t="shared" si="22"/>
        <v>1.1482339357116098E-2</v>
      </c>
      <c r="U42" s="28">
        <f t="shared" si="23"/>
        <v>3.9039953814194736E-3</v>
      </c>
      <c r="V42" s="28">
        <f t="shared" si="24"/>
        <v>7.0964408809613411E-3</v>
      </c>
      <c r="W42" s="29">
        <f t="shared" si="25"/>
        <v>3.1933983964326033E-4</v>
      </c>
      <c r="X42" s="28">
        <f t="shared" si="26"/>
        <v>2.2964678714232196E-4</v>
      </c>
      <c r="Y42" s="17">
        <v>54.493181212077502</v>
      </c>
      <c r="Z42" s="18">
        <f t="shared" si="11"/>
        <v>46619.519158979456</v>
      </c>
      <c r="AA42" s="30">
        <f t="shared" si="12"/>
        <v>2.018866226869475E-2</v>
      </c>
      <c r="AB42" s="30">
        <f t="shared" si="27"/>
        <v>5.0471655671736882E-4</v>
      </c>
      <c r="AC42" s="30">
        <f t="shared" si="28"/>
        <v>2.5471698113207547E-3</v>
      </c>
      <c r="AD42" s="31">
        <f t="shared" si="29"/>
        <v>1.3290088117590842E-2</v>
      </c>
      <c r="AE42" s="32"/>
    </row>
    <row r="43" spans="1:31" s="2" customFormat="1" ht="16.149999999999999" customHeight="1" x14ac:dyDescent="0.2">
      <c r="A43" s="5" t="s">
        <v>55</v>
      </c>
      <c r="B43" s="22">
        <v>39</v>
      </c>
      <c r="C43" s="23" t="s">
        <v>55</v>
      </c>
      <c r="D43" s="11">
        <v>4186</v>
      </c>
      <c r="E43" s="24">
        <f t="shared" si="19"/>
        <v>1.8036122225104248E-3</v>
      </c>
      <c r="F43" s="24">
        <f t="shared" si="20"/>
        <v>1.1543118224066719E-3</v>
      </c>
      <c r="G43" s="121">
        <v>976906.6</v>
      </c>
      <c r="H43" s="121">
        <v>0</v>
      </c>
      <c r="I43" s="123">
        <f t="shared" si="2"/>
        <v>976906.6</v>
      </c>
      <c r="J43" s="25">
        <f t="shared" si="16"/>
        <v>6.0005890607833096E-4</v>
      </c>
      <c r="K43" s="25">
        <f t="shared" si="3"/>
        <v>1.9801943900584921E-4</v>
      </c>
      <c r="L43" s="121">
        <v>1171412.32</v>
      </c>
      <c r="M43" s="121">
        <v>0</v>
      </c>
      <c r="N43" s="120">
        <f t="shared" si="8"/>
        <v>1171412.32</v>
      </c>
      <c r="O43" s="26">
        <f t="shared" si="17"/>
        <v>6.0836568792302012E-4</v>
      </c>
      <c r="P43" s="27">
        <f t="shared" si="9"/>
        <v>2.0076067701459664E-4</v>
      </c>
      <c r="Q43" s="121">
        <v>1684208.31</v>
      </c>
      <c r="R43" s="121">
        <v>0</v>
      </c>
      <c r="S43" s="123">
        <f t="shared" si="21"/>
        <v>1684208.31</v>
      </c>
      <c r="T43" s="28">
        <f t="shared" si="22"/>
        <v>8.4991477096224978E-4</v>
      </c>
      <c r="U43" s="28">
        <f t="shared" si="23"/>
        <v>2.8897102212716496E-4</v>
      </c>
      <c r="V43" s="28">
        <f t="shared" si="24"/>
        <v>6.8775113814761087E-4</v>
      </c>
      <c r="W43" s="29">
        <f t="shared" si="25"/>
        <v>3.0948801216642487E-5</v>
      </c>
      <c r="X43" s="28">
        <f t="shared" si="26"/>
        <v>1.6998295419244997E-5</v>
      </c>
      <c r="Y43" s="17">
        <v>55.1057406418157</v>
      </c>
      <c r="Z43" s="18">
        <f t="shared" si="11"/>
        <v>5180.6110244411384</v>
      </c>
      <c r="AA43" s="30">
        <f t="shared" si="12"/>
        <v>2.2434724382560198E-3</v>
      </c>
      <c r="AB43" s="30">
        <f t="shared" si="27"/>
        <v>5.60868109564005E-5</v>
      </c>
      <c r="AC43" s="30">
        <f t="shared" si="28"/>
        <v>2.5471698113207547E-3</v>
      </c>
      <c r="AD43" s="31">
        <f t="shared" si="29"/>
        <v>3.8055155413197145E-3</v>
      </c>
      <c r="AE43" s="32"/>
    </row>
    <row r="44" spans="1:31" s="2" customFormat="1" ht="16.149999999999999" customHeight="1" x14ac:dyDescent="0.2">
      <c r="A44" s="5" t="s">
        <v>56</v>
      </c>
      <c r="B44" s="22">
        <v>40</v>
      </c>
      <c r="C44" s="23" t="s">
        <v>56</v>
      </c>
      <c r="D44" s="11">
        <v>28555</v>
      </c>
      <c r="E44" s="24">
        <f t="shared" si="19"/>
        <v>1.2303427380264019E-2</v>
      </c>
      <c r="F44" s="24">
        <f t="shared" si="20"/>
        <v>7.8741935233689712E-3</v>
      </c>
      <c r="G44" s="121">
        <v>2922011.07</v>
      </c>
      <c r="H44" s="121">
        <v>294229.48</v>
      </c>
      <c r="I44" s="123">
        <f t="shared" si="2"/>
        <v>3216240.55</v>
      </c>
      <c r="J44" s="25">
        <f t="shared" si="16"/>
        <v>1.9755560932004854E-3</v>
      </c>
      <c r="K44" s="25">
        <f t="shared" si="3"/>
        <v>6.5193351075616018E-4</v>
      </c>
      <c r="L44" s="121">
        <v>2755810.76</v>
      </c>
      <c r="M44" s="121">
        <v>100600.08</v>
      </c>
      <c r="N44" s="120">
        <f t="shared" si="8"/>
        <v>2856410.84</v>
      </c>
      <c r="O44" s="26">
        <f t="shared" si="17"/>
        <v>1.4834591680471412E-3</v>
      </c>
      <c r="P44" s="27">
        <f t="shared" si="9"/>
        <v>4.8954152545555658E-4</v>
      </c>
      <c r="Q44" s="121">
        <v>2651652.73</v>
      </c>
      <c r="R44" s="121">
        <v>137205.4</v>
      </c>
      <c r="S44" s="123">
        <f t="shared" si="21"/>
        <v>2788858.13</v>
      </c>
      <c r="T44" s="28">
        <f t="shared" si="22"/>
        <v>1.4073625600417314E-3</v>
      </c>
      <c r="U44" s="28">
        <f t="shared" si="23"/>
        <v>4.7850327041418873E-4</v>
      </c>
      <c r="V44" s="28">
        <f t="shared" si="24"/>
        <v>1.6199783066259054E-3</v>
      </c>
      <c r="W44" s="29">
        <f t="shared" si="25"/>
        <v>7.2899023798165744E-5</v>
      </c>
      <c r="X44" s="28">
        <f t="shared" si="26"/>
        <v>2.8147251200834629E-5</v>
      </c>
      <c r="Y44" s="17">
        <v>55.022645544476198</v>
      </c>
      <c r="Z44" s="18">
        <f t="shared" si="11"/>
        <v>35685.263703121345</v>
      </c>
      <c r="AA44" s="30">
        <f t="shared" si="12"/>
        <v>1.5453564298139346E-2</v>
      </c>
      <c r="AB44" s="30">
        <f t="shared" si="27"/>
        <v>3.8633910745348369E-4</v>
      </c>
      <c r="AC44" s="30">
        <f t="shared" si="28"/>
        <v>2.5471698113207547E-3</v>
      </c>
      <c r="AD44" s="31">
        <f t="shared" si="29"/>
        <v>1.090874871714221E-2</v>
      </c>
      <c r="AE44" s="32"/>
    </row>
    <row r="45" spans="1:31" s="2" customFormat="1" ht="16.149999999999999" customHeight="1" x14ac:dyDescent="0.2">
      <c r="A45" s="5" t="s">
        <v>115</v>
      </c>
      <c r="B45" s="22">
        <v>41</v>
      </c>
      <c r="C45" s="23" t="s">
        <v>115</v>
      </c>
      <c r="D45" s="11">
        <v>141939</v>
      </c>
      <c r="E45" s="24">
        <f t="shared" si="19"/>
        <v>6.1156931498066697E-2</v>
      </c>
      <c r="F45" s="24">
        <f t="shared" si="20"/>
        <v>3.9140436158762684E-2</v>
      </c>
      <c r="G45" s="121">
        <v>13266063.25</v>
      </c>
      <c r="H45" s="121">
        <v>2165237</v>
      </c>
      <c r="I45" s="123">
        <f t="shared" si="2"/>
        <v>15431300.25</v>
      </c>
      <c r="J45" s="25">
        <f t="shared" si="16"/>
        <v>9.4785818289908931E-3</v>
      </c>
      <c r="K45" s="25">
        <f t="shared" si="3"/>
        <v>3.1279320035669947E-3</v>
      </c>
      <c r="L45" s="121">
        <v>16018612.23</v>
      </c>
      <c r="M45" s="121">
        <v>2281893.0499999998</v>
      </c>
      <c r="N45" s="120">
        <f t="shared" si="8"/>
        <v>18300505.280000001</v>
      </c>
      <c r="O45" s="26">
        <f t="shared" si="17"/>
        <v>9.5042533648664902E-3</v>
      </c>
      <c r="P45" s="27">
        <f t="shared" si="9"/>
        <v>3.1364036104059418E-3</v>
      </c>
      <c r="Q45" s="121">
        <v>18574348.949999999</v>
      </c>
      <c r="R45" s="121">
        <v>1752556.5</v>
      </c>
      <c r="S45" s="123">
        <f t="shared" si="21"/>
        <v>20326905.449999999</v>
      </c>
      <c r="T45" s="28">
        <f t="shared" si="22"/>
        <v>1.0257719955026261E-2</v>
      </c>
      <c r="U45" s="28">
        <f t="shared" si="23"/>
        <v>3.4876247847089293E-3</v>
      </c>
      <c r="V45" s="28">
        <f t="shared" si="24"/>
        <v>9.7519603986818658E-3</v>
      </c>
      <c r="W45" s="29">
        <f t="shared" si="25"/>
        <v>4.3883821794068393E-4</v>
      </c>
      <c r="X45" s="28">
        <f t="shared" si="26"/>
        <v>2.0515439910052523E-4</v>
      </c>
      <c r="Y45" s="17">
        <v>58.122018789171797</v>
      </c>
      <c r="Z45" s="18">
        <f t="shared" si="11"/>
        <v>113328.93265219289</v>
      </c>
      <c r="AA45" s="30">
        <f t="shared" si="12"/>
        <v>4.9077287536675236E-2</v>
      </c>
      <c r="AB45" s="30">
        <f t="shared" si="27"/>
        <v>1.2269321884168811E-3</v>
      </c>
      <c r="AC45" s="30">
        <f t="shared" si="28"/>
        <v>2.5471698113207547E-3</v>
      </c>
      <c r="AD45" s="31">
        <f t="shared" si="29"/>
        <v>4.3558530775541525E-2</v>
      </c>
      <c r="AE45" s="32"/>
    </row>
    <row r="46" spans="1:31" s="2" customFormat="1" ht="16.149999999999999" customHeight="1" x14ac:dyDescent="0.2">
      <c r="A46" s="5" t="s">
        <v>57</v>
      </c>
      <c r="B46" s="22">
        <v>42</v>
      </c>
      <c r="C46" s="10" t="s">
        <v>57</v>
      </c>
      <c r="D46" s="11">
        <v>5553</v>
      </c>
      <c r="E46" s="24">
        <f t="shared" si="19"/>
        <v>2.3926083783087407E-3</v>
      </c>
      <c r="F46" s="24">
        <f t="shared" si="20"/>
        <v>1.5312693621175942E-3</v>
      </c>
      <c r="G46" s="121">
        <v>0</v>
      </c>
      <c r="H46" s="121">
        <v>16300</v>
      </c>
      <c r="I46" s="123">
        <f t="shared" si="2"/>
        <v>16300</v>
      </c>
      <c r="J46" s="25">
        <f t="shared" si="16"/>
        <v>1.001217533905165E-5</v>
      </c>
      <c r="K46" s="25">
        <f t="shared" si="3"/>
        <v>3.3040178618870446E-6</v>
      </c>
      <c r="L46" s="121">
        <v>79615</v>
      </c>
      <c r="M46" s="121">
        <v>15340</v>
      </c>
      <c r="N46" s="120">
        <f t="shared" si="8"/>
        <v>94955</v>
      </c>
      <c r="O46" s="26">
        <f t="shared" si="17"/>
        <v>4.9314287472006759E-5</v>
      </c>
      <c r="P46" s="27">
        <f t="shared" si="9"/>
        <v>1.6273714865762233E-5</v>
      </c>
      <c r="Q46" s="121">
        <v>10145</v>
      </c>
      <c r="R46" s="121">
        <v>35505</v>
      </c>
      <c r="S46" s="123">
        <f t="shared" si="21"/>
        <v>45650</v>
      </c>
      <c r="T46" s="28">
        <f t="shared" si="22"/>
        <v>2.3036704583429291E-5</v>
      </c>
      <c r="U46" s="28">
        <f t="shared" si="23"/>
        <v>7.8324795583659595E-6</v>
      </c>
      <c r="V46" s="28">
        <f t="shared" si="24"/>
        <v>2.741021228601524E-5</v>
      </c>
      <c r="W46" s="29">
        <f t="shared" si="25"/>
        <v>1.2334595528706859E-6</v>
      </c>
      <c r="X46" s="28">
        <f t="shared" si="26"/>
        <v>4.607340916685858E-7</v>
      </c>
      <c r="Y46" s="17">
        <v>52.537152252264796</v>
      </c>
      <c r="Z46" s="18">
        <f t="shared" si="11"/>
        <v>8949.1627798860682</v>
      </c>
      <c r="AA46" s="30">
        <f t="shared" si="12"/>
        <v>3.8754502021905528E-3</v>
      </c>
      <c r="AB46" s="30">
        <f t="shared" si="27"/>
        <v>9.6886255054763829E-5</v>
      </c>
      <c r="AC46" s="30">
        <f t="shared" si="28"/>
        <v>2.5471698113207547E-3</v>
      </c>
      <c r="AD46" s="31">
        <f t="shared" si="29"/>
        <v>4.1770196221376519E-3</v>
      </c>
      <c r="AE46" s="32"/>
    </row>
    <row r="47" spans="1:31" s="2" customFormat="1" ht="16.149999999999999" customHeight="1" x14ac:dyDescent="0.2">
      <c r="A47" s="5" t="s">
        <v>58</v>
      </c>
      <c r="B47" s="22">
        <v>43</v>
      </c>
      <c r="C47" s="10" t="s">
        <v>58</v>
      </c>
      <c r="D47" s="11">
        <v>3405</v>
      </c>
      <c r="E47" s="24">
        <f t="shared" si="19"/>
        <v>1.4671045431552787E-3</v>
      </c>
      <c r="F47" s="24">
        <f t="shared" si="20"/>
        <v>9.3894690761937838E-4</v>
      </c>
      <c r="G47" s="121">
        <v>17575</v>
      </c>
      <c r="H47" s="121">
        <v>2250</v>
      </c>
      <c r="I47" s="123">
        <f t="shared" si="2"/>
        <v>19825</v>
      </c>
      <c r="J47" s="25">
        <f t="shared" si="16"/>
        <v>1.2177385036607299E-5</v>
      </c>
      <c r="K47" s="25">
        <f t="shared" si="3"/>
        <v>4.0185370620804085E-6</v>
      </c>
      <c r="L47" s="121">
        <v>12935</v>
      </c>
      <c r="M47" s="121">
        <v>3300</v>
      </c>
      <c r="N47" s="120">
        <f t="shared" si="8"/>
        <v>16235</v>
      </c>
      <c r="O47" s="26">
        <f t="shared" si="17"/>
        <v>8.4315460703283626E-6</v>
      </c>
      <c r="P47" s="27">
        <f t="shared" si="9"/>
        <v>2.7824102032083596E-6</v>
      </c>
      <c r="Q47" s="121">
        <v>12050</v>
      </c>
      <c r="R47" s="121">
        <v>1150</v>
      </c>
      <c r="S47" s="123">
        <f t="shared" si="21"/>
        <v>13200</v>
      </c>
      <c r="T47" s="28">
        <f t="shared" si="22"/>
        <v>6.6612157831602765E-6</v>
      </c>
      <c r="U47" s="28">
        <f t="shared" si="23"/>
        <v>2.264813366274494E-6</v>
      </c>
      <c r="V47" s="28">
        <f t="shared" si="24"/>
        <v>9.0657606315632622E-6</v>
      </c>
      <c r="W47" s="29">
        <f t="shared" si="25"/>
        <v>4.0795922842034678E-7</v>
      </c>
      <c r="X47" s="28">
        <f t="shared" si="26"/>
        <v>1.3322431566320552E-7</v>
      </c>
      <c r="Y47" s="17">
        <v>51.940833109295802</v>
      </c>
      <c r="Z47" s="18">
        <f t="shared" si="11"/>
        <v>5783.1020510706339</v>
      </c>
      <c r="AA47" s="30">
        <f t="shared" si="12"/>
        <v>2.5043822047223527E-3</v>
      </c>
      <c r="AB47" s="30">
        <f t="shared" si="27"/>
        <v>6.2609555118058817E-5</v>
      </c>
      <c r="AC47" s="30">
        <f t="shared" si="28"/>
        <v>2.5471698113207547E-3</v>
      </c>
      <c r="AD47" s="31">
        <f t="shared" si="29"/>
        <v>3.5492674576022756E-3</v>
      </c>
      <c r="AE47" s="32"/>
    </row>
    <row r="48" spans="1:31" s="2" customFormat="1" ht="16.149999999999999" customHeight="1" x14ac:dyDescent="0.2">
      <c r="A48" s="5" t="s">
        <v>59</v>
      </c>
      <c r="B48" s="22">
        <v>44</v>
      </c>
      <c r="C48" s="10" t="s">
        <v>59</v>
      </c>
      <c r="D48" s="11">
        <v>7530</v>
      </c>
      <c r="E48" s="24">
        <f t="shared" si="19"/>
        <v>3.2444338355240082E-3</v>
      </c>
      <c r="F48" s="24">
        <f t="shared" si="20"/>
        <v>2.0764376547353653E-3</v>
      </c>
      <c r="G48" s="121">
        <v>247573</v>
      </c>
      <c r="H48" s="121">
        <v>0</v>
      </c>
      <c r="I48" s="123">
        <f t="shared" si="2"/>
        <v>247573</v>
      </c>
      <c r="J48" s="25">
        <f t="shared" si="16"/>
        <v>1.520702015469346E-4</v>
      </c>
      <c r="K48" s="25">
        <f t="shared" si="3"/>
        <v>5.0183166510488419E-5</v>
      </c>
      <c r="L48" s="121">
        <v>192200.78</v>
      </c>
      <c r="M48" s="121">
        <v>44550</v>
      </c>
      <c r="N48" s="120">
        <f t="shared" si="8"/>
        <v>236750.78</v>
      </c>
      <c r="O48" s="26">
        <f t="shared" si="17"/>
        <v>1.2295504211617953E-4</v>
      </c>
      <c r="P48" s="27">
        <f t="shared" si="9"/>
        <v>4.0575163898339247E-5</v>
      </c>
      <c r="Q48" s="121">
        <v>191992.9</v>
      </c>
      <c r="R48" s="121">
        <v>1000</v>
      </c>
      <c r="S48" s="123">
        <f t="shared" si="21"/>
        <v>192992.9</v>
      </c>
      <c r="T48" s="28">
        <f t="shared" si="22"/>
        <v>9.739146602408128E-5</v>
      </c>
      <c r="U48" s="28">
        <f t="shared" si="23"/>
        <v>3.3113098448187637E-5</v>
      </c>
      <c r="V48" s="28">
        <f t="shared" si="24"/>
        <v>1.2387142885701528E-4</v>
      </c>
      <c r="W48" s="29">
        <f t="shared" si="25"/>
        <v>5.5742142985656875E-6</v>
      </c>
      <c r="X48" s="28">
        <f t="shared" si="26"/>
        <v>1.9478293204816258E-6</v>
      </c>
      <c r="Y48" s="17">
        <v>53.841735650131497</v>
      </c>
      <c r="Z48" s="18">
        <f t="shared" si="11"/>
        <v>10704.973968736624</v>
      </c>
      <c r="AA48" s="30">
        <f t="shared" si="12"/>
        <v>4.6358072315802841E-3</v>
      </c>
      <c r="AB48" s="30">
        <f t="shared" si="27"/>
        <v>1.158951807895071E-4</v>
      </c>
      <c r="AC48" s="30">
        <f t="shared" si="28"/>
        <v>2.5471698113207547E-3</v>
      </c>
      <c r="AD48" s="31">
        <f t="shared" si="29"/>
        <v>4.747024690464674E-3</v>
      </c>
      <c r="AE48" s="32"/>
    </row>
    <row r="49" spans="1:31" s="2" customFormat="1" ht="16.149999999999999" customHeight="1" x14ac:dyDescent="0.2">
      <c r="A49" s="5" t="s">
        <v>116</v>
      </c>
      <c r="B49" s="22">
        <v>45</v>
      </c>
      <c r="C49" s="10" t="s">
        <v>116</v>
      </c>
      <c r="D49" s="11">
        <v>2677</v>
      </c>
      <c r="E49" s="24">
        <f t="shared" si="19"/>
        <v>1.1534328522839004E-3</v>
      </c>
      <c r="F49" s="24">
        <f t="shared" si="20"/>
        <v>7.3819702546169623E-4</v>
      </c>
      <c r="G49" s="121">
        <v>0</v>
      </c>
      <c r="H49" s="121">
        <v>0</v>
      </c>
      <c r="I49" s="123">
        <f t="shared" si="2"/>
        <v>0</v>
      </c>
      <c r="J49" s="25">
        <f t="shared" si="16"/>
        <v>0</v>
      </c>
      <c r="K49" s="25">
        <f t="shared" si="3"/>
        <v>0</v>
      </c>
      <c r="L49" s="121">
        <v>26762</v>
      </c>
      <c r="M49" s="121">
        <v>269</v>
      </c>
      <c r="N49" s="120">
        <f t="shared" si="8"/>
        <v>27031</v>
      </c>
      <c r="O49" s="26">
        <f t="shared" si="17"/>
        <v>1.4038381387560578E-5</v>
      </c>
      <c r="P49" s="27">
        <f t="shared" si="9"/>
        <v>4.6326658578949909E-6</v>
      </c>
      <c r="Q49" s="121">
        <v>9429.2999999999993</v>
      </c>
      <c r="R49" s="121">
        <v>2764</v>
      </c>
      <c r="S49" s="123">
        <f t="shared" si="21"/>
        <v>12193.3</v>
      </c>
      <c r="T49" s="28">
        <f t="shared" si="22"/>
        <v>6.1531971521824395E-6</v>
      </c>
      <c r="U49" s="28">
        <f t="shared" si="23"/>
        <v>2.0920870317420296E-6</v>
      </c>
      <c r="V49" s="28">
        <f t="shared" si="24"/>
        <v>6.7247528896370205E-6</v>
      </c>
      <c r="W49" s="29">
        <f t="shared" si="25"/>
        <v>3.0261388003366593E-7</v>
      </c>
      <c r="X49" s="28">
        <f t="shared" si="26"/>
        <v>1.230639430436488E-7</v>
      </c>
      <c r="Y49" s="17">
        <v>54.674296035061403</v>
      </c>
      <c r="Z49" s="18">
        <f t="shared" si="11"/>
        <v>3481.2310252588718</v>
      </c>
      <c r="AA49" s="30">
        <f t="shared" si="12"/>
        <v>1.5075530317801727E-3</v>
      </c>
      <c r="AB49" s="30">
        <f t="shared" si="27"/>
        <v>3.768882579450432E-5</v>
      </c>
      <c r="AC49" s="30">
        <f t="shared" si="28"/>
        <v>2.5471698113207547E-3</v>
      </c>
      <c r="AD49" s="31">
        <f t="shared" si="29"/>
        <v>3.3234813404000325E-3</v>
      </c>
      <c r="AE49" s="32"/>
    </row>
    <row r="50" spans="1:31" s="2" customFormat="1" ht="16.149999999999999" customHeight="1" x14ac:dyDescent="0.2">
      <c r="A50" s="5" t="s">
        <v>60</v>
      </c>
      <c r="B50" s="22">
        <v>46</v>
      </c>
      <c r="C50" s="10" t="s">
        <v>60</v>
      </c>
      <c r="D50" s="11">
        <v>3296</v>
      </c>
      <c r="E50" s="24">
        <f t="shared" si="19"/>
        <v>1.4201399630660201E-3</v>
      </c>
      <c r="F50" s="24">
        <f t="shared" si="20"/>
        <v>9.0888957636225292E-4</v>
      </c>
      <c r="G50" s="121">
        <v>26608</v>
      </c>
      <c r="H50" s="121">
        <v>2375</v>
      </c>
      <c r="I50" s="123">
        <f t="shared" si="2"/>
        <v>28983</v>
      </c>
      <c r="J50" s="25">
        <f t="shared" si="16"/>
        <v>1.7802630543051162E-5</v>
      </c>
      <c r="K50" s="25">
        <f t="shared" si="3"/>
        <v>5.8748680792068838E-6</v>
      </c>
      <c r="L50" s="121">
        <v>23890</v>
      </c>
      <c r="M50" s="121">
        <v>250</v>
      </c>
      <c r="N50" s="120">
        <f t="shared" si="8"/>
        <v>24140</v>
      </c>
      <c r="O50" s="26">
        <f t="shared" si="17"/>
        <v>1.2536958554833796E-5</v>
      </c>
      <c r="P50" s="27">
        <f t="shared" si="9"/>
        <v>4.1371963230951526E-6</v>
      </c>
      <c r="Q50" s="121">
        <v>15136</v>
      </c>
      <c r="R50" s="121">
        <v>2160</v>
      </c>
      <c r="S50" s="123">
        <f t="shared" si="21"/>
        <v>17296</v>
      </c>
      <c r="T50" s="28">
        <f t="shared" si="22"/>
        <v>8.7282112261772844E-6</v>
      </c>
      <c r="U50" s="28">
        <f t="shared" si="23"/>
        <v>2.9675918169002767E-6</v>
      </c>
      <c r="V50" s="28">
        <f t="shared" si="24"/>
        <v>1.2979656219202311E-5</v>
      </c>
      <c r="W50" s="29">
        <f t="shared" si="25"/>
        <v>5.8408452986410399E-7</v>
      </c>
      <c r="X50" s="28">
        <f t="shared" si="26"/>
        <v>1.7456422452354568E-7</v>
      </c>
      <c r="Y50" s="17">
        <v>51.863235698255899</v>
      </c>
      <c r="Z50" s="18">
        <f t="shared" si="11"/>
        <v>5635.2136601726652</v>
      </c>
      <c r="AA50" s="30">
        <f t="shared" si="12"/>
        <v>2.440338884860596E-3</v>
      </c>
      <c r="AB50" s="30">
        <f t="shared" si="27"/>
        <v>6.1008472121514907E-5</v>
      </c>
      <c r="AC50" s="30">
        <f t="shared" si="28"/>
        <v>2.5471698113207547E-3</v>
      </c>
      <c r="AD50" s="31">
        <f t="shared" si="29"/>
        <v>3.5178265085589102E-3</v>
      </c>
      <c r="AE50" s="32"/>
    </row>
    <row r="51" spans="1:31" s="2" customFormat="1" ht="16.149999999999999" customHeight="1" x14ac:dyDescent="0.2">
      <c r="A51" s="5" t="s">
        <v>117</v>
      </c>
      <c r="B51" s="22">
        <v>47</v>
      </c>
      <c r="C51" s="10" t="s">
        <v>117</v>
      </c>
      <c r="D51" s="11">
        <v>5968</v>
      </c>
      <c r="E51" s="24">
        <f t="shared" si="19"/>
        <v>2.5714184768137159E-3</v>
      </c>
      <c r="F51" s="24">
        <f t="shared" si="20"/>
        <v>1.6457078251607782E-3</v>
      </c>
      <c r="G51" s="121">
        <v>18676</v>
      </c>
      <c r="H51" s="121">
        <v>153880</v>
      </c>
      <c r="I51" s="123">
        <f t="shared" si="2"/>
        <v>172556</v>
      </c>
      <c r="J51" s="25">
        <f t="shared" si="16"/>
        <v>1.0599146796352125E-4</v>
      </c>
      <c r="K51" s="25">
        <f t="shared" si="3"/>
        <v>3.4977184427962018E-5</v>
      </c>
      <c r="L51" s="121">
        <v>14380</v>
      </c>
      <c r="M51" s="121">
        <v>143410</v>
      </c>
      <c r="N51" s="120">
        <f t="shared" si="8"/>
        <v>157790</v>
      </c>
      <c r="O51" s="26">
        <f t="shared" si="17"/>
        <v>8.1947253122088848E-5</v>
      </c>
      <c r="P51" s="27">
        <f t="shared" si="9"/>
        <v>2.7042593530289322E-5</v>
      </c>
      <c r="Q51" s="121">
        <v>660</v>
      </c>
      <c r="R51" s="121">
        <v>78680</v>
      </c>
      <c r="S51" s="123">
        <f t="shared" si="21"/>
        <v>79340</v>
      </c>
      <c r="T51" s="28">
        <f t="shared" si="22"/>
        <v>4.0037943957267905E-5</v>
      </c>
      <c r="U51" s="28">
        <f t="shared" si="23"/>
        <v>1.3612900945471089E-5</v>
      </c>
      <c r="V51" s="28">
        <f t="shared" si="24"/>
        <v>7.5632678903722435E-5</v>
      </c>
      <c r="W51" s="29">
        <f t="shared" si="25"/>
        <v>3.4034705506675096E-6</v>
      </c>
      <c r="X51" s="28">
        <f t="shared" si="26"/>
        <v>8.0075887914535809E-7</v>
      </c>
      <c r="Y51" s="17">
        <v>51.998224769065899</v>
      </c>
      <c r="Z51" s="18">
        <f t="shared" si="11"/>
        <v>10086.268970588053</v>
      </c>
      <c r="AA51" s="30">
        <f t="shared" si="12"/>
        <v>4.3678759770991015E-3</v>
      </c>
      <c r="AB51" s="30">
        <f t="shared" si="27"/>
        <v>1.0919689942747754E-4</v>
      </c>
      <c r="AC51" s="30">
        <f t="shared" si="28"/>
        <v>2.5471698113207547E-3</v>
      </c>
      <c r="AD51" s="31">
        <f t="shared" si="29"/>
        <v>4.3062787653388238E-3</v>
      </c>
      <c r="AE51" s="32"/>
    </row>
    <row r="52" spans="1:31" s="2" customFormat="1" ht="16.149999999999999" customHeight="1" x14ac:dyDescent="0.2">
      <c r="A52" s="5" t="s">
        <v>118</v>
      </c>
      <c r="B52" s="22">
        <v>48</v>
      </c>
      <c r="C52" s="10" t="s">
        <v>118</v>
      </c>
      <c r="D52" s="11">
        <v>23991</v>
      </c>
      <c r="E52" s="24">
        <f t="shared" si="19"/>
        <v>1.0336947164416532E-2</v>
      </c>
      <c r="F52" s="24">
        <f t="shared" si="20"/>
        <v>6.6156461852265799E-3</v>
      </c>
      <c r="G52" s="121">
        <v>127364.8</v>
      </c>
      <c r="H52" s="121">
        <v>69936.5</v>
      </c>
      <c r="I52" s="123">
        <f t="shared" si="2"/>
        <v>197301.3</v>
      </c>
      <c r="J52" s="25">
        <f t="shared" si="16"/>
        <v>1.2119111719158474E-4</v>
      </c>
      <c r="K52" s="25">
        <f t="shared" si="3"/>
        <v>3.9993068673222966E-5</v>
      </c>
      <c r="L52" s="121">
        <v>135877.5</v>
      </c>
      <c r="M52" s="121">
        <v>114200.5</v>
      </c>
      <c r="N52" s="120">
        <f t="shared" si="8"/>
        <v>250078</v>
      </c>
      <c r="O52" s="26">
        <f t="shared" si="17"/>
        <v>1.2987645076535735E-4</v>
      </c>
      <c r="P52" s="27">
        <f t="shared" si="9"/>
        <v>4.2859228752567924E-5</v>
      </c>
      <c r="Q52" s="121">
        <v>272570.40000000002</v>
      </c>
      <c r="R52" s="121">
        <v>172606</v>
      </c>
      <c r="S52" s="123">
        <f t="shared" si="21"/>
        <v>445176.4</v>
      </c>
      <c r="T52" s="28">
        <f t="shared" si="22"/>
        <v>2.2465273196746005E-4</v>
      </c>
      <c r="U52" s="28">
        <f t="shared" si="23"/>
        <v>7.6381928868936424E-5</v>
      </c>
      <c r="V52" s="28">
        <f t="shared" si="24"/>
        <v>1.5923422629472733E-4</v>
      </c>
      <c r="W52" s="29">
        <f t="shared" si="25"/>
        <v>7.1655401832627293E-6</v>
      </c>
      <c r="X52" s="28">
        <f t="shared" si="26"/>
        <v>4.4930546393492009E-6</v>
      </c>
      <c r="Y52" s="17">
        <v>53.775413786012997</v>
      </c>
      <c r="Z52" s="18">
        <f t="shared" si="11"/>
        <v>34338.312368381339</v>
      </c>
      <c r="AA52" s="30">
        <f t="shared" si="12"/>
        <v>1.4870264725771366E-2</v>
      </c>
      <c r="AB52" s="30">
        <f t="shared" si="27"/>
        <v>3.7175661814428418E-4</v>
      </c>
      <c r="AC52" s="30">
        <f t="shared" si="28"/>
        <v>2.5471698113207547E-3</v>
      </c>
      <c r="AD52" s="31">
        <f t="shared" si="29"/>
        <v>9.5462312095142311E-3</v>
      </c>
      <c r="AE52" s="32"/>
    </row>
    <row r="53" spans="1:31" s="2" customFormat="1" ht="16.149999999999999" customHeight="1" x14ac:dyDescent="0.2">
      <c r="A53" s="5" t="s">
        <v>119</v>
      </c>
      <c r="B53" s="22">
        <v>49</v>
      </c>
      <c r="C53" s="10" t="s">
        <v>119</v>
      </c>
      <c r="D53" s="11">
        <v>3965</v>
      </c>
      <c r="E53" s="24">
        <f t="shared" si="19"/>
        <v>1.708390459210185E-3</v>
      </c>
      <c r="F53" s="24">
        <f t="shared" si="20"/>
        <v>1.0933698938945184E-3</v>
      </c>
      <c r="G53" s="121">
        <v>0</v>
      </c>
      <c r="H53" s="121">
        <v>0</v>
      </c>
      <c r="I53" s="123">
        <f t="shared" si="2"/>
        <v>0</v>
      </c>
      <c r="J53" s="25">
        <f t="shared" si="16"/>
        <v>0</v>
      </c>
      <c r="K53" s="25">
        <f t="shared" si="3"/>
        <v>0</v>
      </c>
      <c r="L53" s="121">
        <v>0</v>
      </c>
      <c r="M53" s="121">
        <v>0</v>
      </c>
      <c r="N53" s="120">
        <f t="shared" si="8"/>
        <v>0</v>
      </c>
      <c r="O53" s="26">
        <f t="shared" si="17"/>
        <v>0</v>
      </c>
      <c r="P53" s="27">
        <f t="shared" si="9"/>
        <v>0</v>
      </c>
      <c r="Q53" s="121">
        <v>0</v>
      </c>
      <c r="R53" s="121">
        <v>0</v>
      </c>
      <c r="S53" s="123">
        <f t="shared" si="21"/>
        <v>0</v>
      </c>
      <c r="T53" s="28">
        <f t="shared" si="22"/>
        <v>0</v>
      </c>
      <c r="U53" s="28">
        <f t="shared" si="23"/>
        <v>0</v>
      </c>
      <c r="V53" s="28">
        <f t="shared" si="24"/>
        <v>0</v>
      </c>
      <c r="W53" s="29">
        <f t="shared" si="25"/>
        <v>0</v>
      </c>
      <c r="X53" s="28">
        <f t="shared" si="26"/>
        <v>0</v>
      </c>
      <c r="Y53" s="17">
        <v>46.505398692223501</v>
      </c>
      <c r="Z53" s="18">
        <f t="shared" si="11"/>
        <v>9872.1123133845995</v>
      </c>
      <c r="AA53" s="30">
        <f t="shared" si="12"/>
        <v>4.2751350715112667E-3</v>
      </c>
      <c r="AB53" s="30">
        <f t="shared" si="27"/>
        <v>1.0687837678778167E-4</v>
      </c>
      <c r="AC53" s="30">
        <f t="shared" si="28"/>
        <v>2.5471698113207547E-3</v>
      </c>
      <c r="AD53" s="31">
        <f t="shared" si="29"/>
        <v>3.7474180820030547E-3</v>
      </c>
      <c r="AE53" s="32"/>
    </row>
    <row r="54" spans="1:31" s="2" customFormat="1" ht="16.149999999999999" customHeight="1" x14ac:dyDescent="0.2">
      <c r="A54" s="5" t="s">
        <v>120</v>
      </c>
      <c r="B54" s="22">
        <v>50</v>
      </c>
      <c r="C54" s="23" t="s">
        <v>120</v>
      </c>
      <c r="D54" s="11">
        <v>995129</v>
      </c>
      <c r="E54" s="24">
        <f t="shared" si="19"/>
        <v>0.42876895063893372</v>
      </c>
      <c r="F54" s="24">
        <f t="shared" si="20"/>
        <v>0.2744121284089176</v>
      </c>
      <c r="G54" s="121">
        <v>955987211.51999998</v>
      </c>
      <c r="H54" s="121">
        <v>451439341.70999998</v>
      </c>
      <c r="I54" s="123">
        <f t="shared" si="2"/>
        <v>1407426553.23</v>
      </c>
      <c r="J54" s="25">
        <f t="shared" si="16"/>
        <v>0.86450315507827424</v>
      </c>
      <c r="K54" s="25">
        <f t="shared" si="3"/>
        <v>0.28528604117583051</v>
      </c>
      <c r="L54" s="121">
        <v>1195797676</v>
      </c>
      <c r="M54" s="121">
        <v>471339754.11000001</v>
      </c>
      <c r="N54" s="120">
        <f t="shared" si="8"/>
        <v>1667137430.1100001</v>
      </c>
      <c r="O54" s="26">
        <f t="shared" si="17"/>
        <v>0.86581743440352932</v>
      </c>
      <c r="P54" s="27">
        <f t="shared" si="9"/>
        <v>0.28571975335316468</v>
      </c>
      <c r="Q54" s="121">
        <v>1230974035.1500001</v>
      </c>
      <c r="R54" s="121">
        <v>480758454.07999998</v>
      </c>
      <c r="S54" s="123">
        <f t="shared" si="21"/>
        <v>1711732489.23</v>
      </c>
      <c r="T54" s="28">
        <f t="shared" si="22"/>
        <v>0.86380450559144728</v>
      </c>
      <c r="U54" s="28">
        <f t="shared" si="23"/>
        <v>0.2936935319010921</v>
      </c>
      <c r="V54" s="28">
        <f t="shared" si="24"/>
        <v>0.86469932643008729</v>
      </c>
      <c r="W54" s="29">
        <f t="shared" si="25"/>
        <v>3.8911469689353925E-2</v>
      </c>
      <c r="X54" s="28">
        <f t="shared" si="26"/>
        <v>1.7276090111828946E-2</v>
      </c>
      <c r="Y54" s="17">
        <v>59.913620287915698</v>
      </c>
      <c r="Z54" s="18">
        <f t="shared" si="11"/>
        <v>534958.34906737937</v>
      </c>
      <c r="AA54" s="30">
        <f t="shared" si="12"/>
        <v>0.23166462528946127</v>
      </c>
      <c r="AB54" s="30">
        <f t="shared" si="27"/>
        <v>5.7916156322365322E-3</v>
      </c>
      <c r="AC54" s="30">
        <f t="shared" si="28"/>
        <v>2.5471698113207547E-3</v>
      </c>
      <c r="AD54" s="31">
        <f t="shared" si="29"/>
        <v>0.33893847365365776</v>
      </c>
      <c r="AE54" s="32"/>
    </row>
    <row r="55" spans="1:31" s="2" customFormat="1" ht="16.149999999999999" customHeight="1" x14ac:dyDescent="0.2">
      <c r="A55" s="5" t="s">
        <v>121</v>
      </c>
      <c r="B55" s="22">
        <v>51</v>
      </c>
      <c r="C55" s="10" t="s">
        <v>121</v>
      </c>
      <c r="D55" s="11">
        <v>3430</v>
      </c>
      <c r="E55" s="24">
        <f t="shared" si="19"/>
        <v>1.4778762358363014E-3</v>
      </c>
      <c r="F55" s="24">
        <f t="shared" si="20"/>
        <v>9.4584079093523287E-4</v>
      </c>
      <c r="G55" s="121">
        <v>920352.7</v>
      </c>
      <c r="H55" s="121">
        <v>12408</v>
      </c>
      <c r="I55" s="123">
        <f t="shared" si="2"/>
        <v>932760.7</v>
      </c>
      <c r="J55" s="25">
        <f t="shared" si="16"/>
        <v>5.7294255691880697E-4</v>
      </c>
      <c r="K55" s="25">
        <f t="shared" si="3"/>
        <v>1.890710437832063E-4</v>
      </c>
      <c r="L55" s="121">
        <v>0</v>
      </c>
      <c r="M55" s="121">
        <v>0</v>
      </c>
      <c r="N55" s="120">
        <f t="shared" si="8"/>
        <v>0</v>
      </c>
      <c r="O55" s="26">
        <f t="shared" si="17"/>
        <v>0</v>
      </c>
      <c r="P55" s="27">
        <f t="shared" si="9"/>
        <v>0</v>
      </c>
      <c r="Q55" s="121">
        <v>482189.33</v>
      </c>
      <c r="R55" s="121">
        <v>11484</v>
      </c>
      <c r="S55" s="123">
        <f t="shared" si="21"/>
        <v>493673.33</v>
      </c>
      <c r="T55" s="28">
        <f t="shared" si="22"/>
        <v>2.4912610435767361E-4</v>
      </c>
      <c r="U55" s="28">
        <f t="shared" si="23"/>
        <v>8.4702875481609032E-5</v>
      </c>
      <c r="V55" s="28">
        <f t="shared" si="24"/>
        <v>2.7377391926481536E-4</v>
      </c>
      <c r="W55" s="29">
        <f t="shared" si="25"/>
        <v>1.2319826366916692E-5</v>
      </c>
      <c r="X55" s="28">
        <f t="shared" si="26"/>
        <v>4.9825220871534725E-6</v>
      </c>
      <c r="Y55" s="17">
        <v>55.489157746076998</v>
      </c>
      <c r="Z55" s="18">
        <f t="shared" si="11"/>
        <v>4053.5007083471742</v>
      </c>
      <c r="AA55" s="30">
        <f t="shared" si="12"/>
        <v>1.7553753938917176E-3</v>
      </c>
      <c r="AB55" s="30">
        <f t="shared" si="27"/>
        <v>4.3884384847292945E-5</v>
      </c>
      <c r="AC55" s="30">
        <f t="shared" si="28"/>
        <v>2.5471698113207547E-3</v>
      </c>
      <c r="AD55" s="31">
        <f t="shared" si="29"/>
        <v>3.5541973355573508E-3</v>
      </c>
      <c r="AE55" s="32"/>
    </row>
    <row r="56" spans="1:31" s="2" customFormat="1" ht="16.149999999999999" customHeight="1" x14ac:dyDescent="0.2">
      <c r="A56" s="5" t="s">
        <v>61</v>
      </c>
      <c r="B56" s="22">
        <v>52</v>
      </c>
      <c r="C56" s="23" t="s">
        <v>61</v>
      </c>
      <c r="D56" s="11">
        <v>37804</v>
      </c>
      <c r="E56" s="24">
        <f t="shared" si="19"/>
        <v>1.628852280453514E-2</v>
      </c>
      <c r="F56" s="24">
        <f t="shared" si="20"/>
        <v>1.042465459490249E-2</v>
      </c>
      <c r="G56" s="121">
        <v>1794354.82</v>
      </c>
      <c r="H56" s="121">
        <v>3226547.25</v>
      </c>
      <c r="I56" s="123">
        <f t="shared" si="2"/>
        <v>5020902.07</v>
      </c>
      <c r="J56" s="25">
        <f t="shared" si="16"/>
        <v>3.0840583978556679E-3</v>
      </c>
      <c r="K56" s="25">
        <f t="shared" si="3"/>
        <v>1.0177392712923704E-3</v>
      </c>
      <c r="L56" s="121">
        <v>2258725.44</v>
      </c>
      <c r="M56" s="121">
        <v>3753385.19</v>
      </c>
      <c r="N56" s="120">
        <f t="shared" si="8"/>
        <v>6012110.6299999999</v>
      </c>
      <c r="O56" s="26">
        <f t="shared" si="17"/>
        <v>3.1223521870499464E-3</v>
      </c>
      <c r="P56" s="27">
        <f t="shared" si="9"/>
        <v>1.0303762217264824E-3</v>
      </c>
      <c r="Q56" s="121">
        <v>1694670.34</v>
      </c>
      <c r="R56" s="121">
        <v>4777710.5200000005</v>
      </c>
      <c r="S56" s="123">
        <f t="shared" si="21"/>
        <v>6472380.8600000003</v>
      </c>
      <c r="T56" s="28">
        <f t="shared" si="22"/>
        <v>3.2662064802467037E-3</v>
      </c>
      <c r="U56" s="28">
        <f t="shared" si="23"/>
        <v>1.1105102032838794E-3</v>
      </c>
      <c r="V56" s="28">
        <f t="shared" si="24"/>
        <v>3.1586256963027325E-3</v>
      </c>
      <c r="W56" s="29">
        <f t="shared" si="25"/>
        <v>1.4213815633362295E-4</v>
      </c>
      <c r="X56" s="28">
        <f t="shared" si="26"/>
        <v>6.5324129604934071E-5</v>
      </c>
      <c r="Y56" s="17">
        <v>55.383877812184501</v>
      </c>
      <c r="Z56" s="18">
        <f t="shared" si="11"/>
        <v>45255.44779219856</v>
      </c>
      <c r="AA56" s="30">
        <f t="shared" si="12"/>
        <v>1.9597948837257906E-2</v>
      </c>
      <c r="AB56" s="30">
        <f t="shared" si="27"/>
        <v>4.8994872093144771E-4</v>
      </c>
      <c r="AC56" s="30">
        <f t="shared" si="28"/>
        <v>2.5471698113207547E-3</v>
      </c>
      <c r="AD56" s="31">
        <f t="shared" si="29"/>
        <v>1.3669235413093249E-2</v>
      </c>
      <c r="AE56" s="32"/>
    </row>
    <row r="57" spans="1:31" s="2" customFormat="1" ht="16.149999999999999" customHeight="1" x14ac:dyDescent="0.2">
      <c r="A57" s="5" t="s">
        <v>62</v>
      </c>
      <c r="B57" s="22">
        <v>53</v>
      </c>
      <c r="C57" s="10" t="s">
        <v>62</v>
      </c>
      <c r="D57" s="11">
        <v>13494</v>
      </c>
      <c r="E57" s="24">
        <f t="shared" si="19"/>
        <v>5.8141288415087611E-3</v>
      </c>
      <c r="F57" s="24">
        <f t="shared" si="20"/>
        <v>3.7210424585656073E-3</v>
      </c>
      <c r="G57" s="121">
        <v>89006.56</v>
      </c>
      <c r="H57" s="121">
        <v>287828</v>
      </c>
      <c r="I57" s="123">
        <f t="shared" si="2"/>
        <v>376834.56</v>
      </c>
      <c r="J57" s="25">
        <f t="shared" si="16"/>
        <v>2.3146832444996193E-4</v>
      </c>
      <c r="K57" s="25">
        <f t="shared" si="3"/>
        <v>7.6384547068487441E-5</v>
      </c>
      <c r="L57" s="121">
        <v>66663.25</v>
      </c>
      <c r="M57" s="121">
        <v>209049</v>
      </c>
      <c r="N57" s="120">
        <f t="shared" si="8"/>
        <v>275712.25</v>
      </c>
      <c r="O57" s="26">
        <f t="shared" si="17"/>
        <v>1.4318943874523505E-4</v>
      </c>
      <c r="P57" s="27">
        <f t="shared" si="9"/>
        <v>4.7252514785927571E-5</v>
      </c>
      <c r="Q57" s="121">
        <v>96329.61</v>
      </c>
      <c r="R57" s="121">
        <v>206783.7</v>
      </c>
      <c r="S57" s="123">
        <f t="shared" si="21"/>
        <v>303113.31</v>
      </c>
      <c r="T57" s="28">
        <f t="shared" si="22"/>
        <v>1.5296236095893589E-4</v>
      </c>
      <c r="U57" s="28">
        <f t="shared" si="23"/>
        <v>5.2007202726038205E-5</v>
      </c>
      <c r="V57" s="28">
        <f t="shared" si="24"/>
        <v>1.7564426458045322E-4</v>
      </c>
      <c r="W57" s="29">
        <f t="shared" si="25"/>
        <v>7.9039919061203948E-6</v>
      </c>
      <c r="X57" s="28">
        <f t="shared" si="26"/>
        <v>3.0592472191787178E-6</v>
      </c>
      <c r="Y57" s="17">
        <v>55.289821135970499</v>
      </c>
      <c r="Z57" s="18">
        <f t="shared" si="11"/>
        <v>16338.562762880752</v>
      </c>
      <c r="AA57" s="30">
        <f t="shared" si="12"/>
        <v>7.0754424654364554E-3</v>
      </c>
      <c r="AB57" s="30">
        <f t="shared" si="27"/>
        <v>1.7688606163591139E-4</v>
      </c>
      <c r="AC57" s="30">
        <f t="shared" si="28"/>
        <v>2.5471698113207547E-3</v>
      </c>
      <c r="AD57" s="31">
        <f t="shared" si="29"/>
        <v>6.4560615706475725E-3</v>
      </c>
      <c r="AE57" s="32"/>
    </row>
    <row r="58" spans="1:31" s="2" customFormat="1" ht="16.149999999999999" customHeight="1" x14ac:dyDescent="0.2">
      <c r="A58" s="5" t="s">
        <v>63</v>
      </c>
      <c r="B58" s="22">
        <v>54</v>
      </c>
      <c r="C58" s="10" t="s">
        <v>63</v>
      </c>
      <c r="D58" s="11">
        <v>2990</v>
      </c>
      <c r="E58" s="24">
        <f t="shared" si="19"/>
        <v>1.2882944446503035E-3</v>
      </c>
      <c r="F58" s="24">
        <f t="shared" si="20"/>
        <v>8.2450844457619427E-4</v>
      </c>
      <c r="G58" s="121">
        <v>266164.03000000003</v>
      </c>
      <c r="H58" s="121">
        <v>2000</v>
      </c>
      <c r="I58" s="123">
        <f t="shared" si="2"/>
        <v>268164.03000000003</v>
      </c>
      <c r="J58" s="25">
        <f t="shared" si="16"/>
        <v>1.6471811582740534E-4</v>
      </c>
      <c r="K58" s="25">
        <f t="shared" si="3"/>
        <v>5.4356978223043766E-5</v>
      </c>
      <c r="L58" s="121">
        <v>52408.25</v>
      </c>
      <c r="M58" s="121">
        <v>2000</v>
      </c>
      <c r="N58" s="120">
        <f t="shared" si="8"/>
        <v>54408.25</v>
      </c>
      <c r="O58" s="26">
        <f t="shared" si="17"/>
        <v>2.8256585554723939E-5</v>
      </c>
      <c r="P58" s="27">
        <f t="shared" si="9"/>
        <v>9.3246732330588998E-6</v>
      </c>
      <c r="Q58" s="121">
        <v>29610</v>
      </c>
      <c r="R58" s="121">
        <v>500</v>
      </c>
      <c r="S58" s="123">
        <f t="shared" si="21"/>
        <v>30110</v>
      </c>
      <c r="T58" s="28">
        <f t="shared" si="22"/>
        <v>1.5194636911436056E-5</v>
      </c>
      <c r="U58" s="28">
        <f t="shared" si="23"/>
        <v>5.166176549888259E-6</v>
      </c>
      <c r="V58" s="28">
        <f t="shared" si="24"/>
        <v>6.884782800599092E-5</v>
      </c>
      <c r="W58" s="29">
        <f t="shared" si="25"/>
        <v>3.0981522602695914E-6</v>
      </c>
      <c r="X58" s="28">
        <f t="shared" si="26"/>
        <v>3.0389273822872111E-7</v>
      </c>
      <c r="Y58" s="17">
        <v>53.925003128932701</v>
      </c>
      <c r="Z58" s="18">
        <f t="shared" si="11"/>
        <v>4214.4634378379196</v>
      </c>
      <c r="AA58" s="30">
        <f t="shared" si="12"/>
        <v>1.8250805783758012E-3</v>
      </c>
      <c r="AB58" s="30">
        <f t="shared" si="27"/>
        <v>4.5627014459395035E-5</v>
      </c>
      <c r="AC58" s="30">
        <f t="shared" si="28"/>
        <v>2.5471698113207547E-3</v>
      </c>
      <c r="AD58" s="31">
        <f t="shared" si="29"/>
        <v>3.4207073153548423E-3</v>
      </c>
      <c r="AE58" s="32"/>
    </row>
    <row r="59" spans="1:31" s="2" customFormat="1" ht="16.149999999999999" customHeight="1" x14ac:dyDescent="0.2">
      <c r="A59" s="5" t="s">
        <v>122</v>
      </c>
      <c r="B59" s="22">
        <v>55</v>
      </c>
      <c r="C59" s="10" t="s">
        <v>122</v>
      </c>
      <c r="D59" s="11">
        <v>7080</v>
      </c>
      <c r="E59" s="24">
        <f t="shared" si="19"/>
        <v>3.0505433672656014E-3</v>
      </c>
      <c r="F59" s="24">
        <f t="shared" si="20"/>
        <v>1.9523477550499849E-3</v>
      </c>
      <c r="G59" s="121">
        <v>60812</v>
      </c>
      <c r="H59" s="121">
        <v>0</v>
      </c>
      <c r="I59" s="123">
        <f t="shared" si="2"/>
        <v>60812</v>
      </c>
      <c r="J59" s="25">
        <f t="shared" si="16"/>
        <v>3.7353399185178463E-5</v>
      </c>
      <c r="K59" s="25">
        <f t="shared" si="3"/>
        <v>1.2326621731108893E-5</v>
      </c>
      <c r="L59" s="121">
        <v>107136</v>
      </c>
      <c r="M59" s="121">
        <v>0</v>
      </c>
      <c r="N59" s="120">
        <f t="shared" si="8"/>
        <v>107136</v>
      </c>
      <c r="O59" s="26">
        <f t="shared" si="17"/>
        <v>5.5640413907650107E-5</v>
      </c>
      <c r="P59" s="27">
        <f t="shared" si="9"/>
        <v>1.8361336589524535E-5</v>
      </c>
      <c r="Q59" s="121">
        <v>258862.03</v>
      </c>
      <c r="R59" s="121">
        <v>1200</v>
      </c>
      <c r="S59" s="123">
        <f t="shared" si="21"/>
        <v>260062.03</v>
      </c>
      <c r="T59" s="28">
        <f t="shared" si="22"/>
        <v>1.3123706809368949E-4</v>
      </c>
      <c r="U59" s="28">
        <f t="shared" si="23"/>
        <v>4.4620603151854433E-5</v>
      </c>
      <c r="V59" s="28">
        <f t="shared" si="24"/>
        <v>7.5308561472487866E-5</v>
      </c>
      <c r="W59" s="29">
        <f t="shared" si="25"/>
        <v>3.3888852662619538E-6</v>
      </c>
      <c r="X59" s="28">
        <f t="shared" si="26"/>
        <v>2.6247413618737899E-6</v>
      </c>
      <c r="Y59" s="17">
        <v>53.747974986357903</v>
      </c>
      <c r="Z59" s="18">
        <f t="shared" si="11"/>
        <v>10161.887481262924</v>
      </c>
      <c r="AA59" s="30">
        <f t="shared" si="12"/>
        <v>4.4006227020936383E-3</v>
      </c>
      <c r="AB59" s="30">
        <f t="shared" si="27"/>
        <v>1.1001556755234096E-4</v>
      </c>
      <c r="AC59" s="30">
        <f t="shared" si="28"/>
        <v>2.5471698113207547E-3</v>
      </c>
      <c r="AD59" s="31">
        <f t="shared" si="29"/>
        <v>4.6155467605512156E-3</v>
      </c>
      <c r="AE59" s="32"/>
    </row>
    <row r="60" spans="1:31" s="2" customFormat="1" ht="16.149999999999999" customHeight="1" x14ac:dyDescent="0.2">
      <c r="A60" s="5" t="s">
        <v>64</v>
      </c>
      <c r="B60" s="22">
        <v>56</v>
      </c>
      <c r="C60" s="10" t="s">
        <v>64</v>
      </c>
      <c r="D60" s="11">
        <v>33854</v>
      </c>
      <c r="E60" s="24">
        <f t="shared" si="19"/>
        <v>1.458659536093357E-2</v>
      </c>
      <c r="F60" s="24">
        <f t="shared" si="20"/>
        <v>9.3354210309974858E-3</v>
      </c>
      <c r="G60" s="121">
        <v>2559769.27</v>
      </c>
      <c r="H60" s="121">
        <v>2984963.3</v>
      </c>
      <c r="I60" s="123">
        <f t="shared" si="2"/>
        <v>5544732.5700000003</v>
      </c>
      <c r="J60" s="25">
        <f t="shared" si="16"/>
        <v>3.4058180796926675E-3</v>
      </c>
      <c r="K60" s="25">
        <f t="shared" si="3"/>
        <v>1.1239199662985803E-3</v>
      </c>
      <c r="L60" s="121">
        <v>2200956.5</v>
      </c>
      <c r="M60" s="121">
        <v>2395640</v>
      </c>
      <c r="N60" s="120">
        <f t="shared" si="8"/>
        <v>4596596.5</v>
      </c>
      <c r="O60" s="26">
        <f t="shared" si="17"/>
        <v>2.3872137453932927E-3</v>
      </c>
      <c r="P60" s="27">
        <f t="shared" si="9"/>
        <v>7.8778053597978667E-4</v>
      </c>
      <c r="Q60" s="121">
        <v>2434202.91</v>
      </c>
      <c r="R60" s="121">
        <v>2612338</v>
      </c>
      <c r="S60" s="123">
        <f t="shared" si="21"/>
        <v>5046540.91</v>
      </c>
      <c r="T60" s="28">
        <f t="shared" si="22"/>
        <v>2.5466740878830321E-3</v>
      </c>
      <c r="U60" s="28">
        <f t="shared" si="23"/>
        <v>8.6586918988023102E-4</v>
      </c>
      <c r="V60" s="28">
        <f t="shared" si="24"/>
        <v>2.7775696921585979E-3</v>
      </c>
      <c r="W60" s="29">
        <f t="shared" si="25"/>
        <v>1.249906361471369E-4</v>
      </c>
      <c r="X60" s="28">
        <f t="shared" si="26"/>
        <v>5.0933481757660642E-5</v>
      </c>
      <c r="Y60" s="17">
        <v>53.498647106860702</v>
      </c>
      <c r="Z60" s="18">
        <f t="shared" si="11"/>
        <v>49819.444202935534</v>
      </c>
      <c r="AA60" s="30">
        <f t="shared" si="12"/>
        <v>2.1574395265580977E-2</v>
      </c>
      <c r="AB60" s="30">
        <f t="shared" si="27"/>
        <v>5.393598816395244E-4</v>
      </c>
      <c r="AC60" s="30">
        <f t="shared" si="28"/>
        <v>2.5471698113207547E-3</v>
      </c>
      <c r="AD60" s="31">
        <f t="shared" si="29"/>
        <v>1.2597874841862564E-2</v>
      </c>
      <c r="AE60" s="32"/>
    </row>
    <row r="61" spans="1:31" s="2" customFormat="1" ht="16.149999999999999" customHeight="1" x14ac:dyDescent="0.2">
      <c r="A61" s="5" t="s">
        <v>123</v>
      </c>
      <c r="B61" s="22">
        <v>57</v>
      </c>
      <c r="C61" s="10" t="s">
        <v>123</v>
      </c>
      <c r="D61" s="11">
        <v>7766</v>
      </c>
      <c r="E61" s="24">
        <f t="shared" si="19"/>
        <v>3.3461186144328617E-3</v>
      </c>
      <c r="F61" s="24">
        <f t="shared" si="20"/>
        <v>2.1415159132370317E-3</v>
      </c>
      <c r="G61" s="121">
        <v>382979</v>
      </c>
      <c r="H61" s="121">
        <v>293396</v>
      </c>
      <c r="I61" s="123">
        <f t="shared" si="2"/>
        <v>676375</v>
      </c>
      <c r="J61" s="25">
        <f t="shared" si="16"/>
        <v>4.1545920827920613E-4</v>
      </c>
      <c r="K61" s="25">
        <f t="shared" si="3"/>
        <v>1.3710153873213804E-4</v>
      </c>
      <c r="L61" s="121">
        <v>337176</v>
      </c>
      <c r="M61" s="121">
        <v>285325</v>
      </c>
      <c r="N61" s="120">
        <f t="shared" si="8"/>
        <v>622501</v>
      </c>
      <c r="O61" s="26">
        <f t="shared" si="17"/>
        <v>3.2329201480292433E-4</v>
      </c>
      <c r="P61" s="27">
        <f t="shared" si="9"/>
        <v>1.0668636488496503E-4</v>
      </c>
      <c r="Q61" s="121">
        <v>352589</v>
      </c>
      <c r="R61" s="121">
        <v>272655</v>
      </c>
      <c r="S61" s="123">
        <f t="shared" si="21"/>
        <v>625244</v>
      </c>
      <c r="T61" s="28">
        <f t="shared" si="22"/>
        <v>3.1552160614592911E-4</v>
      </c>
      <c r="U61" s="28">
        <f t="shared" si="23"/>
        <v>1.0727734608961591E-4</v>
      </c>
      <c r="V61" s="28">
        <f t="shared" si="24"/>
        <v>3.5106524970671897E-4</v>
      </c>
      <c r="W61" s="29">
        <f t="shared" si="25"/>
        <v>1.5797936236802353E-5</v>
      </c>
      <c r="X61" s="28">
        <f t="shared" si="26"/>
        <v>6.3104321229185827E-6</v>
      </c>
      <c r="Y61" s="17">
        <v>54.5529252086478</v>
      </c>
      <c r="Z61" s="18">
        <f t="shared" si="11"/>
        <v>10236.318699995747</v>
      </c>
      <c r="AA61" s="30">
        <f t="shared" si="12"/>
        <v>4.4328552682880683E-3</v>
      </c>
      <c r="AB61" s="30">
        <f t="shared" si="27"/>
        <v>1.1082138170720171E-4</v>
      </c>
      <c r="AC61" s="30">
        <f t="shared" si="28"/>
        <v>2.5471698113207547E-3</v>
      </c>
      <c r="AD61" s="31">
        <f t="shared" si="29"/>
        <v>4.8216154746247089E-3</v>
      </c>
      <c r="AE61" s="32"/>
    </row>
    <row r="62" spans="1:31" s="2" customFormat="1" ht="16.149999999999999" customHeight="1" x14ac:dyDescent="0.2">
      <c r="A62" s="5" t="s">
        <v>65</v>
      </c>
      <c r="B62" s="22">
        <v>58</v>
      </c>
      <c r="C62" s="10" t="s">
        <v>65</v>
      </c>
      <c r="D62" s="11">
        <v>25954</v>
      </c>
      <c r="E62" s="24">
        <f t="shared" si="19"/>
        <v>1.1182740473730426E-2</v>
      </c>
      <c r="F62" s="24">
        <f t="shared" si="20"/>
        <v>7.1569539031874733E-3</v>
      </c>
      <c r="G62" s="121">
        <v>1100162.6000000001</v>
      </c>
      <c r="H62" s="121">
        <v>1121262.5</v>
      </c>
      <c r="I62" s="123">
        <f t="shared" si="2"/>
        <v>2221425.1</v>
      </c>
      <c r="J62" s="25">
        <f t="shared" si="16"/>
        <v>1.3644967855073833E-3</v>
      </c>
      <c r="K62" s="25">
        <f t="shared" si="3"/>
        <v>4.5028393921743652E-4</v>
      </c>
      <c r="L62" s="121">
        <v>661995</v>
      </c>
      <c r="M62" s="121">
        <v>688815.5</v>
      </c>
      <c r="N62" s="120">
        <f t="shared" si="8"/>
        <v>1350810.5</v>
      </c>
      <c r="O62" s="26">
        <f t="shared" si="17"/>
        <v>7.0153501466173644E-4</v>
      </c>
      <c r="P62" s="27">
        <f t="shared" si="9"/>
        <v>2.3150655483837303E-4</v>
      </c>
      <c r="Q62" s="121">
        <v>873113.5</v>
      </c>
      <c r="R62" s="121">
        <v>972529</v>
      </c>
      <c r="S62" s="123">
        <f t="shared" si="21"/>
        <v>1845642.5</v>
      </c>
      <c r="T62" s="28">
        <f t="shared" si="22"/>
        <v>9.3138052659631754E-4</v>
      </c>
      <c r="U62" s="28">
        <f t="shared" si="23"/>
        <v>3.1666937904274798E-4</v>
      </c>
      <c r="V62" s="28">
        <f t="shared" si="24"/>
        <v>9.9845987309855758E-4</v>
      </c>
      <c r="W62" s="29">
        <f t="shared" si="25"/>
        <v>4.4930694289435092E-5</v>
      </c>
      <c r="X62" s="28">
        <f t="shared" si="26"/>
        <v>1.8627610531926352E-5</v>
      </c>
      <c r="Y62" s="17">
        <v>53.432239749830401</v>
      </c>
      <c r="Z62" s="18">
        <f t="shared" si="11"/>
        <v>38444.774971990453</v>
      </c>
      <c r="AA62" s="30">
        <f t="shared" si="12"/>
        <v>1.6648575358718359E-2</v>
      </c>
      <c r="AB62" s="30">
        <f t="shared" si="27"/>
        <v>4.1621438396795903E-4</v>
      </c>
      <c r="AC62" s="30">
        <f t="shared" si="28"/>
        <v>2.5471698113207547E-3</v>
      </c>
      <c r="AD62" s="31">
        <f t="shared" si="29"/>
        <v>1.0183896403297549E-2</v>
      </c>
      <c r="AE62" s="32"/>
    </row>
    <row r="63" spans="1:31" s="2" customFormat="1" ht="16.149999999999999" customHeight="1" x14ac:dyDescent="0.2">
      <c r="A63" s="5" t="s">
        <v>66</v>
      </c>
      <c r="B63" s="22">
        <v>59</v>
      </c>
      <c r="C63" s="23" t="s">
        <v>66</v>
      </c>
      <c r="D63" s="11">
        <v>66008</v>
      </c>
      <c r="E63" s="24">
        <f t="shared" si="19"/>
        <v>2.8440715619557601E-2</v>
      </c>
      <c r="F63" s="24">
        <f t="shared" si="20"/>
        <v>1.8202057996516866E-2</v>
      </c>
      <c r="G63" s="121">
        <v>26496085.59</v>
      </c>
      <c r="H63" s="121">
        <v>39708049.159999996</v>
      </c>
      <c r="I63" s="123">
        <f t="shared" si="2"/>
        <v>66204134.75</v>
      </c>
      <c r="J63" s="25">
        <f t="shared" si="16"/>
        <v>4.066548498694493E-2</v>
      </c>
      <c r="K63" s="25">
        <f t="shared" si="3"/>
        <v>1.3419610045691827E-2</v>
      </c>
      <c r="L63" s="121">
        <v>34057830.229999997</v>
      </c>
      <c r="M63" s="121">
        <v>43589717.079999998</v>
      </c>
      <c r="N63" s="120">
        <f t="shared" si="8"/>
        <v>77647547.310000002</v>
      </c>
      <c r="O63" s="26">
        <f t="shared" si="17"/>
        <v>4.0325769780860249E-2</v>
      </c>
      <c r="P63" s="27">
        <f t="shared" si="9"/>
        <v>1.3307504027683882E-2</v>
      </c>
      <c r="Q63" s="121">
        <v>30564760.59</v>
      </c>
      <c r="R63" s="121">
        <v>31674354.789999999</v>
      </c>
      <c r="S63" s="123">
        <f t="shared" si="21"/>
        <v>62239115.379999995</v>
      </c>
      <c r="T63" s="28">
        <f t="shared" si="22"/>
        <v>3.1408195280241628E-2</v>
      </c>
      <c r="U63" s="28">
        <f t="shared" si="23"/>
        <v>1.0678786395282155E-2</v>
      </c>
      <c r="V63" s="28">
        <f t="shared" si="24"/>
        <v>3.7405900468657868E-2</v>
      </c>
      <c r="W63" s="29">
        <f t="shared" si="25"/>
        <v>1.683265521089604E-3</v>
      </c>
      <c r="X63" s="28">
        <f t="shared" si="26"/>
        <v>6.281639056048326E-4</v>
      </c>
      <c r="Y63" s="17">
        <v>57.637201221370603</v>
      </c>
      <c r="Z63" s="18">
        <f t="shared" si="11"/>
        <v>57362.5033311343</v>
      </c>
      <c r="AA63" s="30">
        <f t="shared" si="12"/>
        <v>2.4840929883681348E-2</v>
      </c>
      <c r="AB63" s="30">
        <f t="shared" si="27"/>
        <v>6.2102324709203374E-4</v>
      </c>
      <c r="AC63" s="30">
        <f t="shared" si="28"/>
        <v>2.5471698113207547E-3</v>
      </c>
      <c r="AD63" s="31">
        <f t="shared" si="29"/>
        <v>2.3681680481624091E-2</v>
      </c>
      <c r="AE63" s="32"/>
    </row>
    <row r="64" spans="1:31" s="2" customFormat="1" ht="16.149999999999999" customHeight="1" x14ac:dyDescent="0.2">
      <c r="A64" s="5" t="s">
        <v>67</v>
      </c>
      <c r="B64" s="22">
        <v>60</v>
      </c>
      <c r="C64" s="10" t="s">
        <v>67</v>
      </c>
      <c r="D64" s="11">
        <v>976</v>
      </c>
      <c r="E64" s="24">
        <f t="shared" si="19"/>
        <v>4.2052688226712248E-4</v>
      </c>
      <c r="F64" s="24">
        <f t="shared" si="20"/>
        <v>2.6913720465095842E-4</v>
      </c>
      <c r="G64" s="121">
        <v>0</v>
      </c>
      <c r="H64" s="121">
        <v>0</v>
      </c>
      <c r="I64" s="123">
        <f t="shared" si="2"/>
        <v>0</v>
      </c>
      <c r="J64" s="25">
        <f t="shared" si="16"/>
        <v>0</v>
      </c>
      <c r="K64" s="25">
        <f t="shared" si="3"/>
        <v>0</v>
      </c>
      <c r="L64" s="121">
        <v>0</v>
      </c>
      <c r="M64" s="121">
        <v>0</v>
      </c>
      <c r="N64" s="120">
        <f t="shared" si="8"/>
        <v>0</v>
      </c>
      <c r="O64" s="26">
        <f t="shared" si="17"/>
        <v>0</v>
      </c>
      <c r="P64" s="27">
        <f t="shared" si="9"/>
        <v>0</v>
      </c>
      <c r="Q64" s="121">
        <v>0</v>
      </c>
      <c r="R64" s="121">
        <v>0</v>
      </c>
      <c r="S64" s="123">
        <f t="shared" si="21"/>
        <v>0</v>
      </c>
      <c r="T64" s="28">
        <f t="shared" si="22"/>
        <v>0</v>
      </c>
      <c r="U64" s="28">
        <f t="shared" si="23"/>
        <v>0</v>
      </c>
      <c r="V64" s="28">
        <f t="shared" si="24"/>
        <v>0</v>
      </c>
      <c r="W64" s="29">
        <f t="shared" si="25"/>
        <v>0</v>
      </c>
      <c r="X64" s="28">
        <f t="shared" si="26"/>
        <v>0</v>
      </c>
      <c r="Y64" s="17">
        <v>53.360424298096497</v>
      </c>
      <c r="Z64" s="18">
        <f t="shared" si="11"/>
        <v>1455.9208888644173</v>
      </c>
      <c r="AA64" s="30">
        <f t="shared" si="12"/>
        <v>6.3048902359946659E-4</v>
      </c>
      <c r="AB64" s="30">
        <f t="shared" si="27"/>
        <v>1.5762225589986665E-5</v>
      </c>
      <c r="AC64" s="30">
        <f t="shared" si="28"/>
        <v>2.5471698113207547E-3</v>
      </c>
      <c r="AD64" s="31">
        <f t="shared" si="29"/>
        <v>2.8320692415616999E-3</v>
      </c>
      <c r="AE64" s="32"/>
    </row>
    <row r="65" spans="1:31" s="2" customFormat="1" ht="16.149999999999999" customHeight="1" x14ac:dyDescent="0.2">
      <c r="A65" s="5" t="s">
        <v>124</v>
      </c>
      <c r="B65" s="22">
        <v>61</v>
      </c>
      <c r="C65" s="10" t="s">
        <v>124</v>
      </c>
      <c r="D65" s="11">
        <v>3974</v>
      </c>
      <c r="E65" s="24">
        <f t="shared" si="19"/>
        <v>1.7122682685753532E-3</v>
      </c>
      <c r="F65" s="24">
        <f t="shared" si="20"/>
        <v>1.0958516918882261E-3</v>
      </c>
      <c r="G65" s="121">
        <v>361571.56</v>
      </c>
      <c r="H65" s="121">
        <v>43305</v>
      </c>
      <c r="I65" s="123">
        <f t="shared" si="2"/>
        <v>404876.56</v>
      </c>
      <c r="J65" s="25">
        <f t="shared" si="16"/>
        <v>2.4869295149644577E-4</v>
      </c>
      <c r="K65" s="25">
        <f t="shared" si="3"/>
        <v>8.2068673993827113E-5</v>
      </c>
      <c r="L65" s="121">
        <v>1309879.3500000001</v>
      </c>
      <c r="M65" s="121">
        <v>31860</v>
      </c>
      <c r="N65" s="120">
        <f t="shared" si="8"/>
        <v>1341739.3500000001</v>
      </c>
      <c r="O65" s="26">
        <f t="shared" si="17"/>
        <v>6.9682396944240423E-4</v>
      </c>
      <c r="P65" s="27">
        <f t="shared" si="9"/>
        <v>2.299519099159934E-4</v>
      </c>
      <c r="Q65" s="121">
        <v>1066082.3600000001</v>
      </c>
      <c r="R65" s="121">
        <v>22417</v>
      </c>
      <c r="S65" s="123">
        <f t="shared" si="21"/>
        <v>1088499.3600000001</v>
      </c>
      <c r="T65" s="28">
        <f t="shared" si="22"/>
        <v>5.4929766036301972E-4</v>
      </c>
      <c r="U65" s="28">
        <f t="shared" si="23"/>
        <v>1.8676120452342673E-4</v>
      </c>
      <c r="V65" s="28">
        <f t="shared" si="24"/>
        <v>4.987817884332473E-4</v>
      </c>
      <c r="W65" s="29">
        <f t="shared" si="25"/>
        <v>2.2445180479496127E-5</v>
      </c>
      <c r="X65" s="28">
        <f t="shared" si="26"/>
        <v>1.0985953207260395E-5</v>
      </c>
      <c r="Y65" s="17">
        <v>54.185868028603402</v>
      </c>
      <c r="Z65" s="18">
        <f t="shared" si="11"/>
        <v>5450.4904821504551</v>
      </c>
      <c r="AA65" s="30">
        <f t="shared" si="12"/>
        <v>2.3603441976229851E-3</v>
      </c>
      <c r="AB65" s="30">
        <f t="shared" si="27"/>
        <v>5.9008604940574631E-5</v>
      </c>
      <c r="AC65" s="30">
        <f t="shared" si="28"/>
        <v>2.5471698113207547E-3</v>
      </c>
      <c r="AD65" s="31">
        <f t="shared" si="29"/>
        <v>3.7354612418363121E-3</v>
      </c>
      <c r="AE65" s="32"/>
    </row>
    <row r="66" spans="1:31" s="2" customFormat="1" ht="16.149999999999999" customHeight="1" x14ac:dyDescent="0.2">
      <c r="A66" s="5" t="s">
        <v>68</v>
      </c>
      <c r="B66" s="22">
        <v>62</v>
      </c>
      <c r="C66" s="10" t="s">
        <v>68</v>
      </c>
      <c r="D66" s="11">
        <v>4962</v>
      </c>
      <c r="E66" s="24">
        <f t="shared" si="19"/>
        <v>2.1379655633293666E-3</v>
      </c>
      <c r="F66" s="24">
        <f t="shared" si="20"/>
        <v>1.3682979605307945E-3</v>
      </c>
      <c r="G66" s="121">
        <v>42638</v>
      </c>
      <c r="H66" s="121">
        <v>62418</v>
      </c>
      <c r="I66" s="123">
        <f t="shared" si="2"/>
        <v>105056</v>
      </c>
      <c r="J66" s="25">
        <f t="shared" si="16"/>
        <v>6.4530005669902462E-5</v>
      </c>
      <c r="K66" s="25">
        <f t="shared" si="3"/>
        <v>2.1294901871067813E-5</v>
      </c>
      <c r="L66" s="121">
        <v>31021</v>
      </c>
      <c r="M66" s="121">
        <v>31756</v>
      </c>
      <c r="N66" s="120">
        <f t="shared" si="8"/>
        <v>62777</v>
      </c>
      <c r="O66" s="26">
        <f t="shared" si="17"/>
        <v>3.2602843711549346E-5</v>
      </c>
      <c r="P66" s="27">
        <f t="shared" si="9"/>
        <v>1.0758938424811284E-5</v>
      </c>
      <c r="Q66" s="121">
        <v>29173</v>
      </c>
      <c r="R66" s="121">
        <v>7750</v>
      </c>
      <c r="S66" s="123">
        <f t="shared" si="21"/>
        <v>36923</v>
      </c>
      <c r="T66" s="28">
        <f t="shared" si="22"/>
        <v>1.8632732603153554E-5</v>
      </c>
      <c r="U66" s="28">
        <f t="shared" si="23"/>
        <v>6.3351290850722088E-6</v>
      </c>
      <c r="V66" s="28">
        <f t="shared" si="24"/>
        <v>3.8388969380951303E-5</v>
      </c>
      <c r="W66" s="29">
        <f t="shared" si="25"/>
        <v>1.7275036221428085E-6</v>
      </c>
      <c r="X66" s="28">
        <f t="shared" si="26"/>
        <v>3.7265465206307106E-7</v>
      </c>
      <c r="Y66" s="17">
        <v>53.861120986884899</v>
      </c>
      <c r="Z66" s="18">
        <f t="shared" si="11"/>
        <v>7040.1887317440269</v>
      </c>
      <c r="AA66" s="30">
        <f t="shared" si="12"/>
        <v>3.0487657354070826E-3</v>
      </c>
      <c r="AB66" s="30">
        <f t="shared" si="27"/>
        <v>7.6219143385177073E-5</v>
      </c>
      <c r="AC66" s="30">
        <f t="shared" si="28"/>
        <v>2.5471698113207547E-3</v>
      </c>
      <c r="AD66" s="31">
        <f t="shared" si="29"/>
        <v>3.9937870735109321E-3</v>
      </c>
      <c r="AE66" s="32"/>
    </row>
    <row r="67" spans="1:31" s="2" customFormat="1" ht="16.149999999999999" customHeight="1" x14ac:dyDescent="0.2">
      <c r="A67" s="5" t="s">
        <v>69</v>
      </c>
      <c r="B67" s="22">
        <v>63</v>
      </c>
      <c r="C67" s="10" t="s">
        <v>69</v>
      </c>
      <c r="D67" s="11">
        <v>5631</v>
      </c>
      <c r="E67" s="24">
        <f t="shared" si="19"/>
        <v>2.4262160594735313E-3</v>
      </c>
      <c r="F67" s="24">
        <f t="shared" si="20"/>
        <v>1.5527782780630601E-3</v>
      </c>
      <c r="G67" s="121">
        <v>154037.19</v>
      </c>
      <c r="H67" s="121">
        <v>0</v>
      </c>
      <c r="I67" s="123">
        <f t="shared" si="2"/>
        <v>154037.19</v>
      </c>
      <c r="J67" s="25">
        <f t="shared" si="16"/>
        <v>9.4616402148148065E-5</v>
      </c>
      <c r="K67" s="25">
        <f t="shared" si="3"/>
        <v>3.1223412708888863E-5</v>
      </c>
      <c r="L67" s="121">
        <v>158363.19</v>
      </c>
      <c r="M67" s="121">
        <v>0</v>
      </c>
      <c r="N67" s="120">
        <f t="shared" si="8"/>
        <v>158363.19</v>
      </c>
      <c r="O67" s="26">
        <f t="shared" si="17"/>
        <v>8.2244935776357492E-5</v>
      </c>
      <c r="P67" s="27">
        <f t="shared" si="9"/>
        <v>2.7140828806197973E-5</v>
      </c>
      <c r="Q67" s="121">
        <v>363290.6</v>
      </c>
      <c r="R67" s="121">
        <v>0</v>
      </c>
      <c r="S67" s="123">
        <f t="shared" si="21"/>
        <v>363290.6</v>
      </c>
      <c r="T67" s="28">
        <f t="shared" si="22"/>
        <v>1.83330081711649E-4</v>
      </c>
      <c r="U67" s="28">
        <f t="shared" si="23"/>
        <v>6.2332227781960664E-5</v>
      </c>
      <c r="V67" s="28">
        <f t="shared" si="24"/>
        <v>1.206964692970475E-4</v>
      </c>
      <c r="W67" s="29">
        <f t="shared" si="25"/>
        <v>5.4313411183671374E-6</v>
      </c>
      <c r="X67" s="28">
        <f t="shared" si="26"/>
        <v>3.6666016342329802E-6</v>
      </c>
      <c r="Y67" s="17">
        <v>53.765815015636697</v>
      </c>
      <c r="Z67" s="18">
        <f t="shared" si="11"/>
        <v>8067.5186861958764</v>
      </c>
      <c r="AA67" s="30">
        <f t="shared" si="12"/>
        <v>3.4936527240140235E-3</v>
      </c>
      <c r="AB67" s="30">
        <f t="shared" si="27"/>
        <v>8.7341318100350588E-5</v>
      </c>
      <c r="AC67" s="30">
        <f t="shared" si="28"/>
        <v>2.5471698113207547E-3</v>
      </c>
      <c r="AD67" s="31">
        <f t="shared" si="29"/>
        <v>4.1963873502367651E-3</v>
      </c>
      <c r="AE67" s="32"/>
    </row>
    <row r="68" spans="1:31" s="2" customFormat="1" ht="16.149999999999999" customHeight="1" x14ac:dyDescent="0.2">
      <c r="A68" s="5" t="s">
        <v>70</v>
      </c>
      <c r="B68" s="22">
        <v>64</v>
      </c>
      <c r="C68" s="10" t="s">
        <v>70</v>
      </c>
      <c r="D68" s="11">
        <v>1701</v>
      </c>
      <c r="E68" s="24">
        <f t="shared" si="19"/>
        <v>7.3290597001677801E-4</v>
      </c>
      <c r="F68" s="24">
        <f t="shared" si="20"/>
        <v>4.6905982081073792E-4</v>
      </c>
      <c r="G68" s="121">
        <v>0</v>
      </c>
      <c r="H68" s="121">
        <v>0</v>
      </c>
      <c r="I68" s="123">
        <f t="shared" si="2"/>
        <v>0</v>
      </c>
      <c r="J68" s="25">
        <f t="shared" si="16"/>
        <v>0</v>
      </c>
      <c r="K68" s="25">
        <f t="shared" si="3"/>
        <v>0</v>
      </c>
      <c r="L68" s="121">
        <v>0</v>
      </c>
      <c r="M68" s="121">
        <v>0</v>
      </c>
      <c r="N68" s="120">
        <f t="shared" si="8"/>
        <v>0</v>
      </c>
      <c r="O68" s="26">
        <f t="shared" si="17"/>
        <v>0</v>
      </c>
      <c r="P68" s="27">
        <f t="shared" si="9"/>
        <v>0</v>
      </c>
      <c r="Q68" s="121">
        <v>0</v>
      </c>
      <c r="R68" s="121">
        <v>0</v>
      </c>
      <c r="S68" s="123">
        <f t="shared" si="21"/>
        <v>0</v>
      </c>
      <c r="T68" s="28">
        <f t="shared" si="22"/>
        <v>0</v>
      </c>
      <c r="U68" s="28">
        <f t="shared" si="23"/>
        <v>0</v>
      </c>
      <c r="V68" s="28">
        <f t="shared" si="24"/>
        <v>0</v>
      </c>
      <c r="W68" s="29">
        <f t="shared" si="25"/>
        <v>0</v>
      </c>
      <c r="X68" s="28">
        <f t="shared" si="26"/>
        <v>0</v>
      </c>
      <c r="Y68" s="17">
        <v>53.841807072409097</v>
      </c>
      <c r="Z68" s="18">
        <f t="shared" si="11"/>
        <v>2418.1975463275548</v>
      </c>
      <c r="AA68" s="30">
        <f t="shared" si="12"/>
        <v>1.0472045710147571E-3</v>
      </c>
      <c r="AB68" s="30">
        <f t="shared" si="27"/>
        <v>2.6180114275368929E-5</v>
      </c>
      <c r="AC68" s="30">
        <f t="shared" si="28"/>
        <v>2.5471698113207547E-3</v>
      </c>
      <c r="AD68" s="31">
        <f t="shared" si="29"/>
        <v>3.0424097464068615E-3</v>
      </c>
      <c r="AE68" s="32"/>
    </row>
    <row r="69" spans="1:31" s="2" customFormat="1" ht="16.149999999999999" customHeight="1" x14ac:dyDescent="0.2">
      <c r="A69" s="5" t="s">
        <v>71</v>
      </c>
      <c r="B69" s="22">
        <v>65</v>
      </c>
      <c r="C69" s="10" t="s">
        <v>71</v>
      </c>
      <c r="D69" s="11">
        <v>2118</v>
      </c>
      <c r="E69" s="24">
        <f t="shared" ref="E69:E100" si="30">D69/$D$112</f>
        <v>9.1257780393623499E-4</v>
      </c>
      <c r="F69" s="24">
        <f t="shared" ref="F69:F100" si="31">E69*0.64</f>
        <v>5.8404979451919046E-4</v>
      </c>
      <c r="G69" s="121">
        <v>66974.5</v>
      </c>
      <c r="H69" s="121">
        <v>48852</v>
      </c>
      <c r="I69" s="123">
        <f t="shared" ref="I69:I110" si="32">G69+H69</f>
        <v>115826.5</v>
      </c>
      <c r="J69" s="25">
        <f t="shared" si="16"/>
        <v>7.1145719442249438E-5</v>
      </c>
      <c r="K69" s="25">
        <f t="shared" ref="K69:K110" si="33">J69*0.33</f>
        <v>2.3478087415942314E-5</v>
      </c>
      <c r="L69" s="121">
        <v>106180</v>
      </c>
      <c r="M69" s="121">
        <v>18400</v>
      </c>
      <c r="N69" s="120">
        <f t="shared" si="8"/>
        <v>124580</v>
      </c>
      <c r="O69" s="26">
        <f t="shared" si="17"/>
        <v>6.469984659325577E-5</v>
      </c>
      <c r="P69" s="27">
        <f t="shared" si="9"/>
        <v>2.1350949375774407E-5</v>
      </c>
      <c r="Q69" s="121">
        <v>33790</v>
      </c>
      <c r="R69" s="121">
        <v>24820</v>
      </c>
      <c r="S69" s="123">
        <f t="shared" ref="S69:S100" si="34">Q69+R69</f>
        <v>58610</v>
      </c>
      <c r="T69" s="28">
        <f t="shared" ref="T69:T100" si="35">S69/$S$112</f>
        <v>2.957680735235029E-5</v>
      </c>
      <c r="U69" s="28">
        <f t="shared" ref="U69:U100" si="36">T69*0.34</f>
        <v>1.0056114499799099E-5</v>
      </c>
      <c r="V69" s="28">
        <f t="shared" ref="V69:V100" si="37">K69+P69+U69</f>
        <v>5.4885151291515822E-5</v>
      </c>
      <c r="W69" s="29">
        <f t="shared" ref="W69:W100" si="38">V69*0.045</f>
        <v>2.4698318081182117E-6</v>
      </c>
      <c r="X69" s="28">
        <f t="shared" ref="X69:X100" si="39">T69*0.02</f>
        <v>5.9153614704700579E-7</v>
      </c>
      <c r="Y69" s="17">
        <v>55.898255398957801</v>
      </c>
      <c r="Z69" s="18">
        <f t="shared" si="11"/>
        <v>2376.8492814650704</v>
      </c>
      <c r="AA69" s="30">
        <f t="shared" si="12"/>
        <v>1.0292986344078486E-3</v>
      </c>
      <c r="AB69" s="30">
        <f t="shared" ref="AB69:AB100" si="40">AA69*0.025</f>
        <v>2.5732465860196218E-5</v>
      </c>
      <c r="AC69" s="30">
        <f t="shared" ref="AC69:AC100" si="41">0.27/106</f>
        <v>2.5471698113207547E-3</v>
      </c>
      <c r="AD69" s="31">
        <f t="shared" ref="AD69:AD100" si="42">F69+W69+X69+AB69+AC69</f>
        <v>3.1600134396553067E-3</v>
      </c>
      <c r="AE69" s="32"/>
    </row>
    <row r="70" spans="1:31" s="2" customFormat="1" ht="16.149999999999999" customHeight="1" x14ac:dyDescent="0.2">
      <c r="A70" s="5" t="s">
        <v>72</v>
      </c>
      <c r="B70" s="22">
        <v>66</v>
      </c>
      <c r="C70" s="10" t="s">
        <v>72</v>
      </c>
      <c r="D70" s="11">
        <v>4220</v>
      </c>
      <c r="E70" s="24">
        <f t="shared" si="30"/>
        <v>1.8182617245566155E-3</v>
      </c>
      <c r="F70" s="24">
        <f t="shared" si="31"/>
        <v>1.1636875037162339E-3</v>
      </c>
      <c r="G70" s="121">
        <v>265389.88</v>
      </c>
      <c r="H70" s="121">
        <v>11310</v>
      </c>
      <c r="I70" s="123">
        <f t="shared" si="32"/>
        <v>276699.88</v>
      </c>
      <c r="J70" s="25">
        <f t="shared" si="16"/>
        <v>1.6996120950027921E-4</v>
      </c>
      <c r="K70" s="25">
        <f t="shared" si="33"/>
        <v>5.6087199135092144E-5</v>
      </c>
      <c r="L70" s="121">
        <v>474458.38</v>
      </c>
      <c r="M70" s="121">
        <v>11260</v>
      </c>
      <c r="N70" s="120">
        <f t="shared" ref="N70:N110" si="43">M70+L70</f>
        <v>485718.38</v>
      </c>
      <c r="O70" s="26">
        <f t="shared" ref="O70:O110" si="44">N70/$N$112</f>
        <v>2.5225481356176525E-4</v>
      </c>
      <c r="P70" s="27">
        <f t="shared" ref="P70:P110" si="45">O70*0.33</f>
        <v>8.3244088475382543E-5</v>
      </c>
      <c r="Q70" s="121">
        <v>458939.49</v>
      </c>
      <c r="R70" s="121">
        <v>13160</v>
      </c>
      <c r="S70" s="123">
        <f t="shared" si="34"/>
        <v>472099.49</v>
      </c>
      <c r="T70" s="28">
        <f t="shared" si="35"/>
        <v>2.382391343946907E-4</v>
      </c>
      <c r="U70" s="28">
        <f t="shared" si="36"/>
        <v>8.1001305694194844E-5</v>
      </c>
      <c r="V70" s="28">
        <f t="shared" si="37"/>
        <v>2.2033259330466953E-4</v>
      </c>
      <c r="W70" s="29">
        <f t="shared" si="38"/>
        <v>9.9149666987101288E-6</v>
      </c>
      <c r="X70" s="28">
        <f t="shared" si="39"/>
        <v>4.7647826878938138E-6</v>
      </c>
      <c r="Y70" s="17">
        <v>51.8906868964079</v>
      </c>
      <c r="Z70" s="18">
        <f t="shared" ref="Z70:Z110" si="46">D70*(9.261-0.1456*Y70)</f>
        <v>7198.1214688662976</v>
      </c>
      <c r="AA70" s="30">
        <f t="shared" ref="AA70:AA110" si="47">Z70/$Z$112</f>
        <v>3.1171587765291709E-3</v>
      </c>
      <c r="AB70" s="30">
        <f t="shared" si="40"/>
        <v>7.7928969413229273E-5</v>
      </c>
      <c r="AC70" s="30">
        <f t="shared" si="41"/>
        <v>2.5471698113207547E-3</v>
      </c>
      <c r="AD70" s="31">
        <f t="shared" si="42"/>
        <v>3.8034660338368219E-3</v>
      </c>
      <c r="AE70" s="32"/>
    </row>
    <row r="71" spans="1:31" s="2" customFormat="1" ht="16.149999999999999" customHeight="1" x14ac:dyDescent="0.2">
      <c r="A71" s="5" t="s">
        <v>125</v>
      </c>
      <c r="B71" s="22">
        <v>67</v>
      </c>
      <c r="C71" s="10" t="s">
        <v>125</v>
      </c>
      <c r="D71" s="11">
        <v>10053</v>
      </c>
      <c r="E71" s="24">
        <f t="shared" si="30"/>
        <v>4.3315130608928094E-3</v>
      </c>
      <c r="F71" s="24">
        <f t="shared" si="31"/>
        <v>2.7721683589713979E-3</v>
      </c>
      <c r="G71" s="121">
        <v>9817</v>
      </c>
      <c r="H71" s="121">
        <v>0</v>
      </c>
      <c r="I71" s="123">
        <f t="shared" si="32"/>
        <v>9817</v>
      </c>
      <c r="J71" s="25">
        <f t="shared" ref="J71:J110" si="48">I71/$I$112</f>
        <v>6.0300322272067514E-6</v>
      </c>
      <c r="K71" s="25">
        <f t="shared" si="33"/>
        <v>1.9899106349782282E-6</v>
      </c>
      <c r="L71" s="121">
        <v>30349</v>
      </c>
      <c r="M71" s="121">
        <v>0</v>
      </c>
      <c r="N71" s="120">
        <f t="shared" si="43"/>
        <v>30349</v>
      </c>
      <c r="O71" s="26">
        <f t="shared" si="44"/>
        <v>1.5761564009140468E-5</v>
      </c>
      <c r="P71" s="27">
        <f t="shared" si="45"/>
        <v>5.2013161230163543E-6</v>
      </c>
      <c r="Q71" s="121">
        <v>29488.2</v>
      </c>
      <c r="R71" s="121">
        <v>0</v>
      </c>
      <c r="S71" s="123">
        <f t="shared" si="34"/>
        <v>29488.2</v>
      </c>
      <c r="T71" s="28">
        <f t="shared" si="35"/>
        <v>1.488085327704446E-5</v>
      </c>
      <c r="U71" s="28">
        <f t="shared" si="36"/>
        <v>5.0594901141951165E-6</v>
      </c>
      <c r="V71" s="28">
        <f t="shared" si="37"/>
        <v>1.2250716872189699E-5</v>
      </c>
      <c r="W71" s="29">
        <f t="shared" si="38"/>
        <v>5.5128225924853645E-7</v>
      </c>
      <c r="X71" s="28">
        <f t="shared" si="39"/>
        <v>2.9761706554088923E-7</v>
      </c>
      <c r="Y71" s="17">
        <v>55.445318645896997</v>
      </c>
      <c r="Z71" s="18">
        <f t="shared" si="46"/>
        <v>11944.588616647296</v>
      </c>
      <c r="AA71" s="30">
        <f t="shared" si="47"/>
        <v>5.172624468683322E-3</v>
      </c>
      <c r="AB71" s="30">
        <f t="shared" si="40"/>
        <v>1.2931561171708307E-4</v>
      </c>
      <c r="AC71" s="30">
        <f t="shared" si="41"/>
        <v>2.5471698113207547E-3</v>
      </c>
      <c r="AD71" s="31">
        <f t="shared" si="42"/>
        <v>5.449502681334025E-3</v>
      </c>
      <c r="AE71" s="32"/>
    </row>
    <row r="72" spans="1:31" s="2" customFormat="1" ht="16.149999999999999" customHeight="1" x14ac:dyDescent="0.2">
      <c r="A72" s="5" t="s">
        <v>126</v>
      </c>
      <c r="B72" s="22">
        <v>68</v>
      </c>
      <c r="C72" s="10" t="s">
        <v>126</v>
      </c>
      <c r="D72" s="11">
        <v>3206</v>
      </c>
      <c r="E72" s="24">
        <f t="shared" si="30"/>
        <v>1.3813618694143387E-3</v>
      </c>
      <c r="F72" s="24">
        <f t="shared" si="31"/>
        <v>8.8407159642517677E-4</v>
      </c>
      <c r="G72" s="121">
        <v>4297851.41</v>
      </c>
      <c r="H72" s="121">
        <v>60560</v>
      </c>
      <c r="I72" s="123">
        <f t="shared" si="32"/>
        <v>4358411.41</v>
      </c>
      <c r="J72" s="25">
        <f t="shared" si="48"/>
        <v>2.6771275605302659E-3</v>
      </c>
      <c r="K72" s="25">
        <f t="shared" si="33"/>
        <v>8.8345209497498779E-4</v>
      </c>
      <c r="L72" s="121">
        <v>1870127.5</v>
      </c>
      <c r="M72" s="121">
        <v>140985</v>
      </c>
      <c r="N72" s="120">
        <f t="shared" si="43"/>
        <v>2011112.5</v>
      </c>
      <c r="O72" s="26">
        <f t="shared" si="44"/>
        <v>1.0444587432314905E-3</v>
      </c>
      <c r="P72" s="27">
        <f t="shared" si="45"/>
        <v>3.4467138526639188E-4</v>
      </c>
      <c r="Q72" s="121">
        <v>2494387.63</v>
      </c>
      <c r="R72" s="121">
        <v>164125</v>
      </c>
      <c r="S72" s="123">
        <f t="shared" si="34"/>
        <v>2658512.63</v>
      </c>
      <c r="T72" s="28">
        <f t="shared" si="35"/>
        <v>1.3415853250520406E-3</v>
      </c>
      <c r="U72" s="28">
        <f t="shared" si="36"/>
        <v>4.561390105176938E-4</v>
      </c>
      <c r="V72" s="28">
        <f t="shared" si="37"/>
        <v>1.6842624907590735E-3</v>
      </c>
      <c r="W72" s="29">
        <f t="shared" si="38"/>
        <v>7.5791812084158308E-5</v>
      </c>
      <c r="X72" s="28">
        <f t="shared" si="39"/>
        <v>2.6831706501040811E-5</v>
      </c>
      <c r="Y72" s="17">
        <v>54.318587521295797</v>
      </c>
      <c r="Z72" s="18">
        <f t="shared" si="46"/>
        <v>4335.196984019256</v>
      </c>
      <c r="AA72" s="30">
        <f t="shared" si="47"/>
        <v>1.8773644464278245E-3</v>
      </c>
      <c r="AB72" s="30">
        <f t="shared" si="40"/>
        <v>4.6934111160695613E-5</v>
      </c>
      <c r="AC72" s="30">
        <f t="shared" si="41"/>
        <v>2.5471698113207547E-3</v>
      </c>
      <c r="AD72" s="31">
        <f t="shared" si="42"/>
        <v>3.5807990374918264E-3</v>
      </c>
      <c r="AE72" s="32"/>
    </row>
    <row r="73" spans="1:31" s="2" customFormat="1" ht="16.149999999999999" customHeight="1" x14ac:dyDescent="0.2">
      <c r="A73" s="5" t="s">
        <v>73</v>
      </c>
      <c r="B73" s="22">
        <v>69</v>
      </c>
      <c r="C73" s="10" t="s">
        <v>73</v>
      </c>
      <c r="D73" s="11">
        <v>8967</v>
      </c>
      <c r="E73" s="24">
        <f t="shared" si="30"/>
        <v>3.8635907308291876E-3</v>
      </c>
      <c r="F73" s="24">
        <f t="shared" si="31"/>
        <v>2.4726980677306802E-3</v>
      </c>
      <c r="G73" s="121">
        <v>68920</v>
      </c>
      <c r="H73" s="121">
        <v>18865</v>
      </c>
      <c r="I73" s="123">
        <f t="shared" si="32"/>
        <v>87785</v>
      </c>
      <c r="J73" s="25">
        <f t="shared" si="48"/>
        <v>5.3921399517708535E-5</v>
      </c>
      <c r="K73" s="25">
        <f t="shared" si="33"/>
        <v>1.7794061840843816E-5</v>
      </c>
      <c r="L73" s="121">
        <v>62903</v>
      </c>
      <c r="M73" s="121">
        <v>5820</v>
      </c>
      <c r="N73" s="120">
        <f t="shared" si="43"/>
        <v>68723</v>
      </c>
      <c r="O73" s="26">
        <f t="shared" si="44"/>
        <v>3.5690861754923075E-5</v>
      </c>
      <c r="P73" s="27">
        <f t="shared" si="45"/>
        <v>1.1777984379124615E-5</v>
      </c>
      <c r="Q73" s="121">
        <v>63357</v>
      </c>
      <c r="R73" s="121">
        <v>14204</v>
      </c>
      <c r="S73" s="123">
        <f t="shared" si="34"/>
        <v>77561</v>
      </c>
      <c r="T73" s="28">
        <f t="shared" si="35"/>
        <v>3.9140193739219256E-5</v>
      </c>
      <c r="U73" s="28">
        <f t="shared" si="36"/>
        <v>1.3307665871334548E-5</v>
      </c>
      <c r="V73" s="28">
        <f t="shared" si="37"/>
        <v>4.2879712091302977E-5</v>
      </c>
      <c r="W73" s="29">
        <f t="shared" si="38"/>
        <v>1.9295870441086338E-6</v>
      </c>
      <c r="X73" s="28">
        <f t="shared" si="39"/>
        <v>7.8280387478438514E-7</v>
      </c>
      <c r="Y73" s="17">
        <v>52.165796274229599</v>
      </c>
      <c r="Z73" s="18">
        <f t="shared" si="46"/>
        <v>14935.973780187944</v>
      </c>
      <c r="AA73" s="30">
        <f t="shared" si="47"/>
        <v>6.4680489147476514E-3</v>
      </c>
      <c r="AB73" s="30">
        <f t="shared" si="40"/>
        <v>1.6170122286869129E-4</v>
      </c>
      <c r="AC73" s="30">
        <f t="shared" si="41"/>
        <v>2.5471698113207547E-3</v>
      </c>
      <c r="AD73" s="31">
        <f t="shared" si="42"/>
        <v>5.1842814928390185E-3</v>
      </c>
      <c r="AE73" s="32"/>
    </row>
    <row r="74" spans="1:31" s="2" customFormat="1" ht="16.149999999999999" customHeight="1" x14ac:dyDescent="0.2">
      <c r="A74" s="5" t="s">
        <v>127</v>
      </c>
      <c r="B74" s="22">
        <v>70</v>
      </c>
      <c r="C74" s="10" t="s">
        <v>127</v>
      </c>
      <c r="D74" s="11">
        <v>3971</v>
      </c>
      <c r="E74" s="24">
        <f t="shared" si="30"/>
        <v>1.7109756654536303E-3</v>
      </c>
      <c r="F74" s="24">
        <f t="shared" si="31"/>
        <v>1.0950244258903234E-3</v>
      </c>
      <c r="G74" s="121">
        <v>82708.5</v>
      </c>
      <c r="H74" s="121">
        <v>149200</v>
      </c>
      <c r="I74" s="123">
        <f t="shared" si="32"/>
        <v>231908.5</v>
      </c>
      <c r="J74" s="25">
        <f t="shared" si="48"/>
        <v>1.424483781973288E-4</v>
      </c>
      <c r="K74" s="25">
        <f t="shared" si="33"/>
        <v>4.7007964805118507E-5</v>
      </c>
      <c r="L74" s="121">
        <v>140116.34</v>
      </c>
      <c r="M74" s="121">
        <v>154790</v>
      </c>
      <c r="N74" s="120">
        <f t="shared" si="43"/>
        <v>294906.33999999997</v>
      </c>
      <c r="O74" s="26">
        <f t="shared" si="44"/>
        <v>1.5315776976544009E-4</v>
      </c>
      <c r="P74" s="27">
        <f t="shared" si="45"/>
        <v>5.0542064022595234E-5</v>
      </c>
      <c r="Q74" s="121">
        <v>93070</v>
      </c>
      <c r="R74" s="121">
        <v>112250</v>
      </c>
      <c r="S74" s="123">
        <f t="shared" si="34"/>
        <v>205320</v>
      </c>
      <c r="T74" s="28">
        <f t="shared" si="35"/>
        <v>1.0361218368170213E-4</v>
      </c>
      <c r="U74" s="28">
        <f t="shared" si="36"/>
        <v>3.5228142451778728E-5</v>
      </c>
      <c r="V74" s="28">
        <f t="shared" si="37"/>
        <v>1.3277817127949247E-4</v>
      </c>
      <c r="W74" s="29">
        <f t="shared" si="38"/>
        <v>5.975017707577161E-6</v>
      </c>
      <c r="X74" s="28">
        <f t="shared" si="39"/>
        <v>2.0722436736340425E-6</v>
      </c>
      <c r="Y74" s="17">
        <v>54.558086766794098</v>
      </c>
      <c r="Z74" s="18">
        <f t="shared" si="46"/>
        <v>5231.1673325832244</v>
      </c>
      <c r="AA74" s="30">
        <f t="shared" si="47"/>
        <v>2.2653659337069708E-3</v>
      </c>
      <c r="AB74" s="30">
        <f t="shared" si="40"/>
        <v>5.6634148342674272E-5</v>
      </c>
      <c r="AC74" s="30">
        <f t="shared" si="41"/>
        <v>2.5471698113207547E-3</v>
      </c>
      <c r="AD74" s="31">
        <f t="shared" si="42"/>
        <v>3.706875646934964E-3</v>
      </c>
      <c r="AE74" s="32"/>
    </row>
    <row r="75" spans="1:31" s="2" customFormat="1" ht="16.149999999999999" customHeight="1" x14ac:dyDescent="0.2">
      <c r="A75" s="5" t="s">
        <v>74</v>
      </c>
      <c r="B75" s="22">
        <v>71</v>
      </c>
      <c r="C75" s="10" t="s">
        <v>74</v>
      </c>
      <c r="D75" s="11">
        <v>1949</v>
      </c>
      <c r="E75" s="24">
        <f t="shared" si="30"/>
        <v>8.397611614125222E-4</v>
      </c>
      <c r="F75" s="24">
        <f t="shared" si="31"/>
        <v>5.374471433040142E-4</v>
      </c>
      <c r="G75" s="121">
        <v>18991.5</v>
      </c>
      <c r="H75" s="121">
        <v>0</v>
      </c>
      <c r="I75" s="123">
        <f t="shared" si="32"/>
        <v>18991.5</v>
      </c>
      <c r="J75" s="25">
        <f t="shared" si="48"/>
        <v>1.1665412757766835E-5</v>
      </c>
      <c r="K75" s="25">
        <f t="shared" si="33"/>
        <v>3.8495862100630558E-6</v>
      </c>
      <c r="L75" s="121">
        <v>18710</v>
      </c>
      <c r="M75" s="121">
        <v>0</v>
      </c>
      <c r="N75" s="120">
        <f t="shared" si="43"/>
        <v>18710</v>
      </c>
      <c r="O75" s="26">
        <f t="shared" si="44"/>
        <v>9.716921895647901E-6</v>
      </c>
      <c r="P75" s="27">
        <f t="shared" si="45"/>
        <v>3.2065842255638073E-6</v>
      </c>
      <c r="Q75" s="121">
        <v>28162.34</v>
      </c>
      <c r="R75" s="121">
        <v>0</v>
      </c>
      <c r="S75" s="123">
        <f t="shared" si="34"/>
        <v>28162.34</v>
      </c>
      <c r="T75" s="28">
        <f t="shared" si="35"/>
        <v>1.4211774522630757E-5</v>
      </c>
      <c r="U75" s="28">
        <f t="shared" si="36"/>
        <v>4.832003337694458E-6</v>
      </c>
      <c r="V75" s="28">
        <f t="shared" si="37"/>
        <v>1.188817377332132E-5</v>
      </c>
      <c r="W75" s="29">
        <f t="shared" si="38"/>
        <v>5.3496781979945935E-7</v>
      </c>
      <c r="X75" s="28">
        <f t="shared" si="39"/>
        <v>2.8423549045261513E-7</v>
      </c>
      <c r="Y75" s="17">
        <v>52.130863354221503</v>
      </c>
      <c r="Z75" s="18">
        <f t="shared" si="46"/>
        <v>3256.2845301738025</v>
      </c>
      <c r="AA75" s="30">
        <f t="shared" si="47"/>
        <v>1.4101395684985732E-3</v>
      </c>
      <c r="AB75" s="30">
        <f t="shared" si="40"/>
        <v>3.5253489212464331E-5</v>
      </c>
      <c r="AC75" s="30">
        <f t="shared" si="41"/>
        <v>2.5471698113207547E-3</v>
      </c>
      <c r="AD75" s="31">
        <f t="shared" si="42"/>
        <v>3.1206896471474852E-3</v>
      </c>
      <c r="AE75" s="32"/>
    </row>
    <row r="76" spans="1:31" s="2" customFormat="1" ht="16.149999999999999" customHeight="1" x14ac:dyDescent="0.2">
      <c r="A76" s="5" t="s">
        <v>75</v>
      </c>
      <c r="B76" s="22">
        <v>72</v>
      </c>
      <c r="C76" s="23" t="s">
        <v>75</v>
      </c>
      <c r="D76" s="11">
        <v>1857</v>
      </c>
      <c r="E76" s="24">
        <f t="shared" si="30"/>
        <v>8.0012133234635908E-4</v>
      </c>
      <c r="F76" s="24">
        <f t="shared" si="31"/>
        <v>5.1207765270166984E-4</v>
      </c>
      <c r="G76" s="121">
        <v>24780</v>
      </c>
      <c r="H76" s="121">
        <v>18315</v>
      </c>
      <c r="I76" s="123">
        <f t="shared" si="32"/>
        <v>43095</v>
      </c>
      <c r="J76" s="25">
        <f t="shared" si="48"/>
        <v>2.6470840259903732E-5</v>
      </c>
      <c r="K76" s="25">
        <f t="shared" si="33"/>
        <v>8.7353772857682317E-6</v>
      </c>
      <c r="L76" s="121">
        <v>30600</v>
      </c>
      <c r="M76" s="121">
        <v>0</v>
      </c>
      <c r="N76" s="120">
        <f t="shared" si="43"/>
        <v>30600</v>
      </c>
      <c r="O76" s="26">
        <f t="shared" si="44"/>
        <v>1.5891919294859743E-5</v>
      </c>
      <c r="P76" s="27">
        <f t="shared" si="45"/>
        <v>5.244333367303715E-6</v>
      </c>
      <c r="Q76" s="121">
        <v>41980</v>
      </c>
      <c r="R76" s="121">
        <v>0</v>
      </c>
      <c r="S76" s="123">
        <f t="shared" si="34"/>
        <v>41980</v>
      </c>
      <c r="T76" s="28">
        <f t="shared" si="35"/>
        <v>2.1184684740687002E-5</v>
      </c>
      <c r="U76" s="28">
        <f t="shared" si="36"/>
        <v>7.2027928118335814E-6</v>
      </c>
      <c r="V76" s="28">
        <f t="shared" si="37"/>
        <v>2.118250346490553E-5</v>
      </c>
      <c r="W76" s="29">
        <f t="shared" si="38"/>
        <v>9.5321265592074884E-7</v>
      </c>
      <c r="X76" s="28">
        <f t="shared" si="39"/>
        <v>4.2369369481374006E-7</v>
      </c>
      <c r="Y76" s="17">
        <v>55.370508882856697</v>
      </c>
      <c r="Z76" s="18">
        <f t="shared" si="46"/>
        <v>2226.6431046603093</v>
      </c>
      <c r="AA76" s="30">
        <f t="shared" si="47"/>
        <v>9.6425159340680292E-4</v>
      </c>
      <c r="AB76" s="30">
        <f t="shared" si="40"/>
        <v>2.4106289835170074E-5</v>
      </c>
      <c r="AC76" s="30">
        <f t="shared" si="41"/>
        <v>2.5471698113207547E-3</v>
      </c>
      <c r="AD76" s="31">
        <f t="shared" si="42"/>
        <v>3.0847306602083289E-3</v>
      </c>
      <c r="AE76" s="32"/>
    </row>
    <row r="77" spans="1:31" s="2" customFormat="1" ht="16.149999999999999" customHeight="1" x14ac:dyDescent="0.2">
      <c r="A77" s="5" t="s">
        <v>128</v>
      </c>
      <c r="B77" s="22">
        <v>73</v>
      </c>
      <c r="C77" s="10" t="s">
        <v>128</v>
      </c>
      <c r="D77" s="11">
        <v>5854</v>
      </c>
      <c r="E77" s="24">
        <f t="shared" si="30"/>
        <v>2.522299558188253E-3</v>
      </c>
      <c r="F77" s="24">
        <f t="shared" si="31"/>
        <v>1.6142717172404819E-3</v>
      </c>
      <c r="G77" s="121">
        <v>0</v>
      </c>
      <c r="H77" s="121">
        <v>0</v>
      </c>
      <c r="I77" s="123">
        <f t="shared" si="32"/>
        <v>0</v>
      </c>
      <c r="J77" s="25">
        <f t="shared" si="48"/>
        <v>0</v>
      </c>
      <c r="K77" s="25">
        <f t="shared" si="33"/>
        <v>0</v>
      </c>
      <c r="L77" s="121">
        <v>0</v>
      </c>
      <c r="M77" s="121">
        <v>0</v>
      </c>
      <c r="N77" s="120">
        <f t="shared" si="43"/>
        <v>0</v>
      </c>
      <c r="O77" s="26">
        <f t="shared" si="44"/>
        <v>0</v>
      </c>
      <c r="P77" s="27">
        <f t="shared" si="45"/>
        <v>0</v>
      </c>
      <c r="Q77" s="121">
        <v>0</v>
      </c>
      <c r="R77" s="121">
        <v>0</v>
      </c>
      <c r="S77" s="123">
        <f t="shared" si="34"/>
        <v>0</v>
      </c>
      <c r="T77" s="28">
        <f t="shared" si="35"/>
        <v>0</v>
      </c>
      <c r="U77" s="28">
        <f t="shared" si="36"/>
        <v>0</v>
      </c>
      <c r="V77" s="28">
        <f t="shared" si="37"/>
        <v>0</v>
      </c>
      <c r="W77" s="29">
        <f t="shared" si="38"/>
        <v>0</v>
      </c>
      <c r="X77" s="28">
        <f t="shared" si="39"/>
        <v>0</v>
      </c>
      <c r="Y77" s="17">
        <v>49.4453324912743</v>
      </c>
      <c r="Z77" s="18">
        <f t="shared" si="46"/>
        <v>12069.540635589279</v>
      </c>
      <c r="AA77" s="30">
        <f t="shared" si="47"/>
        <v>5.2267351535578007E-3</v>
      </c>
      <c r="AB77" s="30">
        <f t="shared" si="40"/>
        <v>1.3066837883894501E-4</v>
      </c>
      <c r="AC77" s="30">
        <f t="shared" si="41"/>
        <v>2.5471698113207547E-3</v>
      </c>
      <c r="AD77" s="31">
        <f t="shared" si="42"/>
        <v>4.2921099074001816E-3</v>
      </c>
      <c r="AE77" s="32"/>
    </row>
    <row r="78" spans="1:31" s="2" customFormat="1" ht="16.149999999999999" customHeight="1" x14ac:dyDescent="0.2">
      <c r="A78" s="5" t="s">
        <v>76</v>
      </c>
      <c r="B78" s="22">
        <v>74</v>
      </c>
      <c r="C78" s="10" t="s">
        <v>76</v>
      </c>
      <c r="D78" s="11">
        <v>3774</v>
      </c>
      <c r="E78" s="24">
        <f t="shared" si="30"/>
        <v>1.6260947271271723E-3</v>
      </c>
      <c r="F78" s="24">
        <f t="shared" si="31"/>
        <v>1.0407006253613904E-3</v>
      </c>
      <c r="G78" s="121">
        <v>40511.5</v>
      </c>
      <c r="H78" s="121">
        <v>13280</v>
      </c>
      <c r="I78" s="123">
        <f t="shared" si="32"/>
        <v>53791.5</v>
      </c>
      <c r="J78" s="25">
        <f t="shared" si="48"/>
        <v>3.3041099984699195E-5</v>
      </c>
      <c r="K78" s="25">
        <f t="shared" si="33"/>
        <v>1.0903562994950736E-5</v>
      </c>
      <c r="L78" s="121">
        <v>40190</v>
      </c>
      <c r="M78" s="121">
        <v>27330</v>
      </c>
      <c r="N78" s="120">
        <f t="shared" si="43"/>
        <v>67520</v>
      </c>
      <c r="O78" s="26">
        <f t="shared" si="44"/>
        <v>3.5066091202252604E-5</v>
      </c>
      <c r="P78" s="27">
        <f t="shared" si="45"/>
        <v>1.157181009674336E-5</v>
      </c>
      <c r="Q78" s="121">
        <v>54536</v>
      </c>
      <c r="R78" s="121">
        <v>23080</v>
      </c>
      <c r="S78" s="123">
        <f t="shared" si="34"/>
        <v>77616</v>
      </c>
      <c r="T78" s="28">
        <f t="shared" si="35"/>
        <v>3.916794880498243E-5</v>
      </c>
      <c r="U78" s="28">
        <f t="shared" si="36"/>
        <v>1.3317102593694028E-5</v>
      </c>
      <c r="V78" s="28">
        <f t="shared" si="37"/>
        <v>3.5792475685388125E-5</v>
      </c>
      <c r="W78" s="29">
        <f t="shared" si="38"/>
        <v>1.6106614058424655E-6</v>
      </c>
      <c r="X78" s="28">
        <f t="shared" si="39"/>
        <v>7.8335897609964859E-7</v>
      </c>
      <c r="Y78" s="17">
        <v>53.410734766216201</v>
      </c>
      <c r="Z78" s="18">
        <f t="shared" si="46"/>
        <v>5602.1143460788844</v>
      </c>
      <c r="AA78" s="30">
        <f t="shared" si="47"/>
        <v>2.4260051704504148E-3</v>
      </c>
      <c r="AB78" s="30">
        <f t="shared" si="40"/>
        <v>6.065012926126037E-5</v>
      </c>
      <c r="AC78" s="30">
        <f t="shared" si="41"/>
        <v>2.5471698113207547E-3</v>
      </c>
      <c r="AD78" s="31">
        <f t="shared" si="42"/>
        <v>3.6509145863253475E-3</v>
      </c>
      <c r="AE78" s="32"/>
    </row>
    <row r="79" spans="1:31" s="2" customFormat="1" ht="16.149999999999999" customHeight="1" x14ac:dyDescent="0.2">
      <c r="A79" s="5" t="s">
        <v>77</v>
      </c>
      <c r="B79" s="22">
        <v>75</v>
      </c>
      <c r="C79" s="10" t="s">
        <v>77</v>
      </c>
      <c r="D79" s="11">
        <v>6921</v>
      </c>
      <c r="E79" s="24">
        <f t="shared" si="30"/>
        <v>2.9820354018142976E-3</v>
      </c>
      <c r="F79" s="24">
        <f t="shared" si="31"/>
        <v>1.9085026571611504E-3</v>
      </c>
      <c r="G79" s="121">
        <v>7797</v>
      </c>
      <c r="H79" s="121">
        <v>0</v>
      </c>
      <c r="I79" s="123">
        <f t="shared" si="32"/>
        <v>7797</v>
      </c>
      <c r="J79" s="25">
        <f t="shared" si="48"/>
        <v>4.7892595778273448E-6</v>
      </c>
      <c r="K79" s="25">
        <f t="shared" si="33"/>
        <v>1.5804556606830239E-6</v>
      </c>
      <c r="L79" s="121">
        <v>3345</v>
      </c>
      <c r="M79" s="121">
        <v>1500</v>
      </c>
      <c r="N79" s="120">
        <f t="shared" si="43"/>
        <v>4845</v>
      </c>
      <c r="O79" s="26">
        <f t="shared" si="44"/>
        <v>2.5162205550194592E-6</v>
      </c>
      <c r="P79" s="27">
        <f t="shared" si="45"/>
        <v>8.3035278315642153E-7</v>
      </c>
      <c r="Q79" s="121">
        <v>400</v>
      </c>
      <c r="R79" s="121">
        <v>1880</v>
      </c>
      <c r="S79" s="123">
        <f t="shared" si="34"/>
        <v>2280</v>
      </c>
      <c r="T79" s="28">
        <f t="shared" si="35"/>
        <v>1.1505736352731387E-6</v>
      </c>
      <c r="U79" s="28">
        <f t="shared" si="36"/>
        <v>3.9119503599286719E-7</v>
      </c>
      <c r="V79" s="28">
        <f t="shared" si="37"/>
        <v>2.8020034798323124E-6</v>
      </c>
      <c r="W79" s="29">
        <f t="shared" si="38"/>
        <v>1.2609015659245404E-7</v>
      </c>
      <c r="X79" s="28">
        <f t="shared" si="39"/>
        <v>2.3011472705462774E-8</v>
      </c>
      <c r="Y79" s="17">
        <v>50.657433654324002</v>
      </c>
      <c r="Z79" s="18">
        <f t="shared" si="46"/>
        <v>13048.006684378468</v>
      </c>
      <c r="AA79" s="30">
        <f t="shared" si="47"/>
        <v>5.6504615444934372E-3</v>
      </c>
      <c r="AB79" s="30">
        <f t="shared" si="40"/>
        <v>1.4126153861233594E-4</v>
      </c>
      <c r="AC79" s="30">
        <f t="shared" si="41"/>
        <v>2.5471698113207547E-3</v>
      </c>
      <c r="AD79" s="31">
        <f t="shared" si="42"/>
        <v>4.5970831087235389E-3</v>
      </c>
      <c r="AE79" s="32"/>
    </row>
    <row r="80" spans="1:31" s="2" customFormat="1" ht="16.149999999999999" customHeight="1" x14ac:dyDescent="0.2">
      <c r="A80" s="5" t="s">
        <v>78</v>
      </c>
      <c r="B80" s="22">
        <v>76</v>
      </c>
      <c r="C80" s="23" t="s">
        <v>78</v>
      </c>
      <c r="D80" s="11">
        <v>17939</v>
      </c>
      <c r="E80" s="24">
        <f t="shared" si="30"/>
        <v>7.7293358001945802E-3</v>
      </c>
      <c r="F80" s="24">
        <f t="shared" si="31"/>
        <v>4.9467749121245314E-3</v>
      </c>
      <c r="G80" s="121">
        <v>58826.05</v>
      </c>
      <c r="H80" s="121">
        <v>149193.5</v>
      </c>
      <c r="I80" s="123">
        <f t="shared" si="32"/>
        <v>208019.55</v>
      </c>
      <c r="J80" s="25">
        <f t="shared" si="48"/>
        <v>1.2777473672089703E-4</v>
      </c>
      <c r="K80" s="25">
        <f t="shared" si="33"/>
        <v>4.2165663117896023E-5</v>
      </c>
      <c r="L80" s="121">
        <v>142216</v>
      </c>
      <c r="M80" s="121">
        <v>61298</v>
      </c>
      <c r="N80" s="120">
        <f t="shared" si="43"/>
        <v>203514</v>
      </c>
      <c r="O80" s="26">
        <f t="shared" si="44"/>
        <v>1.0569372756124463E-4</v>
      </c>
      <c r="P80" s="27">
        <f t="shared" si="45"/>
        <v>3.4878930095210729E-5</v>
      </c>
      <c r="Q80" s="121">
        <v>92092.5</v>
      </c>
      <c r="R80" s="121">
        <v>37791</v>
      </c>
      <c r="S80" s="123">
        <f t="shared" si="34"/>
        <v>129883.5</v>
      </c>
      <c r="T80" s="28">
        <f t="shared" si="35"/>
        <v>6.5544092437280142E-5</v>
      </c>
      <c r="U80" s="28">
        <f t="shared" si="36"/>
        <v>2.2284991428675249E-5</v>
      </c>
      <c r="V80" s="28">
        <f t="shared" si="37"/>
        <v>9.9329584641781992E-5</v>
      </c>
      <c r="W80" s="29">
        <f t="shared" si="38"/>
        <v>4.4698313088801897E-6</v>
      </c>
      <c r="X80" s="28">
        <f t="shared" si="39"/>
        <v>1.3108818487456029E-6</v>
      </c>
      <c r="Y80" s="17">
        <v>52.989493663485597</v>
      </c>
      <c r="Z80" s="18">
        <f t="shared" si="46"/>
        <v>27728.845493658544</v>
      </c>
      <c r="AA80" s="30">
        <f t="shared" si="47"/>
        <v>1.20080238250262E-2</v>
      </c>
      <c r="AB80" s="30">
        <f t="shared" si="40"/>
        <v>3.00200595625655E-4</v>
      </c>
      <c r="AC80" s="30">
        <f t="shared" si="41"/>
        <v>2.5471698113207547E-3</v>
      </c>
      <c r="AD80" s="31">
        <f t="shared" si="42"/>
        <v>7.7999260322285675E-3</v>
      </c>
      <c r="AE80" s="32"/>
    </row>
    <row r="81" spans="1:31" s="2" customFormat="1" ht="16.149999999999999" customHeight="1" x14ac:dyDescent="0.2">
      <c r="A81" s="5" t="s">
        <v>79</v>
      </c>
      <c r="B81" s="22">
        <v>77</v>
      </c>
      <c r="C81" s="23" t="s">
        <v>79</v>
      </c>
      <c r="D81" s="11">
        <v>2683</v>
      </c>
      <c r="E81" s="24">
        <f t="shared" si="30"/>
        <v>1.1560180585273459E-3</v>
      </c>
      <c r="F81" s="24">
        <f t="shared" si="31"/>
        <v>7.3985155745750141E-4</v>
      </c>
      <c r="G81" s="121">
        <v>13392.5</v>
      </c>
      <c r="H81" s="121">
        <v>0</v>
      </c>
      <c r="I81" s="123">
        <f t="shared" si="32"/>
        <v>13392.5</v>
      </c>
      <c r="J81" s="25">
        <f t="shared" si="48"/>
        <v>8.2262612409968853E-6</v>
      </c>
      <c r="K81" s="25">
        <f t="shared" si="33"/>
        <v>2.7146662095289722E-6</v>
      </c>
      <c r="L81" s="121">
        <v>24383</v>
      </c>
      <c r="M81" s="121">
        <v>0</v>
      </c>
      <c r="N81" s="120">
        <f t="shared" si="43"/>
        <v>24383</v>
      </c>
      <c r="O81" s="26">
        <f t="shared" si="44"/>
        <v>1.2663159090410624E-5</v>
      </c>
      <c r="P81" s="27">
        <f t="shared" si="45"/>
        <v>4.1788424998355063E-6</v>
      </c>
      <c r="Q81" s="121">
        <v>38105</v>
      </c>
      <c r="R81" s="121">
        <v>0</v>
      </c>
      <c r="S81" s="123">
        <f t="shared" si="34"/>
        <v>38105</v>
      </c>
      <c r="T81" s="28">
        <f t="shared" si="35"/>
        <v>1.9229214198281997E-5</v>
      </c>
      <c r="U81" s="28">
        <f t="shared" si="36"/>
        <v>6.5379328274158799E-6</v>
      </c>
      <c r="V81" s="28">
        <f t="shared" si="37"/>
        <v>1.3431441536780358E-5</v>
      </c>
      <c r="W81" s="29">
        <f t="shared" si="38"/>
        <v>6.0441486915511612E-7</v>
      </c>
      <c r="X81" s="28">
        <f t="shared" si="39"/>
        <v>3.8458428396563995E-7</v>
      </c>
      <c r="Y81" s="17">
        <v>50.667758036341702</v>
      </c>
      <c r="Z81" s="18">
        <f t="shared" si="46"/>
        <v>5054.1667954449003</v>
      </c>
      <c r="AA81" s="30">
        <f t="shared" si="47"/>
        <v>2.1887155492729881E-3</v>
      </c>
      <c r="AB81" s="30">
        <f t="shared" si="40"/>
        <v>5.4717888731824703E-5</v>
      </c>
      <c r="AC81" s="30">
        <f t="shared" si="41"/>
        <v>2.5471698113207547E-3</v>
      </c>
      <c r="AD81" s="31">
        <f t="shared" si="42"/>
        <v>3.3427282566632016E-3</v>
      </c>
      <c r="AE81" s="32"/>
    </row>
    <row r="82" spans="1:31" s="2" customFormat="1" ht="16.149999999999999" customHeight="1" x14ac:dyDescent="0.2">
      <c r="A82" s="5" t="s">
        <v>129</v>
      </c>
      <c r="B82" s="22">
        <v>78</v>
      </c>
      <c r="C82" s="10" t="s">
        <v>129</v>
      </c>
      <c r="D82" s="11">
        <v>3747</v>
      </c>
      <c r="E82" s="24">
        <f t="shared" si="30"/>
        <v>1.6144612990316679E-3</v>
      </c>
      <c r="F82" s="24">
        <f t="shared" si="31"/>
        <v>1.0332552313802674E-3</v>
      </c>
      <c r="G82" s="121">
        <v>57668.08</v>
      </c>
      <c r="H82" s="121">
        <v>6260</v>
      </c>
      <c r="I82" s="123">
        <f t="shared" si="32"/>
        <v>63928.08</v>
      </c>
      <c r="J82" s="25">
        <f t="shared" si="48"/>
        <v>3.9267432272939939E-5</v>
      </c>
      <c r="K82" s="25">
        <f t="shared" si="33"/>
        <v>1.295825265007018E-5</v>
      </c>
      <c r="L82" s="121">
        <v>75371.399999999994</v>
      </c>
      <c r="M82" s="121">
        <v>6060</v>
      </c>
      <c r="N82" s="120">
        <f t="shared" si="43"/>
        <v>81431.399999999994</v>
      </c>
      <c r="O82" s="26">
        <f t="shared" si="44"/>
        <v>4.2290890093707239E-5</v>
      </c>
      <c r="P82" s="27">
        <f t="shared" si="45"/>
        <v>1.3955993730923389E-5</v>
      </c>
      <c r="Q82" s="121">
        <v>74730.899999999994</v>
      </c>
      <c r="R82" s="121">
        <v>2820</v>
      </c>
      <c r="S82" s="123">
        <f t="shared" si="34"/>
        <v>77550.899999999994</v>
      </c>
      <c r="T82" s="28">
        <f t="shared" si="35"/>
        <v>3.9135096899870022E-5</v>
      </c>
      <c r="U82" s="28">
        <f t="shared" si="36"/>
        <v>1.3305932945955809E-5</v>
      </c>
      <c r="V82" s="28">
        <f t="shared" si="37"/>
        <v>4.0220179326949379E-5</v>
      </c>
      <c r="W82" s="29">
        <f t="shared" si="38"/>
        <v>1.8099080697127221E-6</v>
      </c>
      <c r="X82" s="28">
        <f t="shared" si="39"/>
        <v>7.8270193799740043E-7</v>
      </c>
      <c r="Y82" s="17">
        <v>52.699620408264003</v>
      </c>
      <c r="Z82" s="18">
        <f t="shared" si="46"/>
        <v>5949.9934512821792</v>
      </c>
      <c r="AA82" s="30">
        <f t="shared" si="47"/>
        <v>2.5766548101718123E-3</v>
      </c>
      <c r="AB82" s="30">
        <f t="shared" si="40"/>
        <v>6.441637025429531E-5</v>
      </c>
      <c r="AC82" s="30">
        <f t="shared" si="41"/>
        <v>2.5471698113207547E-3</v>
      </c>
      <c r="AD82" s="31">
        <f t="shared" si="42"/>
        <v>3.6474340229630279E-3</v>
      </c>
      <c r="AE82" s="32"/>
    </row>
    <row r="83" spans="1:31" s="2" customFormat="1" ht="16.149999999999999" customHeight="1" x14ac:dyDescent="0.2">
      <c r="A83" s="5" t="s">
        <v>80</v>
      </c>
      <c r="B83" s="22">
        <v>79</v>
      </c>
      <c r="C83" s="10" t="s">
        <v>80</v>
      </c>
      <c r="D83" s="11">
        <v>45062</v>
      </c>
      <c r="E83" s="24">
        <f t="shared" si="30"/>
        <v>1.9415760623689625E-2</v>
      </c>
      <c r="F83" s="24">
        <f t="shared" si="31"/>
        <v>1.242608679916136E-2</v>
      </c>
      <c r="G83" s="121">
        <v>28971.7</v>
      </c>
      <c r="H83" s="121">
        <v>2392599</v>
      </c>
      <c r="I83" s="123">
        <f t="shared" si="32"/>
        <v>2421570.7000000002</v>
      </c>
      <c r="J83" s="25">
        <f t="shared" si="48"/>
        <v>1.4874349965834383E-3</v>
      </c>
      <c r="K83" s="25">
        <f t="shared" si="33"/>
        <v>4.9085354887253463E-4</v>
      </c>
      <c r="L83" s="121">
        <v>42189</v>
      </c>
      <c r="M83" s="121">
        <v>1800233</v>
      </c>
      <c r="N83" s="120">
        <f t="shared" si="43"/>
        <v>1842422</v>
      </c>
      <c r="O83" s="26">
        <f t="shared" si="44"/>
        <v>9.5685038336843387E-4</v>
      </c>
      <c r="P83" s="27">
        <f t="shared" si="45"/>
        <v>3.1576062651158317E-4</v>
      </c>
      <c r="Q83" s="121">
        <v>824963.34</v>
      </c>
      <c r="R83" s="121">
        <v>2334908</v>
      </c>
      <c r="S83" s="123">
        <f t="shared" si="34"/>
        <v>3159871.34</v>
      </c>
      <c r="T83" s="28">
        <f t="shared" si="35"/>
        <v>1.5945897608154404E-3</v>
      </c>
      <c r="U83" s="28">
        <f t="shared" si="36"/>
        <v>5.4216051867724978E-4</v>
      </c>
      <c r="V83" s="28">
        <f t="shared" si="37"/>
        <v>1.3487746940613675E-3</v>
      </c>
      <c r="W83" s="29">
        <f t="shared" si="38"/>
        <v>6.0694861232761537E-5</v>
      </c>
      <c r="X83" s="28">
        <f t="shared" si="39"/>
        <v>3.1891795216308808E-5</v>
      </c>
      <c r="Y83" s="17">
        <v>53.797324570673297</v>
      </c>
      <c r="Z83" s="18">
        <f t="shared" si="46"/>
        <v>64353.472204584126</v>
      </c>
      <c r="AA83" s="30">
        <f t="shared" si="47"/>
        <v>2.7868380875523058E-2</v>
      </c>
      <c r="AB83" s="30">
        <f t="shared" si="40"/>
        <v>6.9670952188807648E-4</v>
      </c>
      <c r="AC83" s="30">
        <f t="shared" si="41"/>
        <v>2.5471698113207547E-3</v>
      </c>
      <c r="AD83" s="31">
        <f t="shared" si="42"/>
        <v>1.5762552788819263E-2</v>
      </c>
      <c r="AE83" s="32"/>
    </row>
    <row r="84" spans="1:31" s="2" customFormat="1" ht="16.149999999999999" customHeight="1" x14ac:dyDescent="0.2">
      <c r="A84" s="5" t="s">
        <v>81</v>
      </c>
      <c r="B84" s="22">
        <v>80</v>
      </c>
      <c r="C84" s="10" t="s">
        <v>81</v>
      </c>
      <c r="D84" s="11">
        <v>11020</v>
      </c>
      <c r="E84" s="24">
        <f t="shared" si="30"/>
        <v>4.7481621337947637E-3</v>
      </c>
      <c r="F84" s="24">
        <f t="shared" si="31"/>
        <v>3.038823765628649E-3</v>
      </c>
      <c r="G84" s="121">
        <v>18607</v>
      </c>
      <c r="H84" s="121">
        <v>10600</v>
      </c>
      <c r="I84" s="123">
        <f t="shared" si="32"/>
        <v>29207</v>
      </c>
      <c r="J84" s="25">
        <f t="shared" si="48"/>
        <v>1.7940221173477395E-5</v>
      </c>
      <c r="K84" s="25">
        <f t="shared" si="33"/>
        <v>5.9202729872475406E-6</v>
      </c>
      <c r="L84" s="121">
        <v>11762</v>
      </c>
      <c r="M84" s="121">
        <v>6720</v>
      </c>
      <c r="N84" s="120">
        <f t="shared" si="43"/>
        <v>18482</v>
      </c>
      <c r="O84" s="26">
        <f t="shared" si="44"/>
        <v>9.5985115165881622E-6</v>
      </c>
      <c r="P84" s="27">
        <f t="shared" si="45"/>
        <v>3.1675088004740936E-6</v>
      </c>
      <c r="Q84" s="121">
        <v>10401.81</v>
      </c>
      <c r="R84" s="121">
        <v>0</v>
      </c>
      <c r="S84" s="123">
        <f t="shared" si="34"/>
        <v>10401.81</v>
      </c>
      <c r="T84" s="28">
        <f t="shared" si="35"/>
        <v>5.2491440110177571E-6</v>
      </c>
      <c r="U84" s="28">
        <f t="shared" si="36"/>
        <v>1.7847089637460377E-6</v>
      </c>
      <c r="V84" s="28">
        <f t="shared" si="37"/>
        <v>1.0872490751467672E-5</v>
      </c>
      <c r="W84" s="29">
        <f t="shared" si="38"/>
        <v>4.8926208381604521E-7</v>
      </c>
      <c r="X84" s="28">
        <f t="shared" si="39"/>
        <v>1.0498288022035514E-7</v>
      </c>
      <c r="Y84" s="17">
        <v>54.147816437142303</v>
      </c>
      <c r="Z84" s="18">
        <f t="shared" si="46"/>
        <v>15175.398752807914</v>
      </c>
      <c r="AA84" s="30">
        <f t="shared" si="47"/>
        <v>6.5717323074148421E-3</v>
      </c>
      <c r="AB84" s="30">
        <f t="shared" si="40"/>
        <v>1.6429330768537106E-4</v>
      </c>
      <c r="AC84" s="30">
        <f t="shared" si="41"/>
        <v>2.5471698113207547E-3</v>
      </c>
      <c r="AD84" s="31">
        <f t="shared" si="42"/>
        <v>5.7508811295988111E-3</v>
      </c>
      <c r="AE84" s="32"/>
    </row>
    <row r="85" spans="1:31" s="2" customFormat="1" ht="16.149999999999999" customHeight="1" x14ac:dyDescent="0.2">
      <c r="A85" s="5" t="s">
        <v>82</v>
      </c>
      <c r="B85" s="22">
        <v>81</v>
      </c>
      <c r="C85" s="10" t="s">
        <v>82</v>
      </c>
      <c r="D85" s="11">
        <v>3355</v>
      </c>
      <c r="E85" s="24">
        <f t="shared" si="30"/>
        <v>1.4455611577932335E-3</v>
      </c>
      <c r="F85" s="24">
        <f t="shared" si="31"/>
        <v>9.2515914098766951E-4</v>
      </c>
      <c r="G85" s="121">
        <v>9937</v>
      </c>
      <c r="H85" s="121">
        <v>4390</v>
      </c>
      <c r="I85" s="123">
        <f t="shared" si="32"/>
        <v>14327</v>
      </c>
      <c r="J85" s="25">
        <f t="shared" si="48"/>
        <v>8.8002721523063185E-6</v>
      </c>
      <c r="K85" s="25">
        <f t="shared" si="33"/>
        <v>2.9040898102610852E-6</v>
      </c>
      <c r="L85" s="121">
        <v>36455</v>
      </c>
      <c r="M85" s="121">
        <v>3220</v>
      </c>
      <c r="N85" s="120">
        <f t="shared" si="43"/>
        <v>39675</v>
      </c>
      <c r="O85" s="26">
        <f t="shared" si="44"/>
        <v>2.0604963987698047E-5</v>
      </c>
      <c r="P85" s="27">
        <f t="shared" si="45"/>
        <v>6.799638115940356E-6</v>
      </c>
      <c r="Q85" s="121">
        <v>27260</v>
      </c>
      <c r="R85" s="121">
        <v>3300</v>
      </c>
      <c r="S85" s="123">
        <f t="shared" si="34"/>
        <v>30560</v>
      </c>
      <c r="T85" s="28">
        <f t="shared" si="35"/>
        <v>1.54217238131347E-5</v>
      </c>
      <c r="U85" s="28">
        <f t="shared" si="36"/>
        <v>5.2433860964657987E-6</v>
      </c>
      <c r="V85" s="28">
        <f t="shared" si="37"/>
        <v>1.494711402266724E-5</v>
      </c>
      <c r="W85" s="29">
        <f t="shared" si="38"/>
        <v>6.7262013102002576E-7</v>
      </c>
      <c r="X85" s="28">
        <f t="shared" si="39"/>
        <v>3.0843447626269403E-7</v>
      </c>
      <c r="Y85" s="17">
        <v>50.930152286702899</v>
      </c>
      <c r="Z85" s="18">
        <f>D85*(9.261-0.1456*Y85)</f>
        <v>6191.8867697730702</v>
      </c>
      <c r="AA85" s="30">
        <f t="shared" si="47"/>
        <v>2.681407124227497E-3</v>
      </c>
      <c r="AB85" s="30">
        <f t="shared" si="40"/>
        <v>6.7035178105687423E-5</v>
      </c>
      <c r="AC85" s="30">
        <f t="shared" si="41"/>
        <v>2.5471698113207547E-3</v>
      </c>
      <c r="AD85" s="31">
        <f t="shared" si="42"/>
        <v>3.5403451850213943E-3</v>
      </c>
      <c r="AE85" s="32"/>
    </row>
    <row r="86" spans="1:31" s="2" customFormat="1" ht="16.149999999999999" customHeight="1" x14ac:dyDescent="0.2">
      <c r="A86" s="5" t="s">
        <v>83</v>
      </c>
      <c r="B86" s="22">
        <v>82</v>
      </c>
      <c r="C86" s="10" t="s">
        <v>83</v>
      </c>
      <c r="D86" s="11">
        <v>3512</v>
      </c>
      <c r="E86" s="24">
        <f t="shared" si="30"/>
        <v>1.5132073878300555E-3</v>
      </c>
      <c r="F86" s="24">
        <f t="shared" si="31"/>
        <v>9.6845272821123552E-4</v>
      </c>
      <c r="G86" s="121">
        <v>181499.37</v>
      </c>
      <c r="H86" s="121">
        <v>75</v>
      </c>
      <c r="I86" s="123">
        <f t="shared" si="32"/>
        <v>181574.37</v>
      </c>
      <c r="J86" s="25">
        <f t="shared" si="48"/>
        <v>1.1153094659618648E-4</v>
      </c>
      <c r="K86" s="25">
        <f t="shared" si="33"/>
        <v>3.6805212376741543E-5</v>
      </c>
      <c r="L86" s="121">
        <v>304291.39</v>
      </c>
      <c r="M86" s="121">
        <v>17755</v>
      </c>
      <c r="N86" s="120">
        <f t="shared" si="43"/>
        <v>322046.39</v>
      </c>
      <c r="O86" s="26">
        <f t="shared" si="44"/>
        <v>1.6725278559087992E-4</v>
      </c>
      <c r="P86" s="27">
        <f t="shared" si="45"/>
        <v>5.519341924499038E-5</v>
      </c>
      <c r="Q86" s="121">
        <v>0</v>
      </c>
      <c r="R86" s="121">
        <v>0</v>
      </c>
      <c r="S86" s="123">
        <f t="shared" si="34"/>
        <v>0</v>
      </c>
      <c r="T86" s="28">
        <f t="shared" si="35"/>
        <v>0</v>
      </c>
      <c r="U86" s="28">
        <f t="shared" si="36"/>
        <v>0</v>
      </c>
      <c r="V86" s="28">
        <f t="shared" si="37"/>
        <v>9.1998631621731923E-5</v>
      </c>
      <c r="W86" s="29">
        <f t="shared" si="38"/>
        <v>4.1399384229779366E-6</v>
      </c>
      <c r="X86" s="28">
        <f t="shared" si="39"/>
        <v>0</v>
      </c>
      <c r="Y86" s="17">
        <v>55.370599847421801</v>
      </c>
      <c r="Z86" s="18">
        <f t="shared" si="46"/>
        <v>4211.0308057004313</v>
      </c>
      <c r="AA86" s="30">
        <f t="shared" si="47"/>
        <v>1.8235940711752421E-3</v>
      </c>
      <c r="AB86" s="30">
        <f t="shared" si="40"/>
        <v>4.5589851779381057E-5</v>
      </c>
      <c r="AC86" s="30">
        <f t="shared" si="41"/>
        <v>2.5471698113207547E-3</v>
      </c>
      <c r="AD86" s="31">
        <f t="shared" si="42"/>
        <v>3.5653523297343491E-3</v>
      </c>
      <c r="AE86" s="32"/>
    </row>
    <row r="87" spans="1:31" s="2" customFormat="1" ht="16.149999999999999" customHeight="1" x14ac:dyDescent="0.2">
      <c r="A87" s="5" t="s">
        <v>84</v>
      </c>
      <c r="B87" s="22">
        <v>83</v>
      </c>
      <c r="C87" s="23" t="s">
        <v>84</v>
      </c>
      <c r="D87" s="11">
        <v>1915</v>
      </c>
      <c r="E87" s="24">
        <f t="shared" si="30"/>
        <v>8.2511165936633151E-4</v>
      </c>
      <c r="F87" s="24">
        <f t="shared" si="31"/>
        <v>5.2807146199445221E-4</v>
      </c>
      <c r="G87" s="121">
        <v>1800439.33</v>
      </c>
      <c r="H87" s="121">
        <v>1146937</v>
      </c>
      <c r="I87" s="123">
        <f t="shared" si="32"/>
        <v>2947376.33</v>
      </c>
      <c r="J87" s="25">
        <f t="shared" si="48"/>
        <v>1.81040788994666E-3</v>
      </c>
      <c r="K87" s="25">
        <f t="shared" si="33"/>
        <v>5.9743460368239778E-4</v>
      </c>
      <c r="L87" s="121">
        <v>268614.18</v>
      </c>
      <c r="M87" s="121">
        <v>410752</v>
      </c>
      <c r="N87" s="120">
        <f t="shared" si="43"/>
        <v>679366.17999999993</v>
      </c>
      <c r="O87" s="26">
        <f t="shared" si="44"/>
        <v>3.5282459164108352E-4</v>
      </c>
      <c r="P87" s="27">
        <f t="shared" si="45"/>
        <v>1.1643211524155756E-4</v>
      </c>
      <c r="Q87" s="121">
        <v>42170.47</v>
      </c>
      <c r="R87" s="121">
        <v>90200</v>
      </c>
      <c r="S87" s="123">
        <f t="shared" si="34"/>
        <v>132370.47</v>
      </c>
      <c r="T87" s="28">
        <f t="shared" si="35"/>
        <v>6.6799110908207879E-5</v>
      </c>
      <c r="U87" s="28">
        <f t="shared" si="36"/>
        <v>2.2711697708790682E-5</v>
      </c>
      <c r="V87" s="28">
        <f t="shared" si="37"/>
        <v>7.3657841663274609E-4</v>
      </c>
      <c r="W87" s="29">
        <f t="shared" si="38"/>
        <v>3.314602874847357E-5</v>
      </c>
      <c r="X87" s="28">
        <f t="shared" si="39"/>
        <v>1.3359822181641576E-6</v>
      </c>
      <c r="Y87" s="17">
        <v>55.268992057506999</v>
      </c>
      <c r="Z87" s="18">
        <f t="shared" si="46"/>
        <v>2324.4935585576668</v>
      </c>
      <c r="AA87" s="30">
        <f t="shared" si="47"/>
        <v>1.0066258993243649E-3</v>
      </c>
      <c r="AB87" s="30">
        <f t="shared" si="40"/>
        <v>2.5165647483109125E-5</v>
      </c>
      <c r="AC87" s="30">
        <f t="shared" si="41"/>
        <v>2.5471698113207547E-3</v>
      </c>
      <c r="AD87" s="31">
        <f t="shared" si="42"/>
        <v>3.134888931764954E-3</v>
      </c>
      <c r="AE87" s="32"/>
    </row>
    <row r="88" spans="1:31" s="2" customFormat="1" ht="16.149999999999999" customHeight="1" x14ac:dyDescent="0.2">
      <c r="A88" s="5" t="s">
        <v>85</v>
      </c>
      <c r="B88" s="22">
        <v>84</v>
      </c>
      <c r="C88" s="10" t="s">
        <v>85</v>
      </c>
      <c r="D88" s="11">
        <v>7037</v>
      </c>
      <c r="E88" s="24">
        <f t="shared" si="30"/>
        <v>3.0320160558542425E-3</v>
      </c>
      <c r="F88" s="24">
        <f t="shared" si="31"/>
        <v>1.9404902757467152E-3</v>
      </c>
      <c r="G88" s="121">
        <v>138782</v>
      </c>
      <c r="H88" s="121">
        <v>0</v>
      </c>
      <c r="I88" s="123">
        <f t="shared" si="32"/>
        <v>138782</v>
      </c>
      <c r="J88" s="25">
        <f t="shared" si="48"/>
        <v>8.5245994963451907E-5</v>
      </c>
      <c r="K88" s="25">
        <f t="shared" si="33"/>
        <v>2.8131178337939131E-5</v>
      </c>
      <c r="L88" s="121">
        <v>0</v>
      </c>
      <c r="M88" s="121">
        <v>0</v>
      </c>
      <c r="N88" s="120">
        <f t="shared" si="43"/>
        <v>0</v>
      </c>
      <c r="O88" s="26">
        <f t="shared" si="44"/>
        <v>0</v>
      </c>
      <c r="P88" s="27">
        <f t="shared" si="45"/>
        <v>0</v>
      </c>
      <c r="Q88" s="121">
        <v>20232.5</v>
      </c>
      <c r="R88" s="121">
        <v>20000</v>
      </c>
      <c r="S88" s="123">
        <f t="shared" si="34"/>
        <v>40232.5</v>
      </c>
      <c r="T88" s="28">
        <f t="shared" si="35"/>
        <v>2.0302830605757259E-5</v>
      </c>
      <c r="U88" s="28">
        <f t="shared" si="36"/>
        <v>6.9029624059574688E-6</v>
      </c>
      <c r="V88" s="28">
        <f t="shared" si="37"/>
        <v>3.5034140743896603E-5</v>
      </c>
      <c r="W88" s="29">
        <f t="shared" si="38"/>
        <v>1.5765363334753471E-6</v>
      </c>
      <c r="X88" s="28">
        <f t="shared" si="39"/>
        <v>4.060566121151452E-7</v>
      </c>
      <c r="Y88" s="17">
        <v>53.2971545292461</v>
      </c>
      <c r="Z88" s="18">
        <f t="shared" si="46"/>
        <v>10562.074672912411</v>
      </c>
      <c r="AA88" s="30">
        <f t="shared" si="47"/>
        <v>4.5739244478477615E-3</v>
      </c>
      <c r="AB88" s="30">
        <f t="shared" si="40"/>
        <v>1.1434811119619404E-4</v>
      </c>
      <c r="AC88" s="30">
        <f t="shared" si="41"/>
        <v>2.5471698113207547E-3</v>
      </c>
      <c r="AD88" s="31">
        <f t="shared" si="42"/>
        <v>4.6039907912092549E-3</v>
      </c>
      <c r="AE88" s="32"/>
    </row>
    <row r="89" spans="1:31" s="2" customFormat="1" ht="16.149999999999999" customHeight="1" x14ac:dyDescent="0.2">
      <c r="A89" s="5" t="s">
        <v>130</v>
      </c>
      <c r="B89" s="22">
        <v>85</v>
      </c>
      <c r="C89" s="10" t="s">
        <v>130</v>
      </c>
      <c r="D89" s="11">
        <v>16680</v>
      </c>
      <c r="E89" s="24">
        <f t="shared" si="30"/>
        <v>7.1868733567782813E-3</v>
      </c>
      <c r="F89" s="24">
        <f t="shared" si="31"/>
        <v>4.5995989483380998E-3</v>
      </c>
      <c r="G89" s="121">
        <v>106325.11</v>
      </c>
      <c r="H89" s="121">
        <v>29135</v>
      </c>
      <c r="I89" s="123">
        <f t="shared" si="32"/>
        <v>135460.10999999999</v>
      </c>
      <c r="J89" s="25">
        <f t="shared" si="48"/>
        <v>8.3205544341547464E-5</v>
      </c>
      <c r="K89" s="25">
        <f t="shared" si="33"/>
        <v>2.7457829632710663E-5</v>
      </c>
      <c r="L89" s="121">
        <v>64582.04</v>
      </c>
      <c r="M89" s="121">
        <v>56090</v>
      </c>
      <c r="N89" s="120">
        <f t="shared" si="43"/>
        <v>120672.04000000001</v>
      </c>
      <c r="O89" s="26">
        <f t="shared" si="44"/>
        <v>6.2670271922421139E-5</v>
      </c>
      <c r="P89" s="27">
        <f t="shared" si="45"/>
        <v>2.0681189734398976E-5</v>
      </c>
      <c r="Q89" s="121">
        <v>76365.259999999995</v>
      </c>
      <c r="R89" s="121">
        <v>12658</v>
      </c>
      <c r="S89" s="123">
        <f t="shared" si="34"/>
        <v>89023.26</v>
      </c>
      <c r="T89" s="28">
        <f t="shared" si="35"/>
        <v>4.4924480650028857E-5</v>
      </c>
      <c r="U89" s="28">
        <f t="shared" si="36"/>
        <v>1.5274323421009812E-5</v>
      </c>
      <c r="V89" s="28">
        <f t="shared" si="37"/>
        <v>6.3413342788119447E-5</v>
      </c>
      <c r="W89" s="29">
        <f t="shared" si="38"/>
        <v>2.853600425465375E-6</v>
      </c>
      <c r="X89" s="28">
        <f t="shared" si="39"/>
        <v>8.9848961300057711E-7</v>
      </c>
      <c r="Y89" s="17">
        <v>51.747656674820597</v>
      </c>
      <c r="Z89" s="18">
        <f t="shared" si="46"/>
        <v>28798.707018277284</v>
      </c>
      <c r="AA89" s="30">
        <f t="shared" si="47"/>
        <v>1.2471329182619926E-2</v>
      </c>
      <c r="AB89" s="30">
        <f t="shared" si="40"/>
        <v>3.1178322956549817E-4</v>
      </c>
      <c r="AC89" s="30">
        <f t="shared" si="41"/>
        <v>2.5471698113207547E-3</v>
      </c>
      <c r="AD89" s="31">
        <f t="shared" si="42"/>
        <v>7.462304079262818E-3</v>
      </c>
      <c r="AE89" s="32"/>
    </row>
    <row r="90" spans="1:31" s="2" customFormat="1" ht="16.149999999999999" customHeight="1" x14ac:dyDescent="0.2">
      <c r="A90" s="5" t="s">
        <v>131</v>
      </c>
      <c r="B90" s="22">
        <v>86</v>
      </c>
      <c r="C90" s="10" t="s">
        <v>131</v>
      </c>
      <c r="D90" s="11">
        <v>2133</v>
      </c>
      <c r="E90" s="24">
        <f t="shared" si="30"/>
        <v>9.1904081954484863E-4</v>
      </c>
      <c r="F90" s="24">
        <f t="shared" si="31"/>
        <v>5.8818612450870313E-4</v>
      </c>
      <c r="G90" s="121">
        <v>33382</v>
      </c>
      <c r="H90" s="121">
        <v>0</v>
      </c>
      <c r="I90" s="123">
        <f t="shared" si="32"/>
        <v>33382</v>
      </c>
      <c r="J90" s="25">
        <f t="shared" si="48"/>
        <v>2.0504689396823447E-5</v>
      </c>
      <c r="K90" s="25">
        <f t="shared" si="33"/>
        <v>6.7665475009517375E-6</v>
      </c>
      <c r="L90" s="121">
        <v>28228</v>
      </c>
      <c r="M90" s="121">
        <v>0</v>
      </c>
      <c r="N90" s="120">
        <f t="shared" si="43"/>
        <v>28228</v>
      </c>
      <c r="O90" s="26">
        <f t="shared" si="44"/>
        <v>1.4660035877624209E-5</v>
      </c>
      <c r="P90" s="27">
        <f t="shared" si="45"/>
        <v>4.8378118396159894E-6</v>
      </c>
      <c r="Q90" s="121">
        <v>17502</v>
      </c>
      <c r="R90" s="121">
        <v>0</v>
      </c>
      <c r="S90" s="123">
        <f t="shared" si="34"/>
        <v>17502</v>
      </c>
      <c r="T90" s="28">
        <f t="shared" si="35"/>
        <v>8.8321665633993301E-6</v>
      </c>
      <c r="U90" s="28">
        <f t="shared" si="36"/>
        <v>3.0029366315557723E-6</v>
      </c>
      <c r="V90" s="28">
        <f t="shared" si="37"/>
        <v>1.4607295972123499E-5</v>
      </c>
      <c r="W90" s="29">
        <f t="shared" si="38"/>
        <v>6.573283187455574E-7</v>
      </c>
      <c r="X90" s="28">
        <f t="shared" si="39"/>
        <v>1.766433312679866E-7</v>
      </c>
      <c r="Y90" s="17">
        <v>50.617111523905002</v>
      </c>
      <c r="Z90" s="18">
        <f t="shared" si="46"/>
        <v>4033.819883000745</v>
      </c>
      <c r="AA90" s="30">
        <f t="shared" si="47"/>
        <v>1.7468525789151564E-3</v>
      </c>
      <c r="AB90" s="30">
        <f t="shared" si="40"/>
        <v>4.3671314472878912E-5</v>
      </c>
      <c r="AC90" s="30">
        <f t="shared" si="41"/>
        <v>2.5471698113207547E-3</v>
      </c>
      <c r="AD90" s="31">
        <f t="shared" si="42"/>
        <v>3.1798612219523506E-3</v>
      </c>
      <c r="AE90" s="32"/>
    </row>
    <row r="91" spans="1:31" s="2" customFormat="1" ht="16.149999999999999" customHeight="1" x14ac:dyDescent="0.2">
      <c r="A91" s="5" t="s">
        <v>132</v>
      </c>
      <c r="B91" s="22">
        <v>87</v>
      </c>
      <c r="C91" s="10" t="s">
        <v>86</v>
      </c>
      <c r="D91" s="11">
        <v>5464</v>
      </c>
      <c r="E91" s="24">
        <f t="shared" si="30"/>
        <v>2.3542611523643003E-3</v>
      </c>
      <c r="F91" s="24">
        <f t="shared" si="31"/>
        <v>1.5067271375131521E-3</v>
      </c>
      <c r="G91" s="121">
        <v>667096.92000000004</v>
      </c>
      <c r="H91" s="121">
        <v>3405</v>
      </c>
      <c r="I91" s="123">
        <f t="shared" si="32"/>
        <v>670501.92000000004</v>
      </c>
      <c r="J91" s="25">
        <f t="shared" si="48"/>
        <v>4.1185170479820751E-4</v>
      </c>
      <c r="K91" s="25">
        <f t="shared" si="33"/>
        <v>1.3591106258340849E-4</v>
      </c>
      <c r="L91" s="121">
        <v>452556.45</v>
      </c>
      <c r="M91" s="121">
        <v>4190</v>
      </c>
      <c r="N91" s="120">
        <f t="shared" si="43"/>
        <v>456746.45</v>
      </c>
      <c r="O91" s="26">
        <f t="shared" si="44"/>
        <v>2.372084222749572E-4</v>
      </c>
      <c r="P91" s="27">
        <f t="shared" si="45"/>
        <v>7.8278779350735882E-5</v>
      </c>
      <c r="Q91" s="121">
        <v>500098.33</v>
      </c>
      <c r="R91" s="121">
        <v>7600</v>
      </c>
      <c r="S91" s="123">
        <f t="shared" si="34"/>
        <v>507698.33</v>
      </c>
      <c r="T91" s="28">
        <f t="shared" si="35"/>
        <v>2.5620364612728144E-4</v>
      </c>
      <c r="U91" s="28">
        <f t="shared" si="36"/>
        <v>8.7109239683275691E-5</v>
      </c>
      <c r="V91" s="28">
        <f t="shared" si="37"/>
        <v>3.0129908161742006E-4</v>
      </c>
      <c r="W91" s="29">
        <f t="shared" si="38"/>
        <v>1.3558458672783902E-5</v>
      </c>
      <c r="X91" s="28">
        <f t="shared" si="39"/>
        <v>5.1240729225456286E-6</v>
      </c>
      <c r="Y91" s="17">
        <v>51.139743750078402</v>
      </c>
      <c r="Z91" s="18">
        <f t="shared" si="46"/>
        <v>9917.4512857776226</v>
      </c>
      <c r="AA91" s="30">
        <f t="shared" si="47"/>
        <v>4.2947691908193399E-3</v>
      </c>
      <c r="AB91" s="30">
        <f t="shared" si="40"/>
        <v>1.073692297704835E-4</v>
      </c>
      <c r="AC91" s="30">
        <f t="shared" si="41"/>
        <v>2.5471698113207547E-3</v>
      </c>
      <c r="AD91" s="31">
        <f t="shared" si="42"/>
        <v>4.1799487101997195E-3</v>
      </c>
      <c r="AE91" s="32"/>
    </row>
    <row r="92" spans="1:31" s="2" customFormat="1" ht="16.149999999999999" customHeight="1" x14ac:dyDescent="0.2">
      <c r="A92" s="5" t="s">
        <v>87</v>
      </c>
      <c r="B92" s="22">
        <v>88</v>
      </c>
      <c r="C92" s="23" t="s">
        <v>87</v>
      </c>
      <c r="D92" s="11">
        <v>1917</v>
      </c>
      <c r="E92" s="24">
        <f t="shared" si="30"/>
        <v>8.2597339478081332E-4</v>
      </c>
      <c r="F92" s="24">
        <f t="shared" si="31"/>
        <v>5.2862297265972053E-4</v>
      </c>
      <c r="G92" s="121">
        <v>17180</v>
      </c>
      <c r="H92" s="121">
        <v>0</v>
      </c>
      <c r="I92" s="123">
        <f t="shared" si="32"/>
        <v>17180</v>
      </c>
      <c r="J92" s="25">
        <f t="shared" si="48"/>
        <v>1.0552709958583273E-5</v>
      </c>
      <c r="K92" s="25">
        <f t="shared" si="33"/>
        <v>3.48239428633248E-6</v>
      </c>
      <c r="L92" s="121">
        <v>9480</v>
      </c>
      <c r="M92" s="121">
        <v>0</v>
      </c>
      <c r="N92" s="120">
        <f t="shared" si="43"/>
        <v>9480</v>
      </c>
      <c r="O92" s="26">
        <f t="shared" si="44"/>
        <v>4.9233789187996848E-6</v>
      </c>
      <c r="P92" s="27">
        <f t="shared" si="45"/>
        <v>1.624715043203896E-6</v>
      </c>
      <c r="Q92" s="121">
        <v>17415.400000000001</v>
      </c>
      <c r="R92" s="121">
        <v>0</v>
      </c>
      <c r="S92" s="123">
        <f t="shared" si="34"/>
        <v>17415.400000000001</v>
      </c>
      <c r="T92" s="28">
        <f t="shared" si="35"/>
        <v>8.7884649507613258E-6</v>
      </c>
      <c r="U92" s="28">
        <f t="shared" si="36"/>
        <v>2.9880780832588512E-6</v>
      </c>
      <c r="V92" s="28">
        <f t="shared" si="37"/>
        <v>8.0951874127952264E-6</v>
      </c>
      <c r="W92" s="29">
        <f t="shared" si="38"/>
        <v>3.6428343357578519E-7</v>
      </c>
      <c r="X92" s="28">
        <f t="shared" si="39"/>
        <v>1.7576929901522652E-7</v>
      </c>
      <c r="Y92" s="17">
        <v>52.540547336063703</v>
      </c>
      <c r="Z92" s="18">
        <f t="shared" si="46"/>
        <v>3088.4716221851104</v>
      </c>
      <c r="AA92" s="30">
        <f t="shared" si="47"/>
        <v>1.3374679025348391E-3</v>
      </c>
      <c r="AB92" s="30">
        <f t="shared" si="40"/>
        <v>3.3436697563370981E-5</v>
      </c>
      <c r="AC92" s="30">
        <f t="shared" si="41"/>
        <v>2.5471698113207547E-3</v>
      </c>
      <c r="AD92" s="31">
        <f t="shared" si="42"/>
        <v>3.1097695342764374E-3</v>
      </c>
      <c r="AE92" s="32"/>
    </row>
    <row r="93" spans="1:31" s="2" customFormat="1" ht="16.149999999999999" customHeight="1" x14ac:dyDescent="0.2">
      <c r="A93" s="5" t="s">
        <v>88</v>
      </c>
      <c r="B93" s="22">
        <v>89</v>
      </c>
      <c r="C93" s="10" t="s">
        <v>88</v>
      </c>
      <c r="D93" s="11">
        <v>40495</v>
      </c>
      <c r="E93" s="24">
        <f t="shared" si="30"/>
        <v>1.7447987804720413E-2</v>
      </c>
      <c r="F93" s="24">
        <f t="shared" si="31"/>
        <v>1.1166712195021064E-2</v>
      </c>
      <c r="G93" s="121">
        <v>1188156.49</v>
      </c>
      <c r="H93" s="121">
        <v>1788311.96</v>
      </c>
      <c r="I93" s="123">
        <f t="shared" si="32"/>
        <v>2976468.45</v>
      </c>
      <c r="J93" s="25">
        <f t="shared" si="48"/>
        <v>1.8282775467825332E-3</v>
      </c>
      <c r="K93" s="25">
        <f t="shared" si="33"/>
        <v>6.0333159043823598E-4</v>
      </c>
      <c r="L93" s="121">
        <v>1353877.77</v>
      </c>
      <c r="M93" s="121">
        <v>1836298.63</v>
      </c>
      <c r="N93" s="120">
        <f t="shared" si="43"/>
        <v>3190176.4</v>
      </c>
      <c r="O93" s="26">
        <f t="shared" si="44"/>
        <v>1.6567982315413786E-3</v>
      </c>
      <c r="P93" s="27">
        <f t="shared" si="45"/>
        <v>5.4674341640865499E-4</v>
      </c>
      <c r="Q93" s="121">
        <v>1445523.03</v>
      </c>
      <c r="R93" s="121">
        <v>1935098.83</v>
      </c>
      <c r="S93" s="123">
        <f t="shared" si="34"/>
        <v>3380621.8600000003</v>
      </c>
      <c r="T93" s="28">
        <f t="shared" si="35"/>
        <v>1.7059887644491404E-3</v>
      </c>
      <c r="U93" s="28">
        <f t="shared" si="36"/>
        <v>5.8003617991270781E-4</v>
      </c>
      <c r="V93" s="28">
        <f t="shared" si="37"/>
        <v>1.730111186759599E-3</v>
      </c>
      <c r="W93" s="29">
        <f t="shared" si="38"/>
        <v>7.7855003404181958E-5</v>
      </c>
      <c r="X93" s="28">
        <f t="shared" si="39"/>
        <v>3.411977528898281E-5</v>
      </c>
      <c r="Y93" s="17">
        <v>56.026230148359701</v>
      </c>
      <c r="Z93" s="18">
        <f t="shared" si="46"/>
        <v>44689.508156700453</v>
      </c>
      <c r="AA93" s="30">
        <f t="shared" si="47"/>
        <v>1.9352867713049469E-2</v>
      </c>
      <c r="AB93" s="30">
        <f t="shared" si="40"/>
        <v>4.8382169282623676E-4</v>
      </c>
      <c r="AC93" s="30">
        <f t="shared" si="41"/>
        <v>2.5471698113207547E-3</v>
      </c>
      <c r="AD93" s="31">
        <f t="shared" si="42"/>
        <v>1.4309678477861219E-2</v>
      </c>
      <c r="AE93" s="32"/>
    </row>
    <row r="94" spans="1:31" s="2" customFormat="1" ht="16.149999999999999" customHeight="1" x14ac:dyDescent="0.2">
      <c r="A94" s="5" t="s">
        <v>89</v>
      </c>
      <c r="B94" s="22">
        <v>90</v>
      </c>
      <c r="C94" s="10" t="s">
        <v>89</v>
      </c>
      <c r="D94" s="11">
        <v>7503</v>
      </c>
      <c r="E94" s="24">
        <f t="shared" si="30"/>
        <v>3.2328004074285038E-3</v>
      </c>
      <c r="F94" s="24">
        <f t="shared" si="31"/>
        <v>2.0689922607542424E-3</v>
      </c>
      <c r="G94" s="121">
        <v>26792</v>
      </c>
      <c r="H94" s="121">
        <v>10123</v>
      </c>
      <c r="I94" s="123">
        <f t="shared" si="32"/>
        <v>36915</v>
      </c>
      <c r="J94" s="25">
        <f t="shared" si="48"/>
        <v>2.2674813045465744E-5</v>
      </c>
      <c r="K94" s="25">
        <f t="shared" si="33"/>
        <v>7.4826883050036962E-6</v>
      </c>
      <c r="L94" s="121">
        <v>32217</v>
      </c>
      <c r="M94" s="121">
        <v>21222.5</v>
      </c>
      <c r="N94" s="120">
        <f t="shared" si="43"/>
        <v>53439.5</v>
      </c>
      <c r="O94" s="26">
        <f t="shared" si="44"/>
        <v>2.7753471279662E-5</v>
      </c>
      <c r="P94" s="27">
        <f t="shared" si="45"/>
        <v>9.1586455222884609E-6</v>
      </c>
      <c r="Q94" s="121">
        <v>18176</v>
      </c>
      <c r="R94" s="121">
        <v>20470.93</v>
      </c>
      <c r="S94" s="123">
        <f t="shared" si="34"/>
        <v>38646.93</v>
      </c>
      <c r="T94" s="28">
        <f t="shared" si="35"/>
        <v>1.9502692430809878E-5</v>
      </c>
      <c r="U94" s="28">
        <f t="shared" si="36"/>
        <v>6.6309154264753593E-6</v>
      </c>
      <c r="V94" s="28">
        <f t="shared" si="37"/>
        <v>2.3272249253767515E-5</v>
      </c>
      <c r="W94" s="29">
        <f t="shared" si="38"/>
        <v>1.0472512164195381E-6</v>
      </c>
      <c r="X94" s="28">
        <f t="shared" si="39"/>
        <v>3.9005384861619758E-7</v>
      </c>
      <c r="Y94" s="17">
        <v>51.884072562114902</v>
      </c>
      <c r="Z94" s="18">
        <f t="shared" si="46"/>
        <v>12805.212799275389</v>
      </c>
      <c r="AA94" s="30">
        <f t="shared" si="47"/>
        <v>5.5453192385306735E-3</v>
      </c>
      <c r="AB94" s="30">
        <f t="shared" si="40"/>
        <v>1.3863298096326683E-4</v>
      </c>
      <c r="AC94" s="30">
        <f t="shared" si="41"/>
        <v>2.5471698113207547E-3</v>
      </c>
      <c r="AD94" s="31">
        <f t="shared" si="42"/>
        <v>4.7562323581032996E-3</v>
      </c>
      <c r="AE94" s="32"/>
    </row>
    <row r="95" spans="1:31" s="2" customFormat="1" ht="16.149999999999999" customHeight="1" x14ac:dyDescent="0.2">
      <c r="A95" s="5" t="s">
        <v>90</v>
      </c>
      <c r="B95" s="22">
        <v>91</v>
      </c>
      <c r="C95" s="10" t="s">
        <v>90</v>
      </c>
      <c r="D95" s="11">
        <v>12700</v>
      </c>
      <c r="E95" s="24">
        <f t="shared" si="30"/>
        <v>5.4720198819594827E-3</v>
      </c>
      <c r="F95" s="24">
        <f t="shared" si="31"/>
        <v>3.5020927244540688E-3</v>
      </c>
      <c r="G95" s="121">
        <v>591793.04</v>
      </c>
      <c r="H95" s="121">
        <v>83500</v>
      </c>
      <c r="I95" s="123">
        <f t="shared" si="32"/>
        <v>675293.04</v>
      </c>
      <c r="J95" s="25">
        <f t="shared" si="48"/>
        <v>4.1479462096449203E-4</v>
      </c>
      <c r="K95" s="25">
        <f t="shared" si="33"/>
        <v>1.3688222491828239E-4</v>
      </c>
      <c r="L95" s="121">
        <v>468470.08</v>
      </c>
      <c r="M95" s="121">
        <v>101860</v>
      </c>
      <c r="N95" s="120">
        <f t="shared" si="43"/>
        <v>570330.08000000007</v>
      </c>
      <c r="O95" s="26">
        <f t="shared" si="44"/>
        <v>2.9619737264022553E-4</v>
      </c>
      <c r="P95" s="27">
        <f t="shared" si="45"/>
        <v>9.7745132971274433E-5</v>
      </c>
      <c r="Q95" s="121">
        <v>649151.98</v>
      </c>
      <c r="R95" s="121">
        <v>33060</v>
      </c>
      <c r="S95" s="123">
        <f t="shared" si="34"/>
        <v>682211.98</v>
      </c>
      <c r="T95" s="28">
        <f t="shared" si="35"/>
        <v>3.4426978853310781E-4</v>
      </c>
      <c r="U95" s="28">
        <f t="shared" si="36"/>
        <v>1.1705172810125667E-4</v>
      </c>
      <c r="V95" s="28">
        <f t="shared" si="37"/>
        <v>3.5167908599081346E-4</v>
      </c>
      <c r="W95" s="29">
        <f t="shared" si="38"/>
        <v>1.5825558869586604E-5</v>
      </c>
      <c r="X95" s="28">
        <f t="shared" si="39"/>
        <v>6.885395770662156E-6</v>
      </c>
      <c r="Y95" s="17">
        <v>53.452750880160899</v>
      </c>
      <c r="Z95" s="18">
        <f t="shared" si="46"/>
        <v>18774.149292476868</v>
      </c>
      <c r="AA95" s="30">
        <f t="shared" si="47"/>
        <v>8.1301773653078401E-3</v>
      </c>
      <c r="AB95" s="30">
        <f t="shared" si="40"/>
        <v>2.0325443413269601E-4</v>
      </c>
      <c r="AC95" s="30">
        <f t="shared" si="41"/>
        <v>2.5471698113207547E-3</v>
      </c>
      <c r="AD95" s="31">
        <f t="shared" si="42"/>
        <v>6.2752279245477677E-3</v>
      </c>
      <c r="AE95" s="32"/>
    </row>
    <row r="96" spans="1:31" s="2" customFormat="1" ht="16.149999999999999" customHeight="1" x14ac:dyDescent="0.2">
      <c r="A96" s="5" t="s">
        <v>91</v>
      </c>
      <c r="B96" s="22">
        <v>92</v>
      </c>
      <c r="C96" s="10" t="s">
        <v>91</v>
      </c>
      <c r="D96" s="11">
        <v>7888</v>
      </c>
      <c r="E96" s="24">
        <f t="shared" si="30"/>
        <v>3.3986844747162519E-3</v>
      </c>
      <c r="F96" s="24">
        <f t="shared" si="31"/>
        <v>2.1751580638184015E-3</v>
      </c>
      <c r="G96" s="121">
        <v>0</v>
      </c>
      <c r="H96" s="121">
        <v>0</v>
      </c>
      <c r="I96" s="123">
        <f t="shared" si="32"/>
        <v>0</v>
      </c>
      <c r="J96" s="25">
        <f t="shared" si="48"/>
        <v>0</v>
      </c>
      <c r="K96" s="25">
        <f t="shared" si="33"/>
        <v>0</v>
      </c>
      <c r="L96" s="121">
        <v>0</v>
      </c>
      <c r="M96" s="121">
        <v>0</v>
      </c>
      <c r="N96" s="120">
        <f t="shared" si="43"/>
        <v>0</v>
      </c>
      <c r="O96" s="26">
        <f t="shared" si="44"/>
        <v>0</v>
      </c>
      <c r="P96" s="27">
        <f t="shared" si="45"/>
        <v>0</v>
      </c>
      <c r="Q96" s="121">
        <v>0</v>
      </c>
      <c r="R96" s="121">
        <v>0</v>
      </c>
      <c r="S96" s="123">
        <f t="shared" si="34"/>
        <v>0</v>
      </c>
      <c r="T96" s="28">
        <f t="shared" si="35"/>
        <v>0</v>
      </c>
      <c r="U96" s="28">
        <f t="shared" si="36"/>
        <v>0</v>
      </c>
      <c r="V96" s="28">
        <f t="shared" si="37"/>
        <v>0</v>
      </c>
      <c r="W96" s="29">
        <f t="shared" si="38"/>
        <v>0</v>
      </c>
      <c r="X96" s="28">
        <f t="shared" si="39"/>
        <v>0</v>
      </c>
      <c r="Y96" s="17">
        <v>48.945772326207702</v>
      </c>
      <c r="Z96" s="18">
        <f t="shared" si="46"/>
        <v>16836.900892911191</v>
      </c>
      <c r="AA96" s="30">
        <f t="shared" si="47"/>
        <v>7.2912486424261558E-3</v>
      </c>
      <c r="AB96" s="30">
        <f t="shared" si="40"/>
        <v>1.8228121606065392E-4</v>
      </c>
      <c r="AC96" s="30">
        <f t="shared" si="41"/>
        <v>2.5471698113207547E-3</v>
      </c>
      <c r="AD96" s="31">
        <f t="shared" si="42"/>
        <v>4.9046090911998106E-3</v>
      </c>
      <c r="AE96" s="32"/>
    </row>
    <row r="97" spans="1:31" s="2" customFormat="1" ht="16.149999999999999" customHeight="1" x14ac:dyDescent="0.2">
      <c r="A97" s="5" t="s">
        <v>92</v>
      </c>
      <c r="B97" s="22">
        <v>93</v>
      </c>
      <c r="C97" s="10" t="s">
        <v>92</v>
      </c>
      <c r="D97" s="11">
        <v>18420</v>
      </c>
      <c r="E97" s="24">
        <f t="shared" si="30"/>
        <v>7.9365831673774544E-3</v>
      </c>
      <c r="F97" s="24">
        <f t="shared" si="31"/>
        <v>5.0794132271215712E-3</v>
      </c>
      <c r="G97" s="121">
        <v>343985</v>
      </c>
      <c r="H97" s="121">
        <v>223491</v>
      </c>
      <c r="I97" s="123">
        <f t="shared" si="32"/>
        <v>567476</v>
      </c>
      <c r="J97" s="25">
        <f t="shared" si="48"/>
        <v>3.4856866335605363E-4</v>
      </c>
      <c r="K97" s="25">
        <f t="shared" si="33"/>
        <v>1.150276589074977E-4</v>
      </c>
      <c r="L97" s="121">
        <v>550557</v>
      </c>
      <c r="M97" s="121">
        <v>144074</v>
      </c>
      <c r="N97" s="120">
        <f t="shared" si="43"/>
        <v>694631</v>
      </c>
      <c r="O97" s="26">
        <f t="shared" si="44"/>
        <v>3.6075228077476199E-4</v>
      </c>
      <c r="P97" s="27">
        <f t="shared" si="45"/>
        <v>1.1904825265567147E-4</v>
      </c>
      <c r="Q97" s="121">
        <v>349006</v>
      </c>
      <c r="R97" s="121">
        <v>100433</v>
      </c>
      <c r="S97" s="123">
        <f t="shared" si="34"/>
        <v>449439</v>
      </c>
      <c r="T97" s="28">
        <f t="shared" si="35"/>
        <v>2.2680380002786148E-4</v>
      </c>
      <c r="U97" s="28">
        <f t="shared" si="36"/>
        <v>7.7113292009472909E-5</v>
      </c>
      <c r="V97" s="28">
        <f t="shared" si="37"/>
        <v>3.1118920357264205E-4</v>
      </c>
      <c r="W97" s="29">
        <f t="shared" si="38"/>
        <v>1.4003514160768892E-5</v>
      </c>
      <c r="X97" s="28">
        <f t="shared" si="39"/>
        <v>4.5360760005572298E-6</v>
      </c>
      <c r="Y97" s="17">
        <v>56.823219802976503</v>
      </c>
      <c r="Z97" s="18">
        <f t="shared" si="46"/>
        <v>18190.472002967552</v>
      </c>
      <c r="AA97" s="30">
        <f t="shared" si="47"/>
        <v>7.8774149197831083E-3</v>
      </c>
      <c r="AB97" s="30">
        <f t="shared" si="40"/>
        <v>1.9693537299457771E-4</v>
      </c>
      <c r="AC97" s="30">
        <f t="shared" si="41"/>
        <v>2.5471698113207547E-3</v>
      </c>
      <c r="AD97" s="31">
        <f t="shared" si="42"/>
        <v>7.8420580015982292E-3</v>
      </c>
      <c r="AE97" s="32"/>
    </row>
    <row r="98" spans="1:31" s="2" customFormat="1" ht="16.149999999999999" customHeight="1" x14ac:dyDescent="0.2">
      <c r="A98" s="5" t="s">
        <v>133</v>
      </c>
      <c r="B98" s="22">
        <v>94</v>
      </c>
      <c r="C98" s="10" t="s">
        <v>133</v>
      </c>
      <c r="D98" s="11">
        <v>5444</v>
      </c>
      <c r="E98" s="24">
        <f t="shared" si="30"/>
        <v>2.3456437982194824E-3</v>
      </c>
      <c r="F98" s="24">
        <f t="shared" si="31"/>
        <v>1.5012120308604687E-3</v>
      </c>
      <c r="G98" s="121">
        <v>11312</v>
      </c>
      <c r="H98" s="121">
        <v>7934</v>
      </c>
      <c r="I98" s="123">
        <f t="shared" si="32"/>
        <v>19246</v>
      </c>
      <c r="J98" s="25">
        <f t="shared" si="48"/>
        <v>1.1821737826710923E-5</v>
      </c>
      <c r="K98" s="25">
        <f t="shared" si="33"/>
        <v>3.9011734828146045E-6</v>
      </c>
      <c r="L98" s="121">
        <v>18853</v>
      </c>
      <c r="M98" s="121">
        <v>0</v>
      </c>
      <c r="N98" s="120">
        <f t="shared" si="43"/>
        <v>18853</v>
      </c>
      <c r="O98" s="26">
        <f t="shared" si="44"/>
        <v>9.7911880544441413E-6</v>
      </c>
      <c r="P98" s="27">
        <f t="shared" si="45"/>
        <v>3.2310920579665668E-6</v>
      </c>
      <c r="Q98" s="121">
        <v>3256</v>
      </c>
      <c r="R98" s="121">
        <v>432</v>
      </c>
      <c r="S98" s="123">
        <f t="shared" si="34"/>
        <v>3688</v>
      </c>
      <c r="T98" s="28">
        <f t="shared" si="35"/>
        <v>1.8611033188102349E-6</v>
      </c>
      <c r="U98" s="28">
        <f t="shared" si="36"/>
        <v>6.3277512839547988E-7</v>
      </c>
      <c r="V98" s="28">
        <f t="shared" si="37"/>
        <v>7.7650406691766506E-6</v>
      </c>
      <c r="W98" s="29">
        <f t="shared" si="38"/>
        <v>3.4942683011294926E-7</v>
      </c>
      <c r="X98" s="28">
        <f t="shared" si="39"/>
        <v>3.7222066376204696E-8</v>
      </c>
      <c r="Y98" s="17">
        <v>50.508968021538301</v>
      </c>
      <c r="Z98" s="18">
        <f t="shared" si="46"/>
        <v>10381.132330012535</v>
      </c>
      <c r="AA98" s="30">
        <f t="shared" si="47"/>
        <v>4.495567057707062E-3</v>
      </c>
      <c r="AB98" s="30">
        <f t="shared" si="40"/>
        <v>1.1238917644267656E-4</v>
      </c>
      <c r="AC98" s="30">
        <f t="shared" si="41"/>
        <v>2.5471698113207547E-3</v>
      </c>
      <c r="AD98" s="31">
        <f t="shared" si="42"/>
        <v>4.1611576675203892E-3</v>
      </c>
      <c r="AE98" s="32"/>
    </row>
    <row r="99" spans="1:31" s="2" customFormat="1" ht="16.149999999999999" customHeight="1" x14ac:dyDescent="0.2">
      <c r="A99" s="5" t="s">
        <v>134</v>
      </c>
      <c r="B99" s="22">
        <v>95</v>
      </c>
      <c r="C99" s="10" t="s">
        <v>171</v>
      </c>
      <c r="D99" s="11">
        <v>5690</v>
      </c>
      <c r="E99" s="24">
        <f t="shared" si="30"/>
        <v>2.4516372542007447E-3</v>
      </c>
      <c r="F99" s="24">
        <f t="shared" si="31"/>
        <v>1.5690478426884766E-3</v>
      </c>
      <c r="G99" s="121">
        <v>207174</v>
      </c>
      <c r="H99" s="121">
        <v>68970</v>
      </c>
      <c r="I99" s="123">
        <f>G99+H99</f>
        <v>276144</v>
      </c>
      <c r="J99" s="25">
        <f t="shared" si="48"/>
        <v>1.6961976360902324E-4</v>
      </c>
      <c r="K99" s="25">
        <f t="shared" si="33"/>
        <v>5.5974521990977674E-5</v>
      </c>
      <c r="L99" s="121">
        <v>289285</v>
      </c>
      <c r="M99" s="121">
        <v>117475</v>
      </c>
      <c r="N99" s="120">
        <f t="shared" si="43"/>
        <v>406760</v>
      </c>
      <c r="O99" s="26">
        <f t="shared" si="44"/>
        <v>2.1124827099271729E-4</v>
      </c>
      <c r="P99" s="27">
        <f t="shared" si="45"/>
        <v>6.9711929427596704E-5</v>
      </c>
      <c r="Q99" s="121">
        <v>383359.92</v>
      </c>
      <c r="R99" s="121">
        <v>51764</v>
      </c>
      <c r="S99" s="123">
        <f t="shared" si="34"/>
        <v>435123.92</v>
      </c>
      <c r="T99" s="28">
        <f t="shared" si="35"/>
        <v>2.1957987299504314E-4</v>
      </c>
      <c r="U99" s="28">
        <f t="shared" si="36"/>
        <v>7.4657156818314668E-5</v>
      </c>
      <c r="V99" s="28">
        <f t="shared" si="37"/>
        <v>2.0034360823688904E-4</v>
      </c>
      <c r="W99" s="29">
        <f t="shared" si="38"/>
        <v>9.0154623706600064E-6</v>
      </c>
      <c r="X99" s="28">
        <f t="shared" si="39"/>
        <v>4.3915974599008625E-6</v>
      </c>
      <c r="Y99" s="17">
        <v>55.0001326669543</v>
      </c>
      <c r="Z99" s="18">
        <f t="shared" si="46"/>
        <v>7129.4600902043667</v>
      </c>
      <c r="AA99" s="30">
        <f t="shared" si="47"/>
        <v>3.087424849416332E-3</v>
      </c>
      <c r="AB99" s="30">
        <f t="shared" si="40"/>
        <v>7.7185621235408304E-5</v>
      </c>
      <c r="AC99" s="30">
        <f t="shared" si="41"/>
        <v>2.5471698113207547E-3</v>
      </c>
      <c r="AD99" s="31">
        <f t="shared" si="42"/>
        <v>4.2068103350752003E-3</v>
      </c>
      <c r="AE99" s="32"/>
    </row>
    <row r="100" spans="1:31" s="2" customFormat="1" ht="16.149999999999999" customHeight="1" x14ac:dyDescent="0.2">
      <c r="A100" s="5" t="s">
        <v>135</v>
      </c>
      <c r="B100" s="22">
        <v>96</v>
      </c>
      <c r="C100" s="10" t="s">
        <v>135</v>
      </c>
      <c r="D100" s="11">
        <v>80672</v>
      </c>
      <c r="E100" s="24">
        <f t="shared" si="30"/>
        <v>3.4758959678538218E-2</v>
      </c>
      <c r="F100" s="24">
        <f t="shared" si="31"/>
        <v>2.2245734194264458E-2</v>
      </c>
      <c r="G100" s="121">
        <v>5409405.8799999999</v>
      </c>
      <c r="H100" s="121">
        <v>9510051.5199999996</v>
      </c>
      <c r="I100" s="123">
        <f t="shared" si="32"/>
        <v>14919457.399999999</v>
      </c>
      <c r="J100" s="25">
        <f t="shared" si="48"/>
        <v>9.1641854878718801E-3</v>
      </c>
      <c r="K100" s="25">
        <f t="shared" si="33"/>
        <v>3.0241812109977205E-3</v>
      </c>
      <c r="L100" s="121">
        <v>7530762.3799999999</v>
      </c>
      <c r="M100" s="121">
        <v>8937348.1500000004</v>
      </c>
      <c r="N100" s="120">
        <f t="shared" si="43"/>
        <v>16468110.530000001</v>
      </c>
      <c r="O100" s="26">
        <f t="shared" si="44"/>
        <v>8.5526105712937887E-3</v>
      </c>
      <c r="P100" s="27">
        <f t="shared" si="45"/>
        <v>2.8223614885269505E-3</v>
      </c>
      <c r="Q100" s="121">
        <v>11404815.220000001</v>
      </c>
      <c r="R100" s="121">
        <v>11896288.040000001</v>
      </c>
      <c r="S100" s="123">
        <f t="shared" si="34"/>
        <v>23301103.260000002</v>
      </c>
      <c r="T100" s="28">
        <f t="shared" si="35"/>
        <v>1.1758611878830257E-2</v>
      </c>
      <c r="U100" s="28">
        <f t="shared" si="36"/>
        <v>3.9979280388022873E-3</v>
      </c>
      <c r="V100" s="28">
        <f t="shared" si="37"/>
        <v>9.8444707383269579E-3</v>
      </c>
      <c r="W100" s="29">
        <f t="shared" si="38"/>
        <v>4.4300118322471307E-4</v>
      </c>
      <c r="X100" s="28">
        <f t="shared" si="39"/>
        <v>2.3517223757660516E-4</v>
      </c>
      <c r="Y100" s="17">
        <v>53.416208398811101</v>
      </c>
      <c r="Z100" s="18">
        <f t="shared" si="46"/>
        <v>119684.98380904166</v>
      </c>
      <c r="AA100" s="30">
        <f t="shared" si="47"/>
        <v>5.1829786328663537E-2</v>
      </c>
      <c r="AB100" s="30">
        <f t="shared" si="40"/>
        <v>1.2957446582165886E-3</v>
      </c>
      <c r="AC100" s="30">
        <f t="shared" si="41"/>
        <v>2.5471698113207547E-3</v>
      </c>
      <c r="AD100" s="31">
        <f t="shared" si="42"/>
        <v>2.6766822084603119E-2</v>
      </c>
      <c r="AE100" s="32"/>
    </row>
    <row r="101" spans="1:31" s="2" customFormat="1" ht="16.149999999999999" customHeight="1" x14ac:dyDescent="0.2">
      <c r="A101" s="5" t="s">
        <v>136</v>
      </c>
      <c r="B101" s="22">
        <v>97</v>
      </c>
      <c r="C101" s="10" t="s">
        <v>136</v>
      </c>
      <c r="D101" s="11">
        <v>3684</v>
      </c>
      <c r="E101" s="24">
        <f t="shared" ref="E101:E110" si="49">D101/$D$112</f>
        <v>1.5873166334754909E-3</v>
      </c>
      <c r="F101" s="24">
        <f t="shared" ref="F101:F110" si="50">E101*0.64</f>
        <v>1.0158826454243141E-3</v>
      </c>
      <c r="G101" s="121">
        <v>0</v>
      </c>
      <c r="H101" s="121">
        <v>0</v>
      </c>
      <c r="I101" s="123">
        <f t="shared" si="32"/>
        <v>0</v>
      </c>
      <c r="J101" s="25">
        <f t="shared" si="48"/>
        <v>0</v>
      </c>
      <c r="K101" s="25">
        <f t="shared" si="33"/>
        <v>0</v>
      </c>
      <c r="L101" s="121">
        <v>0</v>
      </c>
      <c r="M101" s="121">
        <v>300</v>
      </c>
      <c r="N101" s="120">
        <f t="shared" si="43"/>
        <v>300</v>
      </c>
      <c r="O101" s="26">
        <f t="shared" si="44"/>
        <v>1.5580313034176218E-7</v>
      </c>
      <c r="P101" s="27">
        <f t="shared" si="45"/>
        <v>5.1415033012781523E-8</v>
      </c>
      <c r="Q101" s="121">
        <v>0</v>
      </c>
      <c r="R101" s="121">
        <v>0</v>
      </c>
      <c r="S101" s="123">
        <f t="shared" ref="S101:S109" si="51">Q101+R101</f>
        <v>0</v>
      </c>
      <c r="T101" s="28">
        <f t="shared" ref="T101:T110" si="52">S101/$S$112</f>
        <v>0</v>
      </c>
      <c r="U101" s="28">
        <f t="shared" ref="U101:U110" si="53">T101*0.34</f>
        <v>0</v>
      </c>
      <c r="V101" s="28">
        <f t="shared" ref="V101:V110" si="54">K101+P101+U101</f>
        <v>5.1415033012781523E-8</v>
      </c>
      <c r="W101" s="29">
        <f t="shared" ref="W101:W110" si="55">V101*0.045</f>
        <v>2.3136764855751686E-9</v>
      </c>
      <c r="X101" s="28">
        <f t="shared" ref="X101:X110" si="56">T101*0.02</f>
        <v>0</v>
      </c>
      <c r="Y101" s="17">
        <v>51.540020862115803</v>
      </c>
      <c r="Z101" s="18">
        <f t="shared" si="46"/>
        <v>6471.9515937613551</v>
      </c>
      <c r="AA101" s="30">
        <f t="shared" si="47"/>
        <v>2.802689673829939E-3</v>
      </c>
      <c r="AB101" s="30">
        <f t="shared" ref="AB101:AB110" si="57">AA101*0.025</f>
        <v>7.0067241845748484E-5</v>
      </c>
      <c r="AC101" s="30">
        <f t="shared" ref="AC101:AC110" si="58">0.27/106</f>
        <v>2.5471698113207547E-3</v>
      </c>
      <c r="AD101" s="31">
        <f t="shared" ref="AD101:AD110" si="59">F101+W101+X101+AB101+AC101</f>
        <v>3.633122012267303E-3</v>
      </c>
      <c r="AE101" s="32"/>
    </row>
    <row r="102" spans="1:31" s="2" customFormat="1" ht="16.149999999999999" customHeight="1" x14ac:dyDescent="0.2">
      <c r="A102" s="5" t="s">
        <v>93</v>
      </c>
      <c r="B102" s="22">
        <v>98</v>
      </c>
      <c r="C102" s="10" t="s">
        <v>93</v>
      </c>
      <c r="D102" s="11">
        <v>15346</v>
      </c>
      <c r="E102" s="24">
        <f t="shared" si="49"/>
        <v>6.6120958353189157E-3</v>
      </c>
      <c r="F102" s="24">
        <f t="shared" si="50"/>
        <v>4.2317413346041064E-3</v>
      </c>
      <c r="G102" s="121">
        <v>34964.35</v>
      </c>
      <c r="H102" s="121">
        <v>29497.7</v>
      </c>
      <c r="I102" s="123">
        <f t="shared" si="32"/>
        <v>64462.05</v>
      </c>
      <c r="J102" s="25">
        <f t="shared" si="48"/>
        <v>3.9595420080657328E-5</v>
      </c>
      <c r="K102" s="25">
        <f t="shared" si="33"/>
        <v>1.3066488626616919E-5</v>
      </c>
      <c r="L102" s="121">
        <v>30321</v>
      </c>
      <c r="M102" s="121">
        <v>16944.7</v>
      </c>
      <c r="N102" s="120">
        <f t="shared" si="43"/>
        <v>47265.7</v>
      </c>
      <c r="O102" s="26">
        <f t="shared" si="44"/>
        <v>2.4547146725982093E-5</v>
      </c>
      <c r="P102" s="27">
        <f t="shared" si="45"/>
        <v>8.100558419574091E-6</v>
      </c>
      <c r="Q102" s="121">
        <v>9839</v>
      </c>
      <c r="R102" s="121">
        <v>26532.47</v>
      </c>
      <c r="S102" s="123">
        <f t="shared" si="51"/>
        <v>36371.47</v>
      </c>
      <c r="T102" s="28">
        <f t="shared" si="52"/>
        <v>1.8354409850056099E-5</v>
      </c>
      <c r="U102" s="28">
        <f t="shared" si="53"/>
        <v>6.2404993490190742E-6</v>
      </c>
      <c r="V102" s="28">
        <f t="shared" si="54"/>
        <v>2.7407546395210083E-5</v>
      </c>
      <c r="W102" s="29">
        <f t="shared" si="55"/>
        <v>1.2333395877844538E-6</v>
      </c>
      <c r="X102" s="28">
        <f t="shared" si="56"/>
        <v>3.6708819700112201E-7</v>
      </c>
      <c r="Y102" s="17">
        <v>53.404542909139003</v>
      </c>
      <c r="Z102" s="18">
        <f t="shared" si="46"/>
        <v>22793.391585580961</v>
      </c>
      <c r="AA102" s="30">
        <f t="shared" si="47"/>
        <v>9.870717094060141E-3</v>
      </c>
      <c r="AB102" s="30">
        <f t="shared" si="57"/>
        <v>2.4676792735150353E-4</v>
      </c>
      <c r="AC102" s="30">
        <f t="shared" si="58"/>
        <v>2.5471698113207547E-3</v>
      </c>
      <c r="AD102" s="31">
        <f t="shared" si="59"/>
        <v>7.0272795010611509E-3</v>
      </c>
      <c r="AE102" s="32"/>
    </row>
    <row r="103" spans="1:31" s="2" customFormat="1" ht="16.149999999999999" customHeight="1" x14ac:dyDescent="0.2">
      <c r="A103" s="5" t="s">
        <v>94</v>
      </c>
      <c r="B103" s="22">
        <v>99</v>
      </c>
      <c r="C103" s="10" t="s">
        <v>94</v>
      </c>
      <c r="D103" s="11">
        <v>4191</v>
      </c>
      <c r="E103" s="24">
        <f t="shared" si="49"/>
        <v>1.8057665610466294E-3</v>
      </c>
      <c r="F103" s="24">
        <f t="shared" si="50"/>
        <v>1.1556905990698428E-3</v>
      </c>
      <c r="G103" s="121">
        <v>25000</v>
      </c>
      <c r="H103" s="121">
        <v>0</v>
      </c>
      <c r="I103" s="123">
        <f t="shared" si="32"/>
        <v>25000</v>
      </c>
      <c r="J103" s="25">
        <f t="shared" si="48"/>
        <v>1.535609714578474E-5</v>
      </c>
      <c r="K103" s="25">
        <f t="shared" si="33"/>
        <v>5.0675120581089645E-6</v>
      </c>
      <c r="L103" s="121">
        <v>980</v>
      </c>
      <c r="M103" s="121">
        <v>0</v>
      </c>
      <c r="N103" s="120">
        <f t="shared" si="43"/>
        <v>980</v>
      </c>
      <c r="O103" s="26">
        <f t="shared" si="44"/>
        <v>5.0895689244975642E-7</v>
      </c>
      <c r="P103" s="27">
        <f t="shared" si="45"/>
        <v>1.6795577450841961E-7</v>
      </c>
      <c r="Q103" s="121">
        <v>10294.719999999999</v>
      </c>
      <c r="R103" s="121">
        <v>7200</v>
      </c>
      <c r="S103" s="123">
        <f t="shared" si="51"/>
        <v>17494.72</v>
      </c>
      <c r="T103" s="28">
        <f t="shared" si="52"/>
        <v>8.8284928019674064E-6</v>
      </c>
      <c r="U103" s="28">
        <f t="shared" si="53"/>
        <v>3.0016875526689186E-6</v>
      </c>
      <c r="V103" s="28">
        <f t="shared" si="54"/>
        <v>8.2371553852863021E-6</v>
      </c>
      <c r="W103" s="29">
        <f t="shared" si="55"/>
        <v>3.7067199233788361E-7</v>
      </c>
      <c r="X103" s="28">
        <f t="shared" si="56"/>
        <v>1.7656985603934813E-7</v>
      </c>
      <c r="Y103" s="17">
        <v>49.6852777840841</v>
      </c>
      <c r="Z103" s="18">
        <f t="shared" si="46"/>
        <v>8494.4175174851516</v>
      </c>
      <c r="AA103" s="30">
        <f t="shared" si="47"/>
        <v>3.6785219908635862E-3</v>
      </c>
      <c r="AB103" s="30">
        <f t="shared" si="57"/>
        <v>9.1963049771589655E-5</v>
      </c>
      <c r="AC103" s="30">
        <f t="shared" si="58"/>
        <v>2.5471698113207547E-3</v>
      </c>
      <c r="AD103" s="31">
        <f t="shared" si="59"/>
        <v>3.7953707020105644E-3</v>
      </c>
      <c r="AE103" s="32"/>
    </row>
    <row r="104" spans="1:31" s="2" customFormat="1" ht="16.149999999999999" customHeight="1" x14ac:dyDescent="0.2">
      <c r="A104" s="5" t="s">
        <v>137</v>
      </c>
      <c r="B104" s="22">
        <v>100</v>
      </c>
      <c r="C104" s="10" t="s">
        <v>137</v>
      </c>
      <c r="D104" s="11">
        <v>4049</v>
      </c>
      <c r="E104" s="24">
        <f t="shared" si="49"/>
        <v>1.7445833466184209E-3</v>
      </c>
      <c r="F104" s="24">
        <f t="shared" si="50"/>
        <v>1.1165333418357893E-3</v>
      </c>
      <c r="G104" s="121">
        <v>273613.11</v>
      </c>
      <c r="H104" s="121">
        <v>4040</v>
      </c>
      <c r="I104" s="123">
        <f t="shared" si="32"/>
        <v>277653.11</v>
      </c>
      <c r="J104" s="25">
        <f t="shared" si="48"/>
        <v>1.7054672519957025E-4</v>
      </c>
      <c r="K104" s="25">
        <f t="shared" si="33"/>
        <v>5.6280419315858189E-5</v>
      </c>
      <c r="L104" s="121">
        <v>269728.69</v>
      </c>
      <c r="M104" s="121">
        <v>0</v>
      </c>
      <c r="N104" s="120">
        <f t="shared" si="43"/>
        <v>269728.69</v>
      </c>
      <c r="O104" s="26">
        <f t="shared" si="44"/>
        <v>1.4008191414994255E-4</v>
      </c>
      <c r="P104" s="27">
        <f t="shared" si="45"/>
        <v>4.6227031669481046E-5</v>
      </c>
      <c r="Q104" s="121">
        <v>999567.1</v>
      </c>
      <c r="R104" s="121">
        <v>0</v>
      </c>
      <c r="S104" s="123">
        <f t="shared" si="51"/>
        <v>999567.1</v>
      </c>
      <c r="T104" s="28">
        <f t="shared" si="52"/>
        <v>5.0441910173088986E-4</v>
      </c>
      <c r="U104" s="28">
        <f t="shared" si="53"/>
        <v>1.7150249458850256E-4</v>
      </c>
      <c r="V104" s="28">
        <f t="shared" si="54"/>
        <v>2.740099455738418E-4</v>
      </c>
      <c r="W104" s="29">
        <f t="shared" si="55"/>
        <v>1.2330447550822881E-5</v>
      </c>
      <c r="X104" s="28">
        <f t="shared" si="56"/>
        <v>1.0088382034617797E-5</v>
      </c>
      <c r="Y104" s="17">
        <v>54.379222795855398</v>
      </c>
      <c r="Z104" s="18">
        <f t="shared" si="46"/>
        <v>5439.3665165790608</v>
      </c>
      <c r="AA104" s="30">
        <f t="shared" si="47"/>
        <v>2.355526945363398E-3</v>
      </c>
      <c r="AB104" s="30">
        <f t="shared" si="57"/>
        <v>5.888817363408495E-5</v>
      </c>
      <c r="AC104" s="30">
        <f t="shared" si="58"/>
        <v>2.5471698113207547E-3</v>
      </c>
      <c r="AD104" s="31">
        <f t="shared" si="59"/>
        <v>3.7450101563760697E-3</v>
      </c>
      <c r="AE104" s="32"/>
    </row>
    <row r="105" spans="1:31" s="2" customFormat="1" ht="16.149999999999999" customHeight="1" x14ac:dyDescent="0.2">
      <c r="A105" s="5" t="s">
        <v>138</v>
      </c>
      <c r="B105" s="22">
        <v>101</v>
      </c>
      <c r="C105" s="10" t="s">
        <v>138</v>
      </c>
      <c r="D105" s="11">
        <v>69147</v>
      </c>
      <c r="E105" s="24">
        <f t="shared" si="49"/>
        <v>2.9793209352586801E-2</v>
      </c>
      <c r="F105" s="24">
        <f t="shared" si="50"/>
        <v>1.9067653985655554E-2</v>
      </c>
      <c r="G105" s="121">
        <v>14498680.880000001</v>
      </c>
      <c r="H105" s="121">
        <v>11478325.189999999</v>
      </c>
      <c r="I105" s="123">
        <f t="shared" si="32"/>
        <v>25977006.07</v>
      </c>
      <c r="J105" s="25">
        <f t="shared" si="48"/>
        <v>1.5956217150702393E-2</v>
      </c>
      <c r="K105" s="25">
        <f t="shared" si="33"/>
        <v>5.2655516597317903E-3</v>
      </c>
      <c r="L105" s="121">
        <v>14592331.970000001</v>
      </c>
      <c r="M105" s="121">
        <v>13476615.1</v>
      </c>
      <c r="N105" s="120">
        <f t="shared" si="43"/>
        <v>28068947.07</v>
      </c>
      <c r="O105" s="26">
        <f t="shared" si="44"/>
        <v>1.4577432729677445E-2</v>
      </c>
      <c r="P105" s="27">
        <f t="shared" si="45"/>
        <v>4.8105528007935574E-3</v>
      </c>
      <c r="Q105" s="121">
        <v>19546959.969999999</v>
      </c>
      <c r="R105" s="121">
        <v>16414061.560000001</v>
      </c>
      <c r="S105" s="123">
        <f t="shared" si="51"/>
        <v>35961021.530000001</v>
      </c>
      <c r="T105" s="28">
        <f t="shared" si="52"/>
        <v>1.8147282135924436E-2</v>
      </c>
      <c r="U105" s="28">
        <f t="shared" si="53"/>
        <v>6.1700759262143089E-3</v>
      </c>
      <c r="V105" s="28">
        <f t="shared" si="54"/>
        <v>1.6246180386739657E-2</v>
      </c>
      <c r="W105" s="29">
        <f t="shared" si="55"/>
        <v>7.3107811740328449E-4</v>
      </c>
      <c r="X105" s="28">
        <f t="shared" si="56"/>
        <v>3.6294564271848872E-4</v>
      </c>
      <c r="Y105" s="17">
        <v>57.140115403614402</v>
      </c>
      <c r="Z105" s="18">
        <f t="shared" si="46"/>
        <v>65094.930291121491</v>
      </c>
      <c r="AA105" s="30">
        <f t="shared" si="47"/>
        <v>2.8189470564252982E-2</v>
      </c>
      <c r="AB105" s="30">
        <f t="shared" si="57"/>
        <v>7.0473676410632462E-4</v>
      </c>
      <c r="AC105" s="30">
        <f t="shared" si="58"/>
        <v>2.5471698113207547E-3</v>
      </c>
      <c r="AD105" s="31">
        <f t="shared" si="59"/>
        <v>2.3413584321204408E-2</v>
      </c>
      <c r="AE105" s="32"/>
    </row>
    <row r="106" spans="1:31" s="2" customFormat="1" ht="16.149999999999999" customHeight="1" x14ac:dyDescent="0.2">
      <c r="A106" s="5" t="s">
        <v>95</v>
      </c>
      <c r="B106" s="22">
        <v>102</v>
      </c>
      <c r="C106" s="10" t="s">
        <v>95</v>
      </c>
      <c r="D106" s="11">
        <v>85460</v>
      </c>
      <c r="E106" s="24">
        <f t="shared" si="49"/>
        <v>3.6821954260807671E-2</v>
      </c>
      <c r="F106" s="24">
        <f t="shared" si="50"/>
        <v>2.356605072691691E-2</v>
      </c>
      <c r="G106" s="121">
        <v>7797448.3200000003</v>
      </c>
      <c r="H106" s="121">
        <v>20970214.149999999</v>
      </c>
      <c r="I106" s="123">
        <f t="shared" si="32"/>
        <v>28767662.469999999</v>
      </c>
      <c r="J106" s="25">
        <f t="shared" si="48"/>
        <v>1.7670360781858629E-2</v>
      </c>
      <c r="K106" s="25">
        <f t="shared" si="33"/>
        <v>5.8312190580133479E-3</v>
      </c>
      <c r="L106" s="121">
        <v>10226837.84</v>
      </c>
      <c r="M106" s="121">
        <v>22408229.649999999</v>
      </c>
      <c r="N106" s="120">
        <f t="shared" si="43"/>
        <v>32635067.489999998</v>
      </c>
      <c r="O106" s="26">
        <f t="shared" si="44"/>
        <v>1.6948818912855584E-2</v>
      </c>
      <c r="P106" s="27">
        <f t="shared" si="45"/>
        <v>5.593110241242343E-3</v>
      </c>
      <c r="Q106" s="121">
        <v>9348274.1400000006</v>
      </c>
      <c r="R106" s="121">
        <v>23775038.359999996</v>
      </c>
      <c r="S106" s="123">
        <f t="shared" si="51"/>
        <v>33123312.499999996</v>
      </c>
      <c r="T106" s="28">
        <f t="shared" si="52"/>
        <v>1.6715267576935609E-2</v>
      </c>
      <c r="U106" s="28">
        <f t="shared" si="53"/>
        <v>5.6831909761581078E-3</v>
      </c>
      <c r="V106" s="28">
        <f t="shared" si="54"/>
        <v>1.7107520275413797E-2</v>
      </c>
      <c r="W106" s="29">
        <f t="shared" si="55"/>
        <v>7.6983841239362078E-4</v>
      </c>
      <c r="X106" s="28">
        <f t="shared" si="56"/>
        <v>3.3430535153871217E-4</v>
      </c>
      <c r="Y106" s="17">
        <v>54.517075111596697</v>
      </c>
      <c r="Z106" s="18">
        <f t="shared" si="46"/>
        <v>113090.40279620489</v>
      </c>
      <c r="AA106" s="30">
        <f t="shared" si="47"/>
        <v>4.8973991775791897E-2</v>
      </c>
      <c r="AB106" s="30">
        <f t="shared" si="57"/>
        <v>1.2243497943947976E-3</v>
      </c>
      <c r="AC106" s="30">
        <f t="shared" si="58"/>
        <v>2.5471698113207547E-3</v>
      </c>
      <c r="AD106" s="31">
        <f t="shared" si="59"/>
        <v>2.8441714096564794E-2</v>
      </c>
      <c r="AE106" s="32"/>
    </row>
    <row r="107" spans="1:31" s="2" customFormat="1" ht="16.149999999999999" customHeight="1" x14ac:dyDescent="0.2">
      <c r="A107" s="5" t="s">
        <v>96</v>
      </c>
      <c r="B107" s="22">
        <v>103</v>
      </c>
      <c r="C107" s="23" t="s">
        <v>96</v>
      </c>
      <c r="D107" s="11">
        <v>3451</v>
      </c>
      <c r="E107" s="24">
        <f t="shared" si="49"/>
        <v>1.4869244576883602E-3</v>
      </c>
      <c r="F107" s="24">
        <f t="shared" si="50"/>
        <v>9.5163165292055062E-4</v>
      </c>
      <c r="G107" s="121">
        <v>726</v>
      </c>
      <c r="H107" s="121">
        <v>0</v>
      </c>
      <c r="I107" s="123">
        <f t="shared" si="32"/>
        <v>726</v>
      </c>
      <c r="J107" s="25">
        <f t="shared" si="48"/>
        <v>4.4594106111358883E-7</v>
      </c>
      <c r="K107" s="25">
        <f t="shared" si="33"/>
        <v>1.4716055016748431E-7</v>
      </c>
      <c r="L107" s="121">
        <v>288</v>
      </c>
      <c r="M107" s="121">
        <v>0</v>
      </c>
      <c r="N107" s="120">
        <f t="shared" si="43"/>
        <v>288</v>
      </c>
      <c r="O107" s="26">
        <f t="shared" si="44"/>
        <v>1.4957100512809169E-7</v>
      </c>
      <c r="P107" s="27">
        <f t="shared" si="45"/>
        <v>4.935843169227026E-8</v>
      </c>
      <c r="Q107" s="121">
        <v>288</v>
      </c>
      <c r="R107" s="121">
        <v>0</v>
      </c>
      <c r="S107" s="123">
        <f t="shared" si="51"/>
        <v>288</v>
      </c>
      <c r="T107" s="28">
        <f t="shared" si="52"/>
        <v>1.4533561708713331E-7</v>
      </c>
      <c r="U107" s="28">
        <f t="shared" si="53"/>
        <v>4.9414109809625332E-8</v>
      </c>
      <c r="V107" s="28">
        <f t="shared" si="54"/>
        <v>2.4593309166937988E-7</v>
      </c>
      <c r="W107" s="29">
        <f t="shared" si="55"/>
        <v>1.1066989125122095E-8</v>
      </c>
      <c r="X107" s="28">
        <f t="shared" si="56"/>
        <v>2.9067123417426663E-9</v>
      </c>
      <c r="Y107" s="17">
        <v>51.462046075133301</v>
      </c>
      <c r="Z107" s="18">
        <f t="shared" si="46"/>
        <v>6101.8031416304957</v>
      </c>
      <c r="AA107" s="30">
        <f t="shared" si="47"/>
        <v>2.6423962554472506E-3</v>
      </c>
      <c r="AB107" s="30">
        <f t="shared" si="57"/>
        <v>6.6059906386181264E-5</v>
      </c>
      <c r="AC107" s="30">
        <f t="shared" si="58"/>
        <v>2.5471698113207547E-3</v>
      </c>
      <c r="AD107" s="31">
        <f t="shared" si="59"/>
        <v>3.5648753443289537E-3</v>
      </c>
      <c r="AE107" s="32"/>
    </row>
    <row r="108" spans="1:31" s="2" customFormat="1" ht="16.149999999999999" customHeight="1" x14ac:dyDescent="0.2">
      <c r="A108" s="5" t="s">
        <v>139</v>
      </c>
      <c r="B108" s="22">
        <v>104</v>
      </c>
      <c r="C108" s="10" t="s">
        <v>139</v>
      </c>
      <c r="D108" s="11">
        <v>16350</v>
      </c>
      <c r="E108" s="24">
        <f t="shared" si="49"/>
        <v>7.0446870133887831E-3</v>
      </c>
      <c r="F108" s="24">
        <f t="shared" si="50"/>
        <v>4.5085996885688212E-3</v>
      </c>
      <c r="G108" s="121">
        <v>82069</v>
      </c>
      <c r="H108" s="121">
        <v>57659</v>
      </c>
      <c r="I108" s="123">
        <f t="shared" si="32"/>
        <v>139728</v>
      </c>
      <c r="J108" s="25">
        <f t="shared" si="48"/>
        <v>8.5827069679448399E-5</v>
      </c>
      <c r="K108" s="25">
        <f t="shared" si="33"/>
        <v>2.8322932994217973E-5</v>
      </c>
      <c r="L108" s="121">
        <v>31596</v>
      </c>
      <c r="M108" s="121">
        <v>0</v>
      </c>
      <c r="N108" s="120">
        <f t="shared" si="43"/>
        <v>31596</v>
      </c>
      <c r="O108" s="26">
        <f t="shared" si="44"/>
        <v>1.6409185687594392E-5</v>
      </c>
      <c r="P108" s="27">
        <f t="shared" si="45"/>
        <v>5.4150312769061493E-6</v>
      </c>
      <c r="Q108" s="121">
        <v>81296</v>
      </c>
      <c r="R108" s="121">
        <v>2040</v>
      </c>
      <c r="S108" s="123">
        <f t="shared" si="51"/>
        <v>83336</v>
      </c>
      <c r="T108" s="28">
        <f t="shared" si="52"/>
        <v>4.2054475644351882E-5</v>
      </c>
      <c r="U108" s="28">
        <f t="shared" si="53"/>
        <v>1.4298521719079642E-5</v>
      </c>
      <c r="V108" s="28">
        <f t="shared" si="54"/>
        <v>4.8036485990203767E-5</v>
      </c>
      <c r="W108" s="29">
        <f t="shared" si="55"/>
        <v>2.1616418695591696E-6</v>
      </c>
      <c r="X108" s="28">
        <f t="shared" si="56"/>
        <v>8.4108951288703762E-7</v>
      </c>
      <c r="Y108" s="17">
        <v>49.328247322259301</v>
      </c>
      <c r="Z108" s="18">
        <f t="shared" si="46"/>
        <v>33988.497554522372</v>
      </c>
      <c r="AA108" s="30">
        <f t="shared" si="47"/>
        <v>1.4718776824115804E-2</v>
      </c>
      <c r="AB108" s="30">
        <f t="shared" si="57"/>
        <v>3.6796942060289512E-4</v>
      </c>
      <c r="AC108" s="30">
        <f t="shared" si="58"/>
        <v>2.5471698113207547E-3</v>
      </c>
      <c r="AD108" s="31">
        <f t="shared" si="59"/>
        <v>7.4267416518749175E-3</v>
      </c>
      <c r="AE108" s="32"/>
    </row>
    <row r="109" spans="1:31" s="2" customFormat="1" ht="16.149999999999999" customHeight="1" x14ac:dyDescent="0.2">
      <c r="A109" s="5" t="s">
        <v>97</v>
      </c>
      <c r="B109" s="22">
        <v>105</v>
      </c>
      <c r="C109" s="23" t="s">
        <v>97</v>
      </c>
      <c r="D109" s="11">
        <v>3293</v>
      </c>
      <c r="E109" s="24">
        <f t="shared" si="49"/>
        <v>1.4188473599442974E-3</v>
      </c>
      <c r="F109" s="24">
        <f t="shared" si="50"/>
        <v>9.0806231036435038E-4</v>
      </c>
      <c r="G109" s="121">
        <v>376207</v>
      </c>
      <c r="H109" s="121">
        <v>0</v>
      </c>
      <c r="I109" s="123">
        <f t="shared" si="32"/>
        <v>376207</v>
      </c>
      <c r="J109" s="25">
        <f t="shared" si="48"/>
        <v>2.3108284955696958E-4</v>
      </c>
      <c r="K109" s="25">
        <f t="shared" si="33"/>
        <v>7.6257340353799965E-5</v>
      </c>
      <c r="L109" s="121">
        <v>379350</v>
      </c>
      <c r="M109" s="121">
        <v>0</v>
      </c>
      <c r="N109" s="120">
        <f t="shared" si="43"/>
        <v>379350</v>
      </c>
      <c r="O109" s="26">
        <f t="shared" si="44"/>
        <v>1.9701305831715826E-4</v>
      </c>
      <c r="P109" s="27">
        <f t="shared" si="45"/>
        <v>6.5014309244662224E-5</v>
      </c>
      <c r="Q109" s="121">
        <v>287912.78999999998</v>
      </c>
      <c r="R109" s="121">
        <v>900</v>
      </c>
      <c r="S109" s="123">
        <f t="shared" si="51"/>
        <v>288812.78999999998</v>
      </c>
      <c r="T109" s="28">
        <f t="shared" si="52"/>
        <v>1.4574578144898139E-4</v>
      </c>
      <c r="U109" s="28">
        <f t="shared" si="53"/>
        <v>4.9553565692653675E-5</v>
      </c>
      <c r="V109" s="28">
        <f t="shared" si="54"/>
        <v>1.9082521529111587E-4</v>
      </c>
      <c r="W109" s="29">
        <f t="shared" si="55"/>
        <v>8.5871346881002141E-6</v>
      </c>
      <c r="X109" s="28">
        <f t="shared" si="56"/>
        <v>2.9149156289796281E-6</v>
      </c>
      <c r="Y109" s="17">
        <v>55.812858213195398</v>
      </c>
      <c r="Z109" s="18">
        <f t="shared" si="46"/>
        <v>3736.3953508147615</v>
      </c>
      <c r="AA109" s="30">
        <f t="shared" si="47"/>
        <v>1.6180523780754445E-3</v>
      </c>
      <c r="AB109" s="30">
        <f t="shared" si="57"/>
        <v>4.0451309451886116E-5</v>
      </c>
      <c r="AC109" s="30">
        <f t="shared" si="58"/>
        <v>2.5471698113207547E-3</v>
      </c>
      <c r="AD109" s="31">
        <f t="shared" si="59"/>
        <v>3.507185481454071E-3</v>
      </c>
      <c r="AE109" s="32"/>
    </row>
    <row r="110" spans="1:31" s="2" customFormat="1" ht="16.149999999999999" customHeight="1" x14ac:dyDescent="0.2">
      <c r="A110" s="5" t="s">
        <v>140</v>
      </c>
      <c r="B110" s="22">
        <v>106</v>
      </c>
      <c r="C110" s="10" t="s">
        <v>140</v>
      </c>
      <c r="D110" s="11">
        <v>2215</v>
      </c>
      <c r="E110" s="24">
        <f t="shared" si="49"/>
        <v>9.5437197153860269E-4</v>
      </c>
      <c r="F110" s="24">
        <f t="shared" si="50"/>
        <v>6.1079806178470579E-4</v>
      </c>
      <c r="G110" s="121">
        <v>417204.47</v>
      </c>
      <c r="H110" s="121">
        <v>5430</v>
      </c>
      <c r="I110" s="123">
        <f t="shared" si="32"/>
        <v>422634.47</v>
      </c>
      <c r="J110" s="25">
        <f t="shared" si="48"/>
        <v>2.5960063913908982E-4</v>
      </c>
      <c r="K110" s="25">
        <f t="shared" si="33"/>
        <v>8.5668210915899648E-5</v>
      </c>
      <c r="L110" s="121">
        <v>302190.45</v>
      </c>
      <c r="M110" s="121">
        <v>0</v>
      </c>
      <c r="N110" s="120">
        <f t="shared" si="43"/>
        <v>302190.45</v>
      </c>
      <c r="O110" s="26">
        <f t="shared" si="44"/>
        <v>1.5694072689795255E-4</v>
      </c>
      <c r="P110" s="27">
        <f t="shared" si="45"/>
        <v>5.1790439876324347E-5</v>
      </c>
      <c r="Q110" s="121">
        <v>21391</v>
      </c>
      <c r="R110" s="121">
        <v>0</v>
      </c>
      <c r="S110" s="123">
        <f>Q110+R110</f>
        <v>21391</v>
      </c>
      <c r="T110" s="28">
        <f t="shared" si="52"/>
        <v>1.079470203163496E-5</v>
      </c>
      <c r="U110" s="28">
        <f t="shared" si="53"/>
        <v>3.6701986907558868E-6</v>
      </c>
      <c r="V110" s="28">
        <f t="shared" si="54"/>
        <v>1.4112884948297988E-4</v>
      </c>
      <c r="W110" s="29">
        <f t="shared" si="55"/>
        <v>6.3507982267340942E-6</v>
      </c>
      <c r="X110" s="28">
        <f t="shared" si="56"/>
        <v>2.158940406326992E-7</v>
      </c>
      <c r="Y110" s="17">
        <v>54.357342749490201</v>
      </c>
      <c r="Z110" s="18">
        <f t="shared" si="46"/>
        <v>2982.654533918409</v>
      </c>
      <c r="AA110" s="30">
        <f t="shared" si="47"/>
        <v>1.2916436320187068E-3</v>
      </c>
      <c r="AB110" s="30">
        <f t="shared" si="57"/>
        <v>3.2291090800467669E-5</v>
      </c>
      <c r="AC110" s="30">
        <f t="shared" si="58"/>
        <v>2.5471698113207547E-3</v>
      </c>
      <c r="AD110" s="31">
        <f t="shared" si="59"/>
        <v>3.1968256561732949E-3</v>
      </c>
      <c r="AE110" s="32"/>
    </row>
    <row r="111" spans="1:31" s="2" customFormat="1" ht="16.149999999999999" customHeight="1" x14ac:dyDescent="0.2">
      <c r="P111" s="33"/>
      <c r="Q111" s="33"/>
      <c r="R111" s="33"/>
      <c r="S111" s="33"/>
      <c r="T111" s="33"/>
      <c r="U111" s="33"/>
      <c r="Y111" s="5"/>
      <c r="Z111" s="5"/>
      <c r="AE111" s="32"/>
    </row>
    <row r="112" spans="1:31" s="2" customFormat="1" ht="16.149999999999999" customHeight="1" x14ac:dyDescent="0.2">
      <c r="C112" s="34" t="s">
        <v>0</v>
      </c>
      <c r="D112" s="35">
        <f t="shared" ref="D112:AD112" si="60">SUM(D5:D110)</f>
        <v>2320898</v>
      </c>
      <c r="E112" s="36">
        <f t="shared" si="60"/>
        <v>1</v>
      </c>
      <c r="F112" s="37">
        <f t="shared" si="60"/>
        <v>0.64000000000000012</v>
      </c>
      <c r="G112" s="35">
        <f t="shared" si="60"/>
        <v>1074108363.9100001</v>
      </c>
      <c r="H112" s="35">
        <f t="shared" si="60"/>
        <v>553909469.17999995</v>
      </c>
      <c r="I112" s="35">
        <f t="shared" si="60"/>
        <v>1628017833.0899997</v>
      </c>
      <c r="J112" s="36">
        <f t="shared" si="60"/>
        <v>1</v>
      </c>
      <c r="K112" s="38">
        <f>SUM(K5:K110)</f>
        <v>0.33</v>
      </c>
      <c r="L112" s="35">
        <f t="shared" si="60"/>
        <v>1347563205.6700003</v>
      </c>
      <c r="M112" s="35">
        <f t="shared" si="60"/>
        <v>577943678.19000006</v>
      </c>
      <c r="N112" s="35">
        <f t="shared" si="60"/>
        <v>1925506883.8600006</v>
      </c>
      <c r="O112" s="36">
        <f t="shared" si="60"/>
        <v>0.99999999999999989</v>
      </c>
      <c r="P112" s="38">
        <f t="shared" si="60"/>
        <v>0.3299999999999999</v>
      </c>
      <c r="Q112" s="39">
        <f>SUM(Q5:Q110)</f>
        <v>1397821082.1199999</v>
      </c>
      <c r="R112" s="39">
        <f t="shared" si="60"/>
        <v>583799155.03999996</v>
      </c>
      <c r="S112" s="39">
        <f t="shared" si="60"/>
        <v>1981620237.1599996</v>
      </c>
      <c r="T112" s="36">
        <f t="shared" si="60"/>
        <v>1.0000000000000002</v>
      </c>
      <c r="U112" s="38">
        <f t="shared" si="60"/>
        <v>0.34000000000000014</v>
      </c>
      <c r="V112" s="40">
        <f>SUM(V5:V110)</f>
        <v>1</v>
      </c>
      <c r="W112" s="41">
        <f t="shared" si="60"/>
        <v>4.4999999999999998E-2</v>
      </c>
      <c r="X112" s="42">
        <f t="shared" si="60"/>
        <v>1.9999999999999993E-2</v>
      </c>
      <c r="Y112" s="43">
        <f>SUM(Y5:Y110)</f>
        <v>5655.0866771990095</v>
      </c>
      <c r="Z112" s="35">
        <f>SUM(Z5:Z110)</f>
        <v>2309193.0777042778</v>
      </c>
      <c r="AA112" s="36">
        <f t="shared" si="60"/>
        <v>0.99999999999999989</v>
      </c>
      <c r="AB112" s="37">
        <f t="shared" si="60"/>
        <v>2.4999999999999988E-2</v>
      </c>
      <c r="AC112" s="37">
        <f t="shared" si="60"/>
        <v>0.26999999999999952</v>
      </c>
      <c r="AD112" s="44">
        <f t="shared" si="60"/>
        <v>1.0000000000000002</v>
      </c>
    </row>
    <row r="113" spans="4:29" x14ac:dyDescent="0.2">
      <c r="F113" s="45"/>
      <c r="W113" s="46"/>
      <c r="X113" s="46"/>
      <c r="AB113" s="46"/>
      <c r="AC113" s="48"/>
    </row>
    <row r="114" spans="4:29" x14ac:dyDescent="0.2">
      <c r="D114" s="1" t="s">
        <v>30</v>
      </c>
      <c r="E114" s="47"/>
      <c r="F114" s="47"/>
      <c r="G114" s="47"/>
      <c r="H114" s="47"/>
      <c r="I114" s="47"/>
    </row>
    <row r="115" spans="4:29" x14ac:dyDescent="0.2">
      <c r="D115" s="1" t="s">
        <v>31</v>
      </c>
    </row>
    <row r="116" spans="4:29" x14ac:dyDescent="0.2">
      <c r="D116" s="1" t="s">
        <v>174</v>
      </c>
    </row>
    <row r="117" spans="4:29" x14ac:dyDescent="0.2">
      <c r="D117" s="1" t="s">
        <v>173</v>
      </c>
    </row>
    <row r="119" spans="4:29" x14ac:dyDescent="0.2">
      <c r="F119" s="45"/>
      <c r="W119" s="46"/>
      <c r="X119" s="46"/>
      <c r="AB119" s="46"/>
      <c r="AC119" s="48"/>
    </row>
  </sheetData>
  <mergeCells count="8">
    <mergeCell ref="D1:AD1"/>
    <mergeCell ref="D3:F3"/>
    <mergeCell ref="G3:K3"/>
    <mergeCell ref="L3:P3"/>
    <mergeCell ref="Q3:U3"/>
    <mergeCell ref="V3:W3"/>
    <mergeCell ref="Y3:AB3"/>
    <mergeCell ref="AD3:AD4"/>
  </mergeCells>
  <pageMargins left="0.19685039370078741" right="0.23622047244094491" top="0.27559055118110237" bottom="0.27559055118110237" header="0.19685039370078741" footer="0.19685039370078741"/>
  <pageSetup paperSize="5" scale="4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showGridLines="0" topLeftCell="B1" zoomScaleNormal="100" workbookViewId="0">
      <selection activeCell="B1" sqref="B1:K1"/>
    </sheetView>
  </sheetViews>
  <sheetFormatPr baseColWidth="10" defaultRowHeight="14.25" x14ac:dyDescent="0.2"/>
  <cols>
    <col min="1" max="1" width="16.7109375" style="1" hidden="1" customWidth="1"/>
    <col min="2" max="2" width="7.140625" style="1" bestFit="1" customWidth="1"/>
    <col min="3" max="3" width="21" style="1" bestFit="1" customWidth="1"/>
    <col min="4" max="4" width="14.140625" style="1" customWidth="1"/>
    <col min="5" max="10" width="17.7109375" style="1" customWidth="1"/>
    <col min="11" max="11" width="17.7109375" style="49" customWidth="1"/>
    <col min="12" max="12" width="17.42578125" style="49" customWidth="1"/>
    <col min="13" max="13" width="23.5703125" style="49" customWidth="1"/>
    <col min="14" max="14" width="11.42578125" style="1"/>
    <col min="15" max="15" width="18.5703125" style="1" customWidth="1"/>
    <col min="16" max="256" width="11.42578125" style="1"/>
    <col min="257" max="257" width="7.140625" style="1" bestFit="1" customWidth="1"/>
    <col min="258" max="258" width="21" style="1" bestFit="1" customWidth="1"/>
    <col min="259" max="259" width="14.140625" style="1" customWidth="1"/>
    <col min="260" max="261" width="14.42578125" style="1" customWidth="1"/>
    <col min="262" max="263" width="11.42578125" style="1"/>
    <col min="264" max="264" width="11.85546875" style="1" bestFit="1" customWidth="1"/>
    <col min="265" max="265" width="12.85546875" style="1" bestFit="1" customWidth="1"/>
    <col min="266" max="267" width="12.85546875" style="1" customWidth="1"/>
    <col min="268" max="512" width="11.42578125" style="1"/>
    <col min="513" max="513" width="7.140625" style="1" bestFit="1" customWidth="1"/>
    <col min="514" max="514" width="21" style="1" bestFit="1" customWidth="1"/>
    <col min="515" max="515" width="14.140625" style="1" customWidth="1"/>
    <col min="516" max="517" width="14.42578125" style="1" customWidth="1"/>
    <col min="518" max="519" width="11.42578125" style="1"/>
    <col min="520" max="520" width="11.85546875" style="1" bestFit="1" customWidth="1"/>
    <col min="521" max="521" width="12.85546875" style="1" bestFit="1" customWidth="1"/>
    <col min="522" max="523" width="12.85546875" style="1" customWidth="1"/>
    <col min="524" max="768" width="11.42578125" style="1"/>
    <col min="769" max="769" width="7.140625" style="1" bestFit="1" customWidth="1"/>
    <col min="770" max="770" width="21" style="1" bestFit="1" customWidth="1"/>
    <col min="771" max="771" width="14.140625" style="1" customWidth="1"/>
    <col min="772" max="773" width="14.42578125" style="1" customWidth="1"/>
    <col min="774" max="775" width="11.42578125" style="1"/>
    <col min="776" max="776" width="11.85546875" style="1" bestFit="1" customWidth="1"/>
    <col min="777" max="777" width="12.85546875" style="1" bestFit="1" customWidth="1"/>
    <col min="778" max="779" width="12.85546875" style="1" customWidth="1"/>
    <col min="780" max="1024" width="11.42578125" style="1"/>
    <col min="1025" max="1025" width="7.140625" style="1" bestFit="1" customWidth="1"/>
    <col min="1026" max="1026" width="21" style="1" bestFit="1" customWidth="1"/>
    <col min="1027" max="1027" width="14.140625" style="1" customWidth="1"/>
    <col min="1028" max="1029" width="14.42578125" style="1" customWidth="1"/>
    <col min="1030" max="1031" width="11.42578125" style="1"/>
    <col min="1032" max="1032" width="11.85546875" style="1" bestFit="1" customWidth="1"/>
    <col min="1033" max="1033" width="12.85546875" style="1" bestFit="1" customWidth="1"/>
    <col min="1034" max="1035" width="12.85546875" style="1" customWidth="1"/>
    <col min="1036" max="1280" width="11.42578125" style="1"/>
    <col min="1281" max="1281" width="7.140625" style="1" bestFit="1" customWidth="1"/>
    <col min="1282" max="1282" width="21" style="1" bestFit="1" customWidth="1"/>
    <col min="1283" max="1283" width="14.140625" style="1" customWidth="1"/>
    <col min="1284" max="1285" width="14.42578125" style="1" customWidth="1"/>
    <col min="1286" max="1287" width="11.42578125" style="1"/>
    <col min="1288" max="1288" width="11.85546875" style="1" bestFit="1" customWidth="1"/>
    <col min="1289" max="1289" width="12.85546875" style="1" bestFit="1" customWidth="1"/>
    <col min="1290" max="1291" width="12.85546875" style="1" customWidth="1"/>
    <col min="1292" max="1536" width="11.42578125" style="1"/>
    <col min="1537" max="1537" width="7.140625" style="1" bestFit="1" customWidth="1"/>
    <col min="1538" max="1538" width="21" style="1" bestFit="1" customWidth="1"/>
    <col min="1539" max="1539" width="14.140625" style="1" customWidth="1"/>
    <col min="1540" max="1541" width="14.42578125" style="1" customWidth="1"/>
    <col min="1542" max="1543" width="11.42578125" style="1"/>
    <col min="1544" max="1544" width="11.85546875" style="1" bestFit="1" customWidth="1"/>
    <col min="1545" max="1545" width="12.85546875" style="1" bestFit="1" customWidth="1"/>
    <col min="1546" max="1547" width="12.85546875" style="1" customWidth="1"/>
    <col min="1548" max="1792" width="11.42578125" style="1"/>
    <col min="1793" max="1793" width="7.140625" style="1" bestFit="1" customWidth="1"/>
    <col min="1794" max="1794" width="21" style="1" bestFit="1" customWidth="1"/>
    <col min="1795" max="1795" width="14.140625" style="1" customWidth="1"/>
    <col min="1796" max="1797" width="14.42578125" style="1" customWidth="1"/>
    <col min="1798" max="1799" width="11.42578125" style="1"/>
    <col min="1800" max="1800" width="11.85546875" style="1" bestFit="1" customWidth="1"/>
    <col min="1801" max="1801" width="12.85546875" style="1" bestFit="1" customWidth="1"/>
    <col min="1802" max="1803" width="12.85546875" style="1" customWidth="1"/>
    <col min="1804" max="2048" width="11.42578125" style="1"/>
    <col min="2049" max="2049" width="7.140625" style="1" bestFit="1" customWidth="1"/>
    <col min="2050" max="2050" width="21" style="1" bestFit="1" customWidth="1"/>
    <col min="2051" max="2051" width="14.140625" style="1" customWidth="1"/>
    <col min="2052" max="2053" width="14.42578125" style="1" customWidth="1"/>
    <col min="2054" max="2055" width="11.42578125" style="1"/>
    <col min="2056" max="2056" width="11.85546875" style="1" bestFit="1" customWidth="1"/>
    <col min="2057" max="2057" width="12.85546875" style="1" bestFit="1" customWidth="1"/>
    <col min="2058" max="2059" width="12.85546875" style="1" customWidth="1"/>
    <col min="2060" max="2304" width="11.42578125" style="1"/>
    <col min="2305" max="2305" width="7.140625" style="1" bestFit="1" customWidth="1"/>
    <col min="2306" max="2306" width="21" style="1" bestFit="1" customWidth="1"/>
    <col min="2307" max="2307" width="14.140625" style="1" customWidth="1"/>
    <col min="2308" max="2309" width="14.42578125" style="1" customWidth="1"/>
    <col min="2310" max="2311" width="11.42578125" style="1"/>
    <col min="2312" max="2312" width="11.85546875" style="1" bestFit="1" customWidth="1"/>
    <col min="2313" max="2313" width="12.85546875" style="1" bestFit="1" customWidth="1"/>
    <col min="2314" max="2315" width="12.85546875" style="1" customWidth="1"/>
    <col min="2316" max="2560" width="11.42578125" style="1"/>
    <col min="2561" max="2561" width="7.140625" style="1" bestFit="1" customWidth="1"/>
    <col min="2562" max="2562" width="21" style="1" bestFit="1" customWidth="1"/>
    <col min="2563" max="2563" width="14.140625" style="1" customWidth="1"/>
    <col min="2564" max="2565" width="14.42578125" style="1" customWidth="1"/>
    <col min="2566" max="2567" width="11.42578125" style="1"/>
    <col min="2568" max="2568" width="11.85546875" style="1" bestFit="1" customWidth="1"/>
    <col min="2569" max="2569" width="12.85546875" style="1" bestFit="1" customWidth="1"/>
    <col min="2570" max="2571" width="12.85546875" style="1" customWidth="1"/>
    <col min="2572" max="2816" width="11.42578125" style="1"/>
    <col min="2817" max="2817" width="7.140625" style="1" bestFit="1" customWidth="1"/>
    <col min="2818" max="2818" width="21" style="1" bestFit="1" customWidth="1"/>
    <col min="2819" max="2819" width="14.140625" style="1" customWidth="1"/>
    <col min="2820" max="2821" width="14.42578125" style="1" customWidth="1"/>
    <col min="2822" max="2823" width="11.42578125" style="1"/>
    <col min="2824" max="2824" width="11.85546875" style="1" bestFit="1" customWidth="1"/>
    <col min="2825" max="2825" width="12.85546875" style="1" bestFit="1" customWidth="1"/>
    <col min="2826" max="2827" width="12.85546875" style="1" customWidth="1"/>
    <col min="2828" max="3072" width="11.42578125" style="1"/>
    <col min="3073" max="3073" width="7.140625" style="1" bestFit="1" customWidth="1"/>
    <col min="3074" max="3074" width="21" style="1" bestFit="1" customWidth="1"/>
    <col min="3075" max="3075" width="14.140625" style="1" customWidth="1"/>
    <col min="3076" max="3077" width="14.42578125" style="1" customWidth="1"/>
    <col min="3078" max="3079" width="11.42578125" style="1"/>
    <col min="3080" max="3080" width="11.85546875" style="1" bestFit="1" customWidth="1"/>
    <col min="3081" max="3081" width="12.85546875" style="1" bestFit="1" customWidth="1"/>
    <col min="3082" max="3083" width="12.85546875" style="1" customWidth="1"/>
    <col min="3084" max="3328" width="11.42578125" style="1"/>
    <col min="3329" max="3329" width="7.140625" style="1" bestFit="1" customWidth="1"/>
    <col min="3330" max="3330" width="21" style="1" bestFit="1" customWidth="1"/>
    <col min="3331" max="3331" width="14.140625" style="1" customWidth="1"/>
    <col min="3332" max="3333" width="14.42578125" style="1" customWidth="1"/>
    <col min="3334" max="3335" width="11.42578125" style="1"/>
    <col min="3336" max="3336" width="11.85546875" style="1" bestFit="1" customWidth="1"/>
    <col min="3337" max="3337" width="12.85546875" style="1" bestFit="1" customWidth="1"/>
    <col min="3338" max="3339" width="12.85546875" style="1" customWidth="1"/>
    <col min="3340" max="3584" width="11.42578125" style="1"/>
    <col min="3585" max="3585" width="7.140625" style="1" bestFit="1" customWidth="1"/>
    <col min="3586" max="3586" width="21" style="1" bestFit="1" customWidth="1"/>
    <col min="3587" max="3587" width="14.140625" style="1" customWidth="1"/>
    <col min="3588" max="3589" width="14.42578125" style="1" customWidth="1"/>
    <col min="3590" max="3591" width="11.42578125" style="1"/>
    <col min="3592" max="3592" width="11.85546875" style="1" bestFit="1" customWidth="1"/>
    <col min="3593" max="3593" width="12.85546875" style="1" bestFit="1" customWidth="1"/>
    <col min="3594" max="3595" width="12.85546875" style="1" customWidth="1"/>
    <col min="3596" max="3840" width="11.42578125" style="1"/>
    <col min="3841" max="3841" width="7.140625" style="1" bestFit="1" customWidth="1"/>
    <col min="3842" max="3842" width="21" style="1" bestFit="1" customWidth="1"/>
    <col min="3843" max="3843" width="14.140625" style="1" customWidth="1"/>
    <col min="3844" max="3845" width="14.42578125" style="1" customWidth="1"/>
    <col min="3846" max="3847" width="11.42578125" style="1"/>
    <col min="3848" max="3848" width="11.85546875" style="1" bestFit="1" customWidth="1"/>
    <col min="3849" max="3849" width="12.85546875" style="1" bestFit="1" customWidth="1"/>
    <col min="3850" max="3851" width="12.85546875" style="1" customWidth="1"/>
    <col min="3852" max="4096" width="11.42578125" style="1"/>
    <col min="4097" max="4097" width="7.140625" style="1" bestFit="1" customWidth="1"/>
    <col min="4098" max="4098" width="21" style="1" bestFit="1" customWidth="1"/>
    <col min="4099" max="4099" width="14.140625" style="1" customWidth="1"/>
    <col min="4100" max="4101" width="14.42578125" style="1" customWidth="1"/>
    <col min="4102" max="4103" width="11.42578125" style="1"/>
    <col min="4104" max="4104" width="11.85546875" style="1" bestFit="1" customWidth="1"/>
    <col min="4105" max="4105" width="12.85546875" style="1" bestFit="1" customWidth="1"/>
    <col min="4106" max="4107" width="12.85546875" style="1" customWidth="1"/>
    <col min="4108" max="4352" width="11.42578125" style="1"/>
    <col min="4353" max="4353" width="7.140625" style="1" bestFit="1" customWidth="1"/>
    <col min="4354" max="4354" width="21" style="1" bestFit="1" customWidth="1"/>
    <col min="4355" max="4355" width="14.140625" style="1" customWidth="1"/>
    <col min="4356" max="4357" width="14.42578125" style="1" customWidth="1"/>
    <col min="4358" max="4359" width="11.42578125" style="1"/>
    <col min="4360" max="4360" width="11.85546875" style="1" bestFit="1" customWidth="1"/>
    <col min="4361" max="4361" width="12.85546875" style="1" bestFit="1" customWidth="1"/>
    <col min="4362" max="4363" width="12.85546875" style="1" customWidth="1"/>
    <col min="4364" max="4608" width="11.42578125" style="1"/>
    <col min="4609" max="4609" width="7.140625" style="1" bestFit="1" customWidth="1"/>
    <col min="4610" max="4610" width="21" style="1" bestFit="1" customWidth="1"/>
    <col min="4611" max="4611" width="14.140625" style="1" customWidth="1"/>
    <col min="4612" max="4613" width="14.42578125" style="1" customWidth="1"/>
    <col min="4614" max="4615" width="11.42578125" style="1"/>
    <col min="4616" max="4616" width="11.85546875" style="1" bestFit="1" customWidth="1"/>
    <col min="4617" max="4617" width="12.85546875" style="1" bestFit="1" customWidth="1"/>
    <col min="4618" max="4619" width="12.85546875" style="1" customWidth="1"/>
    <col min="4620" max="4864" width="11.42578125" style="1"/>
    <col min="4865" max="4865" width="7.140625" style="1" bestFit="1" customWidth="1"/>
    <col min="4866" max="4866" width="21" style="1" bestFit="1" customWidth="1"/>
    <col min="4867" max="4867" width="14.140625" style="1" customWidth="1"/>
    <col min="4868" max="4869" width="14.42578125" style="1" customWidth="1"/>
    <col min="4870" max="4871" width="11.42578125" style="1"/>
    <col min="4872" max="4872" width="11.85546875" style="1" bestFit="1" customWidth="1"/>
    <col min="4873" max="4873" width="12.85546875" style="1" bestFit="1" customWidth="1"/>
    <col min="4874" max="4875" width="12.85546875" style="1" customWidth="1"/>
    <col min="4876" max="5120" width="11.42578125" style="1"/>
    <col min="5121" max="5121" width="7.140625" style="1" bestFit="1" customWidth="1"/>
    <col min="5122" max="5122" width="21" style="1" bestFit="1" customWidth="1"/>
    <col min="5123" max="5123" width="14.140625" style="1" customWidth="1"/>
    <col min="5124" max="5125" width="14.42578125" style="1" customWidth="1"/>
    <col min="5126" max="5127" width="11.42578125" style="1"/>
    <col min="5128" max="5128" width="11.85546875" style="1" bestFit="1" customWidth="1"/>
    <col min="5129" max="5129" width="12.85546875" style="1" bestFit="1" customWidth="1"/>
    <col min="5130" max="5131" width="12.85546875" style="1" customWidth="1"/>
    <col min="5132" max="5376" width="11.42578125" style="1"/>
    <col min="5377" max="5377" width="7.140625" style="1" bestFit="1" customWidth="1"/>
    <col min="5378" max="5378" width="21" style="1" bestFit="1" customWidth="1"/>
    <col min="5379" max="5379" width="14.140625" style="1" customWidth="1"/>
    <col min="5380" max="5381" width="14.42578125" style="1" customWidth="1"/>
    <col min="5382" max="5383" width="11.42578125" style="1"/>
    <col min="5384" max="5384" width="11.85546875" style="1" bestFit="1" customWidth="1"/>
    <col min="5385" max="5385" width="12.85546875" style="1" bestFit="1" customWidth="1"/>
    <col min="5386" max="5387" width="12.85546875" style="1" customWidth="1"/>
    <col min="5388" max="5632" width="11.42578125" style="1"/>
    <col min="5633" max="5633" width="7.140625" style="1" bestFit="1" customWidth="1"/>
    <col min="5634" max="5634" width="21" style="1" bestFit="1" customWidth="1"/>
    <col min="5635" max="5635" width="14.140625" style="1" customWidth="1"/>
    <col min="5636" max="5637" width="14.42578125" style="1" customWidth="1"/>
    <col min="5638" max="5639" width="11.42578125" style="1"/>
    <col min="5640" max="5640" width="11.85546875" style="1" bestFit="1" customWidth="1"/>
    <col min="5641" max="5641" width="12.85546875" style="1" bestFit="1" customWidth="1"/>
    <col min="5642" max="5643" width="12.85546875" style="1" customWidth="1"/>
    <col min="5644" max="5888" width="11.42578125" style="1"/>
    <col min="5889" max="5889" width="7.140625" style="1" bestFit="1" customWidth="1"/>
    <col min="5890" max="5890" width="21" style="1" bestFit="1" customWidth="1"/>
    <col min="5891" max="5891" width="14.140625" style="1" customWidth="1"/>
    <col min="5892" max="5893" width="14.42578125" style="1" customWidth="1"/>
    <col min="5894" max="5895" width="11.42578125" style="1"/>
    <col min="5896" max="5896" width="11.85546875" style="1" bestFit="1" customWidth="1"/>
    <col min="5897" max="5897" width="12.85546875" style="1" bestFit="1" customWidth="1"/>
    <col min="5898" max="5899" width="12.85546875" style="1" customWidth="1"/>
    <col min="5900" max="6144" width="11.42578125" style="1"/>
    <col min="6145" max="6145" width="7.140625" style="1" bestFit="1" customWidth="1"/>
    <col min="6146" max="6146" width="21" style="1" bestFit="1" customWidth="1"/>
    <col min="6147" max="6147" width="14.140625" style="1" customWidth="1"/>
    <col min="6148" max="6149" width="14.42578125" style="1" customWidth="1"/>
    <col min="6150" max="6151" width="11.42578125" style="1"/>
    <col min="6152" max="6152" width="11.85546875" style="1" bestFit="1" customWidth="1"/>
    <col min="6153" max="6153" width="12.85546875" style="1" bestFit="1" customWidth="1"/>
    <col min="6154" max="6155" width="12.85546875" style="1" customWidth="1"/>
    <col min="6156" max="6400" width="11.42578125" style="1"/>
    <col min="6401" max="6401" width="7.140625" style="1" bestFit="1" customWidth="1"/>
    <col min="6402" max="6402" width="21" style="1" bestFit="1" customWidth="1"/>
    <col min="6403" max="6403" width="14.140625" style="1" customWidth="1"/>
    <col min="6404" max="6405" width="14.42578125" style="1" customWidth="1"/>
    <col min="6406" max="6407" width="11.42578125" style="1"/>
    <col min="6408" max="6408" width="11.85546875" style="1" bestFit="1" customWidth="1"/>
    <col min="6409" max="6409" width="12.85546875" style="1" bestFit="1" customWidth="1"/>
    <col min="6410" max="6411" width="12.85546875" style="1" customWidth="1"/>
    <col min="6412" max="6656" width="11.42578125" style="1"/>
    <col min="6657" max="6657" width="7.140625" style="1" bestFit="1" customWidth="1"/>
    <col min="6658" max="6658" width="21" style="1" bestFit="1" customWidth="1"/>
    <col min="6659" max="6659" width="14.140625" style="1" customWidth="1"/>
    <col min="6660" max="6661" width="14.42578125" style="1" customWidth="1"/>
    <col min="6662" max="6663" width="11.42578125" style="1"/>
    <col min="6664" max="6664" width="11.85546875" style="1" bestFit="1" customWidth="1"/>
    <col min="6665" max="6665" width="12.85546875" style="1" bestFit="1" customWidth="1"/>
    <col min="6666" max="6667" width="12.85546875" style="1" customWidth="1"/>
    <col min="6668" max="6912" width="11.42578125" style="1"/>
    <col min="6913" max="6913" width="7.140625" style="1" bestFit="1" customWidth="1"/>
    <col min="6914" max="6914" width="21" style="1" bestFit="1" customWidth="1"/>
    <col min="6915" max="6915" width="14.140625" style="1" customWidth="1"/>
    <col min="6916" max="6917" width="14.42578125" style="1" customWidth="1"/>
    <col min="6918" max="6919" width="11.42578125" style="1"/>
    <col min="6920" max="6920" width="11.85546875" style="1" bestFit="1" customWidth="1"/>
    <col min="6921" max="6921" width="12.85546875" style="1" bestFit="1" customWidth="1"/>
    <col min="6922" max="6923" width="12.85546875" style="1" customWidth="1"/>
    <col min="6924" max="7168" width="11.42578125" style="1"/>
    <col min="7169" max="7169" width="7.140625" style="1" bestFit="1" customWidth="1"/>
    <col min="7170" max="7170" width="21" style="1" bestFit="1" customWidth="1"/>
    <col min="7171" max="7171" width="14.140625" style="1" customWidth="1"/>
    <col min="7172" max="7173" width="14.42578125" style="1" customWidth="1"/>
    <col min="7174" max="7175" width="11.42578125" style="1"/>
    <col min="7176" max="7176" width="11.85546875" style="1" bestFit="1" customWidth="1"/>
    <col min="7177" max="7177" width="12.85546875" style="1" bestFit="1" customWidth="1"/>
    <col min="7178" max="7179" width="12.85546875" style="1" customWidth="1"/>
    <col min="7180" max="7424" width="11.42578125" style="1"/>
    <col min="7425" max="7425" width="7.140625" style="1" bestFit="1" customWidth="1"/>
    <col min="7426" max="7426" width="21" style="1" bestFit="1" customWidth="1"/>
    <col min="7427" max="7427" width="14.140625" style="1" customWidth="1"/>
    <col min="7428" max="7429" width="14.42578125" style="1" customWidth="1"/>
    <col min="7430" max="7431" width="11.42578125" style="1"/>
    <col min="7432" max="7432" width="11.85546875" style="1" bestFit="1" customWidth="1"/>
    <col min="7433" max="7433" width="12.85546875" style="1" bestFit="1" customWidth="1"/>
    <col min="7434" max="7435" width="12.85546875" style="1" customWidth="1"/>
    <col min="7436" max="7680" width="11.42578125" style="1"/>
    <col min="7681" max="7681" width="7.140625" style="1" bestFit="1" customWidth="1"/>
    <col min="7682" max="7682" width="21" style="1" bestFit="1" customWidth="1"/>
    <col min="7683" max="7683" width="14.140625" style="1" customWidth="1"/>
    <col min="7684" max="7685" width="14.42578125" style="1" customWidth="1"/>
    <col min="7686" max="7687" width="11.42578125" style="1"/>
    <col min="7688" max="7688" width="11.85546875" style="1" bestFit="1" customWidth="1"/>
    <col min="7689" max="7689" width="12.85546875" style="1" bestFit="1" customWidth="1"/>
    <col min="7690" max="7691" width="12.85546875" style="1" customWidth="1"/>
    <col min="7692" max="7936" width="11.42578125" style="1"/>
    <col min="7937" max="7937" width="7.140625" style="1" bestFit="1" customWidth="1"/>
    <col min="7938" max="7938" width="21" style="1" bestFit="1" customWidth="1"/>
    <col min="7939" max="7939" width="14.140625" style="1" customWidth="1"/>
    <col min="7940" max="7941" width="14.42578125" style="1" customWidth="1"/>
    <col min="7942" max="7943" width="11.42578125" style="1"/>
    <col min="7944" max="7944" width="11.85546875" style="1" bestFit="1" customWidth="1"/>
    <col min="7945" max="7945" width="12.85546875" style="1" bestFit="1" customWidth="1"/>
    <col min="7946" max="7947" width="12.85546875" style="1" customWidth="1"/>
    <col min="7948" max="8192" width="11.42578125" style="1"/>
    <col min="8193" max="8193" width="7.140625" style="1" bestFit="1" customWidth="1"/>
    <col min="8194" max="8194" width="21" style="1" bestFit="1" customWidth="1"/>
    <col min="8195" max="8195" width="14.140625" style="1" customWidth="1"/>
    <col min="8196" max="8197" width="14.42578125" style="1" customWidth="1"/>
    <col min="8198" max="8199" width="11.42578125" style="1"/>
    <col min="8200" max="8200" width="11.85546875" style="1" bestFit="1" customWidth="1"/>
    <col min="8201" max="8201" width="12.85546875" style="1" bestFit="1" customWidth="1"/>
    <col min="8202" max="8203" width="12.85546875" style="1" customWidth="1"/>
    <col min="8204" max="8448" width="11.42578125" style="1"/>
    <col min="8449" max="8449" width="7.140625" style="1" bestFit="1" customWidth="1"/>
    <col min="8450" max="8450" width="21" style="1" bestFit="1" customWidth="1"/>
    <col min="8451" max="8451" width="14.140625" style="1" customWidth="1"/>
    <col min="8452" max="8453" width="14.42578125" style="1" customWidth="1"/>
    <col min="8454" max="8455" width="11.42578125" style="1"/>
    <col min="8456" max="8456" width="11.85546875" style="1" bestFit="1" customWidth="1"/>
    <col min="8457" max="8457" width="12.85546875" style="1" bestFit="1" customWidth="1"/>
    <col min="8458" max="8459" width="12.85546875" style="1" customWidth="1"/>
    <col min="8460" max="8704" width="11.42578125" style="1"/>
    <col min="8705" max="8705" width="7.140625" style="1" bestFit="1" customWidth="1"/>
    <col min="8706" max="8706" width="21" style="1" bestFit="1" customWidth="1"/>
    <col min="8707" max="8707" width="14.140625" style="1" customWidth="1"/>
    <col min="8708" max="8709" width="14.42578125" style="1" customWidth="1"/>
    <col min="8710" max="8711" width="11.42578125" style="1"/>
    <col min="8712" max="8712" width="11.85546875" style="1" bestFit="1" customWidth="1"/>
    <col min="8713" max="8713" width="12.85546875" style="1" bestFit="1" customWidth="1"/>
    <col min="8714" max="8715" width="12.85546875" style="1" customWidth="1"/>
    <col min="8716" max="8960" width="11.42578125" style="1"/>
    <col min="8961" max="8961" width="7.140625" style="1" bestFit="1" customWidth="1"/>
    <col min="8962" max="8962" width="21" style="1" bestFit="1" customWidth="1"/>
    <col min="8963" max="8963" width="14.140625" style="1" customWidth="1"/>
    <col min="8964" max="8965" width="14.42578125" style="1" customWidth="1"/>
    <col min="8966" max="8967" width="11.42578125" style="1"/>
    <col min="8968" max="8968" width="11.85546875" style="1" bestFit="1" customWidth="1"/>
    <col min="8969" max="8969" width="12.85546875" style="1" bestFit="1" customWidth="1"/>
    <col min="8970" max="8971" width="12.85546875" style="1" customWidth="1"/>
    <col min="8972" max="9216" width="11.42578125" style="1"/>
    <col min="9217" max="9217" width="7.140625" style="1" bestFit="1" customWidth="1"/>
    <col min="9218" max="9218" width="21" style="1" bestFit="1" customWidth="1"/>
    <col min="9219" max="9219" width="14.140625" style="1" customWidth="1"/>
    <col min="9220" max="9221" width="14.42578125" style="1" customWidth="1"/>
    <col min="9222" max="9223" width="11.42578125" style="1"/>
    <col min="9224" max="9224" width="11.85546875" style="1" bestFit="1" customWidth="1"/>
    <col min="9225" max="9225" width="12.85546875" style="1" bestFit="1" customWidth="1"/>
    <col min="9226" max="9227" width="12.85546875" style="1" customWidth="1"/>
    <col min="9228" max="9472" width="11.42578125" style="1"/>
    <col min="9473" max="9473" width="7.140625" style="1" bestFit="1" customWidth="1"/>
    <col min="9474" max="9474" width="21" style="1" bestFit="1" customWidth="1"/>
    <col min="9475" max="9475" width="14.140625" style="1" customWidth="1"/>
    <col min="9476" max="9477" width="14.42578125" style="1" customWidth="1"/>
    <col min="9478" max="9479" width="11.42578125" style="1"/>
    <col min="9480" max="9480" width="11.85546875" style="1" bestFit="1" customWidth="1"/>
    <col min="9481" max="9481" width="12.85546875" style="1" bestFit="1" customWidth="1"/>
    <col min="9482" max="9483" width="12.85546875" style="1" customWidth="1"/>
    <col min="9484" max="9728" width="11.42578125" style="1"/>
    <col min="9729" max="9729" width="7.140625" style="1" bestFit="1" customWidth="1"/>
    <col min="9730" max="9730" width="21" style="1" bestFit="1" customWidth="1"/>
    <col min="9731" max="9731" width="14.140625" style="1" customWidth="1"/>
    <col min="9732" max="9733" width="14.42578125" style="1" customWidth="1"/>
    <col min="9734" max="9735" width="11.42578125" style="1"/>
    <col min="9736" max="9736" width="11.85546875" style="1" bestFit="1" customWidth="1"/>
    <col min="9737" max="9737" width="12.85546875" style="1" bestFit="1" customWidth="1"/>
    <col min="9738" max="9739" width="12.85546875" style="1" customWidth="1"/>
    <col min="9740" max="9984" width="11.42578125" style="1"/>
    <col min="9985" max="9985" width="7.140625" style="1" bestFit="1" customWidth="1"/>
    <col min="9986" max="9986" width="21" style="1" bestFit="1" customWidth="1"/>
    <col min="9987" max="9987" width="14.140625" style="1" customWidth="1"/>
    <col min="9988" max="9989" width="14.42578125" style="1" customWidth="1"/>
    <col min="9990" max="9991" width="11.42578125" style="1"/>
    <col min="9992" max="9992" width="11.85546875" style="1" bestFit="1" customWidth="1"/>
    <col min="9993" max="9993" width="12.85546875" style="1" bestFit="1" customWidth="1"/>
    <col min="9994" max="9995" width="12.85546875" style="1" customWidth="1"/>
    <col min="9996" max="10240" width="11.42578125" style="1"/>
    <col min="10241" max="10241" width="7.140625" style="1" bestFit="1" customWidth="1"/>
    <col min="10242" max="10242" width="21" style="1" bestFit="1" customWidth="1"/>
    <col min="10243" max="10243" width="14.140625" style="1" customWidth="1"/>
    <col min="10244" max="10245" width="14.42578125" style="1" customWidth="1"/>
    <col min="10246" max="10247" width="11.42578125" style="1"/>
    <col min="10248" max="10248" width="11.85546875" style="1" bestFit="1" customWidth="1"/>
    <col min="10249" max="10249" width="12.85546875" style="1" bestFit="1" customWidth="1"/>
    <col min="10250" max="10251" width="12.85546875" style="1" customWidth="1"/>
    <col min="10252" max="10496" width="11.42578125" style="1"/>
    <col min="10497" max="10497" width="7.140625" style="1" bestFit="1" customWidth="1"/>
    <col min="10498" max="10498" width="21" style="1" bestFit="1" customWidth="1"/>
    <col min="10499" max="10499" width="14.140625" style="1" customWidth="1"/>
    <col min="10500" max="10501" width="14.42578125" style="1" customWidth="1"/>
    <col min="10502" max="10503" width="11.42578125" style="1"/>
    <col min="10504" max="10504" width="11.85546875" style="1" bestFit="1" customWidth="1"/>
    <col min="10505" max="10505" width="12.85546875" style="1" bestFit="1" customWidth="1"/>
    <col min="10506" max="10507" width="12.85546875" style="1" customWidth="1"/>
    <col min="10508" max="10752" width="11.42578125" style="1"/>
    <col min="10753" max="10753" width="7.140625" style="1" bestFit="1" customWidth="1"/>
    <col min="10754" max="10754" width="21" style="1" bestFit="1" customWidth="1"/>
    <col min="10755" max="10755" width="14.140625" style="1" customWidth="1"/>
    <col min="10756" max="10757" width="14.42578125" style="1" customWidth="1"/>
    <col min="10758" max="10759" width="11.42578125" style="1"/>
    <col min="10760" max="10760" width="11.85546875" style="1" bestFit="1" customWidth="1"/>
    <col min="10761" max="10761" width="12.85546875" style="1" bestFit="1" customWidth="1"/>
    <col min="10762" max="10763" width="12.85546875" style="1" customWidth="1"/>
    <col min="10764" max="11008" width="11.42578125" style="1"/>
    <col min="11009" max="11009" width="7.140625" style="1" bestFit="1" customWidth="1"/>
    <col min="11010" max="11010" width="21" style="1" bestFit="1" customWidth="1"/>
    <col min="11011" max="11011" width="14.140625" style="1" customWidth="1"/>
    <col min="11012" max="11013" width="14.42578125" style="1" customWidth="1"/>
    <col min="11014" max="11015" width="11.42578125" style="1"/>
    <col min="11016" max="11016" width="11.85546875" style="1" bestFit="1" customWidth="1"/>
    <col min="11017" max="11017" width="12.85546875" style="1" bestFit="1" customWidth="1"/>
    <col min="11018" max="11019" width="12.85546875" style="1" customWidth="1"/>
    <col min="11020" max="11264" width="11.42578125" style="1"/>
    <col min="11265" max="11265" width="7.140625" style="1" bestFit="1" customWidth="1"/>
    <col min="11266" max="11266" width="21" style="1" bestFit="1" customWidth="1"/>
    <col min="11267" max="11267" width="14.140625" style="1" customWidth="1"/>
    <col min="11268" max="11269" width="14.42578125" style="1" customWidth="1"/>
    <col min="11270" max="11271" width="11.42578125" style="1"/>
    <col min="11272" max="11272" width="11.85546875" style="1" bestFit="1" customWidth="1"/>
    <col min="11273" max="11273" width="12.85546875" style="1" bestFit="1" customWidth="1"/>
    <col min="11274" max="11275" width="12.85546875" style="1" customWidth="1"/>
    <col min="11276" max="11520" width="11.42578125" style="1"/>
    <col min="11521" max="11521" width="7.140625" style="1" bestFit="1" customWidth="1"/>
    <col min="11522" max="11522" width="21" style="1" bestFit="1" customWidth="1"/>
    <col min="11523" max="11523" width="14.140625" style="1" customWidth="1"/>
    <col min="11524" max="11525" width="14.42578125" style="1" customWidth="1"/>
    <col min="11526" max="11527" width="11.42578125" style="1"/>
    <col min="11528" max="11528" width="11.85546875" style="1" bestFit="1" customWidth="1"/>
    <col min="11529" max="11529" width="12.85546875" style="1" bestFit="1" customWidth="1"/>
    <col min="11530" max="11531" width="12.85546875" style="1" customWidth="1"/>
    <col min="11532" max="11776" width="11.42578125" style="1"/>
    <col min="11777" max="11777" width="7.140625" style="1" bestFit="1" customWidth="1"/>
    <col min="11778" max="11778" width="21" style="1" bestFit="1" customWidth="1"/>
    <col min="11779" max="11779" width="14.140625" style="1" customWidth="1"/>
    <col min="11780" max="11781" width="14.42578125" style="1" customWidth="1"/>
    <col min="11782" max="11783" width="11.42578125" style="1"/>
    <col min="11784" max="11784" width="11.85546875" style="1" bestFit="1" customWidth="1"/>
    <col min="11785" max="11785" width="12.85546875" style="1" bestFit="1" customWidth="1"/>
    <col min="11786" max="11787" width="12.85546875" style="1" customWidth="1"/>
    <col min="11788" max="12032" width="11.42578125" style="1"/>
    <col min="12033" max="12033" width="7.140625" style="1" bestFit="1" customWidth="1"/>
    <col min="12034" max="12034" width="21" style="1" bestFit="1" customWidth="1"/>
    <col min="12035" max="12035" width="14.140625" style="1" customWidth="1"/>
    <col min="12036" max="12037" width="14.42578125" style="1" customWidth="1"/>
    <col min="12038" max="12039" width="11.42578125" style="1"/>
    <col min="12040" max="12040" width="11.85546875" style="1" bestFit="1" customWidth="1"/>
    <col min="12041" max="12041" width="12.85546875" style="1" bestFit="1" customWidth="1"/>
    <col min="12042" max="12043" width="12.85546875" style="1" customWidth="1"/>
    <col min="12044" max="12288" width="11.42578125" style="1"/>
    <col min="12289" max="12289" width="7.140625" style="1" bestFit="1" customWidth="1"/>
    <col min="12290" max="12290" width="21" style="1" bestFit="1" customWidth="1"/>
    <col min="12291" max="12291" width="14.140625" style="1" customWidth="1"/>
    <col min="12292" max="12293" width="14.42578125" style="1" customWidth="1"/>
    <col min="12294" max="12295" width="11.42578125" style="1"/>
    <col min="12296" max="12296" width="11.85546875" style="1" bestFit="1" customWidth="1"/>
    <col min="12297" max="12297" width="12.85546875" style="1" bestFit="1" customWidth="1"/>
    <col min="12298" max="12299" width="12.85546875" style="1" customWidth="1"/>
    <col min="12300" max="12544" width="11.42578125" style="1"/>
    <col min="12545" max="12545" width="7.140625" style="1" bestFit="1" customWidth="1"/>
    <col min="12546" max="12546" width="21" style="1" bestFit="1" customWidth="1"/>
    <col min="12547" max="12547" width="14.140625" style="1" customWidth="1"/>
    <col min="12548" max="12549" width="14.42578125" style="1" customWidth="1"/>
    <col min="12550" max="12551" width="11.42578125" style="1"/>
    <col min="12552" max="12552" width="11.85546875" style="1" bestFit="1" customWidth="1"/>
    <col min="12553" max="12553" width="12.85546875" style="1" bestFit="1" customWidth="1"/>
    <col min="12554" max="12555" width="12.85546875" style="1" customWidth="1"/>
    <col min="12556" max="12800" width="11.42578125" style="1"/>
    <col min="12801" max="12801" width="7.140625" style="1" bestFit="1" customWidth="1"/>
    <col min="12802" max="12802" width="21" style="1" bestFit="1" customWidth="1"/>
    <col min="12803" max="12803" width="14.140625" style="1" customWidth="1"/>
    <col min="12804" max="12805" width="14.42578125" style="1" customWidth="1"/>
    <col min="12806" max="12807" width="11.42578125" style="1"/>
    <col min="12808" max="12808" width="11.85546875" style="1" bestFit="1" customWidth="1"/>
    <col min="12809" max="12809" width="12.85546875" style="1" bestFit="1" customWidth="1"/>
    <col min="12810" max="12811" width="12.85546875" style="1" customWidth="1"/>
    <col min="12812" max="13056" width="11.42578125" style="1"/>
    <col min="13057" max="13057" width="7.140625" style="1" bestFit="1" customWidth="1"/>
    <col min="13058" max="13058" width="21" style="1" bestFit="1" customWidth="1"/>
    <col min="13059" max="13059" width="14.140625" style="1" customWidth="1"/>
    <col min="13060" max="13061" width="14.42578125" style="1" customWidth="1"/>
    <col min="13062" max="13063" width="11.42578125" style="1"/>
    <col min="13064" max="13064" width="11.85546875" style="1" bestFit="1" customWidth="1"/>
    <col min="13065" max="13065" width="12.85546875" style="1" bestFit="1" customWidth="1"/>
    <col min="13066" max="13067" width="12.85546875" style="1" customWidth="1"/>
    <col min="13068" max="13312" width="11.42578125" style="1"/>
    <col min="13313" max="13313" width="7.140625" style="1" bestFit="1" customWidth="1"/>
    <col min="13314" max="13314" width="21" style="1" bestFit="1" customWidth="1"/>
    <col min="13315" max="13315" width="14.140625" style="1" customWidth="1"/>
    <col min="13316" max="13317" width="14.42578125" style="1" customWidth="1"/>
    <col min="13318" max="13319" width="11.42578125" style="1"/>
    <col min="13320" max="13320" width="11.85546875" style="1" bestFit="1" customWidth="1"/>
    <col min="13321" max="13321" width="12.85546875" style="1" bestFit="1" customWidth="1"/>
    <col min="13322" max="13323" width="12.85546875" style="1" customWidth="1"/>
    <col min="13324" max="13568" width="11.42578125" style="1"/>
    <col min="13569" max="13569" width="7.140625" style="1" bestFit="1" customWidth="1"/>
    <col min="13570" max="13570" width="21" style="1" bestFit="1" customWidth="1"/>
    <col min="13571" max="13571" width="14.140625" style="1" customWidth="1"/>
    <col min="13572" max="13573" width="14.42578125" style="1" customWidth="1"/>
    <col min="13574" max="13575" width="11.42578125" style="1"/>
    <col min="13576" max="13576" width="11.85546875" style="1" bestFit="1" customWidth="1"/>
    <col min="13577" max="13577" width="12.85546875" style="1" bestFit="1" customWidth="1"/>
    <col min="13578" max="13579" width="12.85546875" style="1" customWidth="1"/>
    <col min="13580" max="13824" width="11.42578125" style="1"/>
    <col min="13825" max="13825" width="7.140625" style="1" bestFit="1" customWidth="1"/>
    <col min="13826" max="13826" width="21" style="1" bestFit="1" customWidth="1"/>
    <col min="13827" max="13827" width="14.140625" style="1" customWidth="1"/>
    <col min="13828" max="13829" width="14.42578125" style="1" customWidth="1"/>
    <col min="13830" max="13831" width="11.42578125" style="1"/>
    <col min="13832" max="13832" width="11.85546875" style="1" bestFit="1" customWidth="1"/>
    <col min="13833" max="13833" width="12.85546875" style="1" bestFit="1" customWidth="1"/>
    <col min="13834" max="13835" width="12.85546875" style="1" customWidth="1"/>
    <col min="13836" max="14080" width="11.42578125" style="1"/>
    <col min="14081" max="14081" width="7.140625" style="1" bestFit="1" customWidth="1"/>
    <col min="14082" max="14082" width="21" style="1" bestFit="1" customWidth="1"/>
    <col min="14083" max="14083" width="14.140625" style="1" customWidth="1"/>
    <col min="14084" max="14085" width="14.42578125" style="1" customWidth="1"/>
    <col min="14086" max="14087" width="11.42578125" style="1"/>
    <col min="14088" max="14088" width="11.85546875" style="1" bestFit="1" customWidth="1"/>
    <col min="14089" max="14089" width="12.85546875" style="1" bestFit="1" customWidth="1"/>
    <col min="14090" max="14091" width="12.85546875" style="1" customWidth="1"/>
    <col min="14092" max="14336" width="11.42578125" style="1"/>
    <col min="14337" max="14337" width="7.140625" style="1" bestFit="1" customWidth="1"/>
    <col min="14338" max="14338" width="21" style="1" bestFit="1" customWidth="1"/>
    <col min="14339" max="14339" width="14.140625" style="1" customWidth="1"/>
    <col min="14340" max="14341" width="14.42578125" style="1" customWidth="1"/>
    <col min="14342" max="14343" width="11.42578125" style="1"/>
    <col min="14344" max="14344" width="11.85546875" style="1" bestFit="1" customWidth="1"/>
    <col min="14345" max="14345" width="12.85546875" style="1" bestFit="1" customWidth="1"/>
    <col min="14346" max="14347" width="12.85546875" style="1" customWidth="1"/>
    <col min="14348" max="14592" width="11.42578125" style="1"/>
    <col min="14593" max="14593" width="7.140625" style="1" bestFit="1" customWidth="1"/>
    <col min="14594" max="14594" width="21" style="1" bestFit="1" customWidth="1"/>
    <col min="14595" max="14595" width="14.140625" style="1" customWidth="1"/>
    <col min="14596" max="14597" width="14.42578125" style="1" customWidth="1"/>
    <col min="14598" max="14599" width="11.42578125" style="1"/>
    <col min="14600" max="14600" width="11.85546875" style="1" bestFit="1" customWidth="1"/>
    <col min="14601" max="14601" width="12.85546875" style="1" bestFit="1" customWidth="1"/>
    <col min="14602" max="14603" width="12.85546875" style="1" customWidth="1"/>
    <col min="14604" max="14848" width="11.42578125" style="1"/>
    <col min="14849" max="14849" width="7.140625" style="1" bestFit="1" customWidth="1"/>
    <col min="14850" max="14850" width="21" style="1" bestFit="1" customWidth="1"/>
    <col min="14851" max="14851" width="14.140625" style="1" customWidth="1"/>
    <col min="14852" max="14853" width="14.42578125" style="1" customWidth="1"/>
    <col min="14854" max="14855" width="11.42578125" style="1"/>
    <col min="14856" max="14856" width="11.85546875" style="1" bestFit="1" customWidth="1"/>
    <col min="14857" max="14857" width="12.85546875" style="1" bestFit="1" customWidth="1"/>
    <col min="14858" max="14859" width="12.85546875" style="1" customWidth="1"/>
    <col min="14860" max="15104" width="11.42578125" style="1"/>
    <col min="15105" max="15105" width="7.140625" style="1" bestFit="1" customWidth="1"/>
    <col min="15106" max="15106" width="21" style="1" bestFit="1" customWidth="1"/>
    <col min="15107" max="15107" width="14.140625" style="1" customWidth="1"/>
    <col min="15108" max="15109" width="14.42578125" style="1" customWidth="1"/>
    <col min="15110" max="15111" width="11.42578125" style="1"/>
    <col min="15112" max="15112" width="11.85546875" style="1" bestFit="1" customWidth="1"/>
    <col min="15113" max="15113" width="12.85546875" style="1" bestFit="1" customWidth="1"/>
    <col min="15114" max="15115" width="12.85546875" style="1" customWidth="1"/>
    <col min="15116" max="15360" width="11.42578125" style="1"/>
    <col min="15361" max="15361" width="7.140625" style="1" bestFit="1" customWidth="1"/>
    <col min="15362" max="15362" width="21" style="1" bestFit="1" customWidth="1"/>
    <col min="15363" max="15363" width="14.140625" style="1" customWidth="1"/>
    <col min="15364" max="15365" width="14.42578125" style="1" customWidth="1"/>
    <col min="15366" max="15367" width="11.42578125" style="1"/>
    <col min="15368" max="15368" width="11.85546875" style="1" bestFit="1" customWidth="1"/>
    <col min="15369" max="15369" width="12.85546875" style="1" bestFit="1" customWidth="1"/>
    <col min="15370" max="15371" width="12.85546875" style="1" customWidth="1"/>
    <col min="15372" max="15616" width="11.42578125" style="1"/>
    <col min="15617" max="15617" width="7.140625" style="1" bestFit="1" customWidth="1"/>
    <col min="15618" max="15618" width="21" style="1" bestFit="1" customWidth="1"/>
    <col min="15619" max="15619" width="14.140625" style="1" customWidth="1"/>
    <col min="15620" max="15621" width="14.42578125" style="1" customWidth="1"/>
    <col min="15622" max="15623" width="11.42578125" style="1"/>
    <col min="15624" max="15624" width="11.85546875" style="1" bestFit="1" customWidth="1"/>
    <col min="15625" max="15625" width="12.85546875" style="1" bestFit="1" customWidth="1"/>
    <col min="15626" max="15627" width="12.85546875" style="1" customWidth="1"/>
    <col min="15628" max="15872" width="11.42578125" style="1"/>
    <col min="15873" max="15873" width="7.140625" style="1" bestFit="1" customWidth="1"/>
    <col min="15874" max="15874" width="21" style="1" bestFit="1" customWidth="1"/>
    <col min="15875" max="15875" width="14.140625" style="1" customWidth="1"/>
    <col min="15876" max="15877" width="14.42578125" style="1" customWidth="1"/>
    <col min="15878" max="15879" width="11.42578125" style="1"/>
    <col min="15880" max="15880" width="11.85546875" style="1" bestFit="1" customWidth="1"/>
    <col min="15881" max="15881" width="12.85546875" style="1" bestFit="1" customWidth="1"/>
    <col min="15882" max="15883" width="12.85546875" style="1" customWidth="1"/>
    <col min="15884" max="16128" width="11.42578125" style="1"/>
    <col min="16129" max="16129" width="7.140625" style="1" bestFit="1" customWidth="1"/>
    <col min="16130" max="16130" width="21" style="1" bestFit="1" customWidth="1"/>
    <col min="16131" max="16131" width="14.140625" style="1" customWidth="1"/>
    <col min="16132" max="16133" width="14.42578125" style="1" customWidth="1"/>
    <col min="16134" max="16135" width="11.42578125" style="1"/>
    <col min="16136" max="16136" width="11.85546875" style="1" bestFit="1" customWidth="1"/>
    <col min="16137" max="16137" width="12.85546875" style="1" bestFit="1" customWidth="1"/>
    <col min="16138" max="16139" width="12.85546875" style="1" customWidth="1"/>
    <col min="16140" max="16384" width="11.42578125" style="1"/>
  </cols>
  <sheetData>
    <row r="1" spans="1:15" ht="37.5" customHeight="1" x14ac:dyDescent="0.2">
      <c r="B1" s="124" t="s">
        <v>148</v>
      </c>
      <c r="C1" s="124"/>
      <c r="D1" s="124"/>
      <c r="E1" s="124"/>
      <c r="F1" s="124"/>
      <c r="G1" s="124"/>
      <c r="H1" s="124"/>
      <c r="I1" s="124"/>
      <c r="J1" s="124"/>
      <c r="K1" s="124"/>
    </row>
    <row r="3" spans="1:15" x14ac:dyDescent="0.2">
      <c r="D3" s="133" t="s">
        <v>26</v>
      </c>
      <c r="E3" s="133"/>
      <c r="F3" s="133"/>
      <c r="G3" s="133" t="s">
        <v>25</v>
      </c>
      <c r="H3" s="133"/>
      <c r="I3" s="133"/>
      <c r="J3" s="133"/>
      <c r="K3" s="50"/>
    </row>
    <row r="4" spans="1:15" ht="49.9" customHeight="1" x14ac:dyDescent="0.2">
      <c r="B4" s="22" t="s">
        <v>14</v>
      </c>
      <c r="C4" s="51" t="s">
        <v>24</v>
      </c>
      <c r="D4" s="6" t="s">
        <v>12</v>
      </c>
      <c r="E4" s="6" t="s">
        <v>11</v>
      </c>
      <c r="F4" s="3" t="s">
        <v>23</v>
      </c>
      <c r="G4" s="6" t="s">
        <v>5</v>
      </c>
      <c r="H4" s="6" t="s">
        <v>27</v>
      </c>
      <c r="I4" s="6" t="s">
        <v>4</v>
      </c>
      <c r="J4" s="3" t="s">
        <v>22</v>
      </c>
      <c r="K4" s="52" t="s">
        <v>21</v>
      </c>
    </row>
    <row r="5" spans="1:15" x14ac:dyDescent="0.2">
      <c r="A5" s="5" t="s">
        <v>98</v>
      </c>
      <c r="B5" s="22">
        <v>1</v>
      </c>
      <c r="C5" s="53" t="s">
        <v>98</v>
      </c>
      <c r="D5" s="54">
        <f>'ANEXO I'!D5</f>
        <v>6550</v>
      </c>
      <c r="E5" s="24">
        <f t="shared" ref="E5:E36" si="0">D5/$D$112</f>
        <v>2.8221834824279225E-3</v>
      </c>
      <c r="F5" s="24">
        <f>E5*0.7</f>
        <v>1.9755284376995457E-3</v>
      </c>
      <c r="G5" s="17">
        <f>'ANEXO I'!Y5</f>
        <v>52.064402972226397</v>
      </c>
      <c r="H5" s="54">
        <f>D5*(9.261-0.1456*G5)</f>
        <v>11006.770173447123</v>
      </c>
      <c r="I5" s="30">
        <f t="shared" ref="I5:I36" si="1">H5/$H$112</f>
        <v>4.7665005926614346E-3</v>
      </c>
      <c r="J5" s="30">
        <f t="shared" ref="J5:J36" si="2">I5*0.3</f>
        <v>1.4299501777984304E-3</v>
      </c>
      <c r="K5" s="55">
        <f t="shared" ref="K5:K36" si="3">+F5+J5</f>
        <v>3.4054786154979763E-3</v>
      </c>
      <c r="O5" s="56"/>
    </row>
    <row r="6" spans="1:15" x14ac:dyDescent="0.2">
      <c r="A6" s="5" t="s">
        <v>35</v>
      </c>
      <c r="B6" s="22">
        <v>2</v>
      </c>
      <c r="C6" s="53" t="s">
        <v>35</v>
      </c>
      <c r="D6" s="54">
        <f>'ANEXO I'!D6</f>
        <v>16772</v>
      </c>
      <c r="E6" s="24">
        <f t="shared" si="0"/>
        <v>7.2265131858444444E-3</v>
      </c>
      <c r="F6" s="24">
        <f t="shared" ref="F6:F36" si="4">E6*0.7</f>
        <v>5.0585592300911109E-3</v>
      </c>
      <c r="G6" s="17">
        <f>'ANEXO I'!Y6</f>
        <v>55.083317191262999</v>
      </c>
      <c r="H6" s="54">
        <f t="shared" ref="H6:H69" si="5">D6*(9.261-0.1456*G6)</f>
        <v>20811.855152320713</v>
      </c>
      <c r="I6" s="30">
        <f t="shared" si="1"/>
        <v>9.0126093626658361E-3</v>
      </c>
      <c r="J6" s="30">
        <f t="shared" si="2"/>
        <v>2.7037828087997508E-3</v>
      </c>
      <c r="K6" s="55">
        <f t="shared" si="3"/>
        <v>7.7623420388908612E-3</v>
      </c>
      <c r="O6" s="56"/>
    </row>
    <row r="7" spans="1:15" x14ac:dyDescent="0.2">
      <c r="A7" s="5" t="s">
        <v>36</v>
      </c>
      <c r="B7" s="22">
        <v>3</v>
      </c>
      <c r="C7" s="53" t="s">
        <v>36</v>
      </c>
      <c r="D7" s="54">
        <f>'ANEXO I'!D7</f>
        <v>12285</v>
      </c>
      <c r="E7" s="24">
        <f t="shared" si="0"/>
        <v>5.293209783454508E-3</v>
      </c>
      <c r="F7" s="24">
        <f t="shared" si="4"/>
        <v>3.7052468484181553E-3</v>
      </c>
      <c r="G7" s="17">
        <f>'ANEXO I'!Y7</f>
        <v>53.822860644154098</v>
      </c>
      <c r="H7" s="54">
        <f t="shared" si="5"/>
        <v>17498.64945724413</v>
      </c>
      <c r="I7" s="30">
        <f t="shared" si="1"/>
        <v>7.5778199866425632E-3</v>
      </c>
      <c r="J7" s="30">
        <f t="shared" si="2"/>
        <v>2.2733459959927687E-3</v>
      </c>
      <c r="K7" s="55">
        <f t="shared" si="3"/>
        <v>5.9785928444109245E-3</v>
      </c>
      <c r="O7" s="56"/>
    </row>
    <row r="8" spans="1:15" x14ac:dyDescent="0.2">
      <c r="A8" s="5" t="s">
        <v>37</v>
      </c>
      <c r="B8" s="22">
        <v>4</v>
      </c>
      <c r="C8" s="57" t="s">
        <v>37</v>
      </c>
      <c r="D8" s="54">
        <f>'ANEXO I'!D8</f>
        <v>6195</v>
      </c>
      <c r="E8" s="24">
        <f t="shared" si="0"/>
        <v>2.6692254463574015E-3</v>
      </c>
      <c r="F8" s="24">
        <f t="shared" si="4"/>
        <v>1.8684578124501809E-3</v>
      </c>
      <c r="G8" s="17">
        <f>'ANEXO I'!Y8</f>
        <v>55.026934819492702</v>
      </c>
      <c r="H8" s="54">
        <f t="shared" si="5"/>
        <v>7738.0400082961323</v>
      </c>
      <c r="I8" s="30">
        <f t="shared" si="1"/>
        <v>3.3509714207133477E-3</v>
      </c>
      <c r="J8" s="30">
        <f t="shared" si="2"/>
        <v>1.0052914262140044E-3</v>
      </c>
      <c r="K8" s="55">
        <f t="shared" si="3"/>
        <v>2.8737492386641853E-3</v>
      </c>
      <c r="O8" s="56"/>
    </row>
    <row r="9" spans="1:15" x14ac:dyDescent="0.2">
      <c r="A9" s="5" t="s">
        <v>99</v>
      </c>
      <c r="B9" s="22">
        <v>5</v>
      </c>
      <c r="C9" s="57" t="s">
        <v>99</v>
      </c>
      <c r="D9" s="54">
        <f>'ANEXO I'!D9</f>
        <v>2167</v>
      </c>
      <c r="E9" s="24">
        <f t="shared" si="0"/>
        <v>9.3369032159103932E-4</v>
      </c>
      <c r="F9" s="24">
        <f t="shared" si="4"/>
        <v>6.5358322511372747E-4</v>
      </c>
      <c r="G9" s="17">
        <f>'ANEXO I'!Y9</f>
        <v>54.383083000653997</v>
      </c>
      <c r="H9" s="54">
        <f t="shared" si="5"/>
        <v>2909.8976904320507</v>
      </c>
      <c r="I9" s="30">
        <f t="shared" si="1"/>
        <v>1.2601361568799492E-3</v>
      </c>
      <c r="J9" s="30">
        <f t="shared" si="2"/>
        <v>3.7804084706398472E-4</v>
      </c>
      <c r="K9" s="55">
        <f t="shared" si="3"/>
        <v>1.0316240721777122E-3</v>
      </c>
      <c r="O9" s="56"/>
    </row>
    <row r="10" spans="1:15" x14ac:dyDescent="0.2">
      <c r="A10" s="5" t="s">
        <v>38</v>
      </c>
      <c r="B10" s="22">
        <v>6</v>
      </c>
      <c r="C10" s="53" t="s">
        <v>38</v>
      </c>
      <c r="D10" s="54">
        <f>'ANEXO I'!D10</f>
        <v>9159</v>
      </c>
      <c r="E10" s="24">
        <f t="shared" si="0"/>
        <v>3.9463173306194411E-3</v>
      </c>
      <c r="F10" s="24">
        <f t="shared" si="4"/>
        <v>2.7624221314336084E-3</v>
      </c>
      <c r="G10" s="17">
        <f>'ANEXO I'!Y10</f>
        <v>54.146130246399998</v>
      </c>
      <c r="H10" s="54">
        <f t="shared" si="5"/>
        <v>12614.90535146117</v>
      </c>
      <c r="I10" s="30">
        <f t="shared" si="1"/>
        <v>5.4629062737371814E-3</v>
      </c>
      <c r="J10" s="30">
        <f t="shared" si="2"/>
        <v>1.6388718821211544E-3</v>
      </c>
      <c r="K10" s="55">
        <f t="shared" si="3"/>
        <v>4.4012940135547633E-3</v>
      </c>
      <c r="O10" s="56"/>
    </row>
    <row r="11" spans="1:15" x14ac:dyDescent="0.2">
      <c r="A11" s="5" t="s">
        <v>100</v>
      </c>
      <c r="B11" s="22">
        <v>7</v>
      </c>
      <c r="C11" s="57" t="s">
        <v>100</v>
      </c>
      <c r="D11" s="54">
        <f>'ANEXO I'!D11</f>
        <v>7490</v>
      </c>
      <c r="E11" s="24">
        <f t="shared" si="0"/>
        <v>3.2271991272343724E-3</v>
      </c>
      <c r="F11" s="24">
        <f t="shared" si="4"/>
        <v>2.2590393890640605E-3</v>
      </c>
      <c r="G11" s="17">
        <f>'ANEXO I'!Y11</f>
        <v>56.256665752072699</v>
      </c>
      <c r="H11" s="54">
        <f t="shared" si="5"/>
        <v>8014.5207040716241</v>
      </c>
      <c r="I11" s="30">
        <f t="shared" si="1"/>
        <v>3.4707018574814848E-3</v>
      </c>
      <c r="J11" s="30">
        <f t="shared" si="2"/>
        <v>1.0412105572444453E-3</v>
      </c>
      <c r="K11" s="55">
        <f t="shared" si="3"/>
        <v>3.3002499463085058E-3</v>
      </c>
      <c r="O11" s="56"/>
    </row>
    <row r="12" spans="1:15" x14ac:dyDescent="0.2">
      <c r="A12" s="5" t="s">
        <v>39</v>
      </c>
      <c r="B12" s="22">
        <v>8</v>
      </c>
      <c r="C12" s="53" t="s">
        <v>39</v>
      </c>
      <c r="D12" s="54">
        <f>'ANEXO I'!D12</f>
        <v>3949</v>
      </c>
      <c r="E12" s="24">
        <f t="shared" si="0"/>
        <v>1.7014965758943305E-3</v>
      </c>
      <c r="F12" s="24">
        <f t="shared" si="4"/>
        <v>1.1910476031260313E-3</v>
      </c>
      <c r="G12" s="17">
        <f>'ANEXO I'!Y12</f>
        <v>52.119102222447303</v>
      </c>
      <c r="H12" s="54">
        <f t="shared" si="5"/>
        <v>6604.5394711096887</v>
      </c>
      <c r="I12" s="30">
        <f t="shared" si="1"/>
        <v>2.8601070802081654E-3</v>
      </c>
      <c r="J12" s="30">
        <f t="shared" si="2"/>
        <v>8.5803212406244955E-4</v>
      </c>
      <c r="K12" s="55">
        <f t="shared" si="3"/>
        <v>2.049079727188481E-3</v>
      </c>
      <c r="O12" s="56"/>
    </row>
    <row r="13" spans="1:15" x14ac:dyDescent="0.2">
      <c r="A13" s="5" t="s">
        <v>40</v>
      </c>
      <c r="B13" s="22">
        <v>9</v>
      </c>
      <c r="C13" s="57" t="s">
        <v>40</v>
      </c>
      <c r="D13" s="54">
        <f>'ANEXO I'!D13</f>
        <v>4466</v>
      </c>
      <c r="E13" s="24">
        <f t="shared" si="0"/>
        <v>1.924255180537878E-3</v>
      </c>
      <c r="F13" s="24">
        <f t="shared" si="4"/>
        <v>1.3469786263765144E-3</v>
      </c>
      <c r="G13" s="17">
        <f>'ANEXO I'!Y13</f>
        <v>53.728510472629701</v>
      </c>
      <c r="H13" s="54">
        <f t="shared" si="5"/>
        <v>6422.6835565767215</v>
      </c>
      <c r="I13" s="30">
        <f t="shared" si="1"/>
        <v>2.7813540663139081E-3</v>
      </c>
      <c r="J13" s="30">
        <f t="shared" si="2"/>
        <v>8.3440621989417242E-4</v>
      </c>
      <c r="K13" s="55">
        <f t="shared" si="3"/>
        <v>2.181384846270687E-3</v>
      </c>
      <c r="O13" s="56"/>
    </row>
    <row r="14" spans="1:15" x14ac:dyDescent="0.2">
      <c r="A14" s="5" t="s">
        <v>41</v>
      </c>
      <c r="B14" s="22">
        <v>10</v>
      </c>
      <c r="C14" s="53" t="s">
        <v>41</v>
      </c>
      <c r="D14" s="54">
        <f>'ANEXO I'!D14</f>
        <v>2755</v>
      </c>
      <c r="E14" s="24">
        <f t="shared" si="0"/>
        <v>1.1870405334486909E-3</v>
      </c>
      <c r="F14" s="24">
        <f t="shared" si="4"/>
        <v>8.309283734140836E-4</v>
      </c>
      <c r="G14" s="17">
        <f>'ANEXO I'!Y14</f>
        <v>49.061852249180603</v>
      </c>
      <c r="H14" s="54">
        <f t="shared" si="5"/>
        <v>5833.9723309906803</v>
      </c>
      <c r="I14" s="30">
        <f t="shared" si="1"/>
        <v>2.5264116661871425E-3</v>
      </c>
      <c r="J14" s="30">
        <f t="shared" si="2"/>
        <v>7.5792349985614267E-4</v>
      </c>
      <c r="K14" s="55">
        <f t="shared" si="3"/>
        <v>1.5888518732702262E-3</v>
      </c>
      <c r="O14" s="56"/>
    </row>
    <row r="15" spans="1:15" x14ac:dyDescent="0.2">
      <c r="A15" s="5" t="s">
        <v>101</v>
      </c>
      <c r="B15" s="22">
        <v>11</v>
      </c>
      <c r="C15" s="53" t="s">
        <v>101</v>
      </c>
      <c r="D15" s="54">
        <f>'ANEXO I'!D15</f>
        <v>8389</v>
      </c>
      <c r="E15" s="24">
        <f t="shared" si="0"/>
        <v>3.6145491960439449E-3</v>
      </c>
      <c r="F15" s="24">
        <f t="shared" si="4"/>
        <v>2.5301844372307611E-3</v>
      </c>
      <c r="G15" s="17">
        <f>'ANEXO I'!Y15</f>
        <v>55.201169409642802</v>
      </c>
      <c r="H15" s="54">
        <f t="shared" si="5"/>
        <v>10265.70095815694</v>
      </c>
      <c r="I15" s="30">
        <f t="shared" si="1"/>
        <v>4.4455793052882156E-3</v>
      </c>
      <c r="J15" s="30">
        <f t="shared" si="2"/>
        <v>1.3336737915864646E-3</v>
      </c>
      <c r="K15" s="55">
        <f t="shared" si="3"/>
        <v>3.863858228817226E-3</v>
      </c>
      <c r="O15" s="56"/>
    </row>
    <row r="16" spans="1:15" x14ac:dyDescent="0.2">
      <c r="A16" s="5" t="s">
        <v>42</v>
      </c>
      <c r="B16" s="22">
        <v>12</v>
      </c>
      <c r="C16" s="53" t="s">
        <v>42</v>
      </c>
      <c r="D16" s="54">
        <f>'ANEXO I'!D16</f>
        <v>3736</v>
      </c>
      <c r="E16" s="24">
        <f t="shared" si="0"/>
        <v>1.609721754252018E-3</v>
      </c>
      <c r="F16" s="24">
        <f t="shared" si="4"/>
        <v>1.1268052279764125E-3</v>
      </c>
      <c r="G16" s="17">
        <f>'ANEXO I'!Y16</f>
        <v>53.734002402342497</v>
      </c>
      <c r="H16" s="54">
        <f t="shared" si="5"/>
        <v>5369.862078817926</v>
      </c>
      <c r="I16" s="30">
        <f t="shared" si="1"/>
        <v>2.3254279300700411E-3</v>
      </c>
      <c r="J16" s="30">
        <f t="shared" si="2"/>
        <v>6.9762837902101233E-4</v>
      </c>
      <c r="K16" s="55">
        <f t="shared" si="3"/>
        <v>1.8244336069974249E-3</v>
      </c>
      <c r="O16" s="56"/>
    </row>
    <row r="17" spans="1:15" x14ac:dyDescent="0.2">
      <c r="A17" s="5" t="s">
        <v>43</v>
      </c>
      <c r="B17" s="22">
        <v>13</v>
      </c>
      <c r="C17" s="57" t="s">
        <v>43</v>
      </c>
      <c r="D17" s="54">
        <f>'ANEXO I'!D17</f>
        <v>16671</v>
      </c>
      <c r="E17" s="24">
        <f t="shared" si="0"/>
        <v>7.1829955474131133E-3</v>
      </c>
      <c r="F17" s="24">
        <f t="shared" si="4"/>
        <v>5.028096883189179E-3</v>
      </c>
      <c r="G17" s="17">
        <f>'ANEXO I'!Y17</f>
        <v>58.883084195099201</v>
      </c>
      <c r="H17" s="54">
        <f t="shared" si="5"/>
        <v>11463.362052637745</v>
      </c>
      <c r="I17" s="30">
        <f t="shared" si="1"/>
        <v>4.9642284845380861E-3</v>
      </c>
      <c r="J17" s="30">
        <f t="shared" si="2"/>
        <v>1.4892685453614257E-3</v>
      </c>
      <c r="K17" s="55">
        <f t="shared" si="3"/>
        <v>6.5173654285506045E-3</v>
      </c>
      <c r="O17" s="56"/>
    </row>
    <row r="18" spans="1:15" x14ac:dyDescent="0.2">
      <c r="A18" s="5" t="s">
        <v>44</v>
      </c>
      <c r="B18" s="22">
        <v>14</v>
      </c>
      <c r="C18" s="53" t="s">
        <v>44</v>
      </c>
      <c r="D18" s="54">
        <f>'ANEXO I'!D18</f>
        <v>1714</v>
      </c>
      <c r="E18" s="24">
        <f t="shared" si="0"/>
        <v>7.3850725021090973E-4</v>
      </c>
      <c r="F18" s="24">
        <f t="shared" si="4"/>
        <v>5.1695507514763674E-4</v>
      </c>
      <c r="G18" s="17">
        <f>'ANEXO I'!Y18</f>
        <v>52.603119206433099</v>
      </c>
      <c r="H18" s="54">
        <f t="shared" si="5"/>
        <v>2745.8037358332836</v>
      </c>
      <c r="I18" s="30">
        <f t="shared" si="1"/>
        <v>1.1890749900233849E-3</v>
      </c>
      <c r="J18" s="30">
        <f t="shared" si="2"/>
        <v>3.5672249700701548E-4</v>
      </c>
      <c r="K18" s="55">
        <f t="shared" si="3"/>
        <v>8.7367757215465222E-4</v>
      </c>
      <c r="O18" s="56"/>
    </row>
    <row r="19" spans="1:15" x14ac:dyDescent="0.2">
      <c r="A19" s="5" t="s">
        <v>102</v>
      </c>
      <c r="B19" s="22">
        <v>15</v>
      </c>
      <c r="C19" s="57" t="s">
        <v>102</v>
      </c>
      <c r="D19" s="54">
        <f>'ANEXO I'!D19</f>
        <v>5560</v>
      </c>
      <c r="E19" s="24">
        <f t="shared" si="0"/>
        <v>2.3956244522594272E-3</v>
      </c>
      <c r="F19" s="24">
        <f t="shared" si="4"/>
        <v>1.6769371165815991E-3</v>
      </c>
      <c r="G19" s="17">
        <f>'ANEXO I'!Y19</f>
        <v>51.711242823354397</v>
      </c>
      <c r="H19" s="54">
        <f t="shared" si="5"/>
        <v>9629.0473297529661</v>
      </c>
      <c r="I19" s="30">
        <f t="shared" si="1"/>
        <v>4.1698753658684275E-3</v>
      </c>
      <c r="J19" s="30">
        <f t="shared" si="2"/>
        <v>1.2509626097605283E-3</v>
      </c>
      <c r="K19" s="55">
        <f t="shared" si="3"/>
        <v>2.9278997263421274E-3</v>
      </c>
      <c r="O19" s="56"/>
    </row>
    <row r="20" spans="1:15" x14ac:dyDescent="0.2">
      <c r="A20" s="5" t="s">
        <v>103</v>
      </c>
      <c r="B20" s="22">
        <v>16</v>
      </c>
      <c r="C20" s="53" t="s">
        <v>103</v>
      </c>
      <c r="D20" s="54">
        <f>'ANEXO I'!D20</f>
        <v>3104</v>
      </c>
      <c r="E20" s="24">
        <f t="shared" si="0"/>
        <v>1.3374133632757666E-3</v>
      </c>
      <c r="F20" s="24">
        <f t="shared" si="4"/>
        <v>9.3618935429303656E-4</v>
      </c>
      <c r="G20" s="17">
        <f>'ANEXO I'!Y20</f>
        <v>52.303856046019497</v>
      </c>
      <c r="H20" s="54">
        <f t="shared" si="5"/>
        <v>5107.8137693074341</v>
      </c>
      <c r="I20" s="30">
        <f t="shared" si="1"/>
        <v>2.211947462784468E-3</v>
      </c>
      <c r="J20" s="30">
        <f t="shared" si="2"/>
        <v>6.6358423883534033E-4</v>
      </c>
      <c r="K20" s="55">
        <f t="shared" si="3"/>
        <v>1.5997735931283768E-3</v>
      </c>
      <c r="O20" s="56"/>
    </row>
    <row r="21" spans="1:15" x14ac:dyDescent="0.2">
      <c r="A21" s="5" t="s">
        <v>45</v>
      </c>
      <c r="B21" s="22">
        <v>17</v>
      </c>
      <c r="C21" s="53" t="s">
        <v>45</v>
      </c>
      <c r="D21" s="54">
        <f>'ANEXO I'!D21</f>
        <v>4686</v>
      </c>
      <c r="E21" s="24">
        <f t="shared" si="0"/>
        <v>2.0190460761308768E-3</v>
      </c>
      <c r="F21" s="24">
        <f t="shared" si="4"/>
        <v>1.4133322532916136E-3</v>
      </c>
      <c r="G21" s="17">
        <f>'ANEXO I'!Y21</f>
        <v>49.888448401560701</v>
      </c>
      <c r="H21" s="54">
        <f t="shared" si="5"/>
        <v>9359.0756030657139</v>
      </c>
      <c r="I21" s="30">
        <f t="shared" si="1"/>
        <v>4.052963649263228E-3</v>
      </c>
      <c r="J21" s="30">
        <f t="shared" si="2"/>
        <v>1.2158890947789683E-3</v>
      </c>
      <c r="K21" s="55">
        <f t="shared" si="3"/>
        <v>2.6292213480705821E-3</v>
      </c>
      <c r="O21" s="56"/>
    </row>
    <row r="22" spans="1:15" x14ac:dyDescent="0.2">
      <c r="A22" s="5" t="s">
        <v>1</v>
      </c>
      <c r="B22" s="22">
        <v>18</v>
      </c>
      <c r="C22" s="53" t="s">
        <v>1</v>
      </c>
      <c r="D22" s="54">
        <f>'ANEXO I'!D22</f>
        <v>3385</v>
      </c>
      <c r="E22" s="24">
        <f t="shared" si="0"/>
        <v>1.4584871890104606E-3</v>
      </c>
      <c r="F22" s="24">
        <f t="shared" si="4"/>
        <v>1.0209410323073224E-3</v>
      </c>
      <c r="G22" s="17">
        <f>'ANEXO I'!Y22</f>
        <v>52.576072279621599</v>
      </c>
      <c r="H22" s="54">
        <f t="shared" si="5"/>
        <v>5436.0523205548143</v>
      </c>
      <c r="I22" s="30">
        <f t="shared" si="1"/>
        <v>2.3540917271236386E-3</v>
      </c>
      <c r="J22" s="30">
        <f t="shared" si="2"/>
        <v>7.0622751813709153E-4</v>
      </c>
      <c r="K22" s="55">
        <f t="shared" si="3"/>
        <v>1.7271685504444139E-3</v>
      </c>
      <c r="O22" s="56"/>
    </row>
    <row r="23" spans="1:15" x14ac:dyDescent="0.2">
      <c r="A23" s="5" t="s">
        <v>46</v>
      </c>
      <c r="B23" s="22">
        <v>19</v>
      </c>
      <c r="C23" s="53" t="s">
        <v>46</v>
      </c>
      <c r="D23" s="54">
        <f>'ANEXO I'!D23</f>
        <v>38934</v>
      </c>
      <c r="E23" s="24">
        <f t="shared" si="0"/>
        <v>1.6775403313717362E-2</v>
      </c>
      <c r="F23" s="24">
        <f t="shared" si="4"/>
        <v>1.1742782319602152E-2</v>
      </c>
      <c r="G23" s="17">
        <f>'ANEXO I'!Y23</f>
        <v>48.7793371874385</v>
      </c>
      <c r="H23" s="54">
        <f t="shared" si="5"/>
        <v>84047.935633485569</v>
      </c>
      <c r="I23" s="30">
        <f t="shared" si="1"/>
        <v>3.6397101846954785E-2</v>
      </c>
      <c r="J23" s="30">
        <f t="shared" si="2"/>
        <v>1.0919130554086436E-2</v>
      </c>
      <c r="K23" s="55">
        <f t="shared" si="3"/>
        <v>2.2661912873688586E-2</v>
      </c>
      <c r="O23" s="56"/>
    </row>
    <row r="24" spans="1:15" x14ac:dyDescent="0.2">
      <c r="A24" s="5" t="s">
        <v>47</v>
      </c>
      <c r="B24" s="22">
        <v>20</v>
      </c>
      <c r="C24" s="57" t="s">
        <v>47</v>
      </c>
      <c r="D24" s="54">
        <f>'ANEXO I'!D24</f>
        <v>4497</v>
      </c>
      <c r="E24" s="24">
        <f t="shared" si="0"/>
        <v>1.937612079462346E-3</v>
      </c>
      <c r="F24" s="24">
        <f t="shared" si="4"/>
        <v>1.3563284556236421E-3</v>
      </c>
      <c r="G24" s="17">
        <f>'ANEXO I'!Y24</f>
        <v>55.688963939236402</v>
      </c>
      <c r="H24" s="54">
        <f t="shared" si="5"/>
        <v>5183.6327664609616</v>
      </c>
      <c r="I24" s="30">
        <f t="shared" si="1"/>
        <v>2.2447810087904627E-3</v>
      </c>
      <c r="J24" s="30">
        <f t="shared" si="2"/>
        <v>6.7343430263713876E-4</v>
      </c>
      <c r="K24" s="55">
        <f t="shared" si="3"/>
        <v>2.0297627582607806E-3</v>
      </c>
      <c r="O24" s="56"/>
    </row>
    <row r="25" spans="1:15" x14ac:dyDescent="0.2">
      <c r="A25" s="5" t="s">
        <v>104</v>
      </c>
      <c r="B25" s="22">
        <v>21</v>
      </c>
      <c r="C25" s="53" t="s">
        <v>104</v>
      </c>
      <c r="D25" s="54">
        <f>'ANEXO I'!D25</f>
        <v>9406</v>
      </c>
      <c r="E25" s="24">
        <f t="shared" si="0"/>
        <v>4.052741654307945E-3</v>
      </c>
      <c r="F25" s="24">
        <f t="shared" si="4"/>
        <v>2.8369191580155614E-3</v>
      </c>
      <c r="G25" s="17">
        <f>'ANEXO I'!Y25</f>
        <v>50.171329232292102</v>
      </c>
      <c r="H25" s="54">
        <f t="shared" si="5"/>
        <v>18398.648286298398</v>
      </c>
      <c r="I25" s="30">
        <f t="shared" si="1"/>
        <v>7.9675660142675096E-3</v>
      </c>
      <c r="J25" s="30">
        <f t="shared" si="2"/>
        <v>2.3902698042802526E-3</v>
      </c>
      <c r="K25" s="55">
        <f t="shared" si="3"/>
        <v>5.227188962295814E-3</v>
      </c>
      <c r="O25" s="56"/>
    </row>
    <row r="26" spans="1:15" x14ac:dyDescent="0.2">
      <c r="A26" s="5" t="s">
        <v>48</v>
      </c>
      <c r="B26" s="22">
        <v>22</v>
      </c>
      <c r="C26" s="53" t="s">
        <v>48</v>
      </c>
      <c r="D26" s="54">
        <f>'ANEXO I'!D26</f>
        <v>4363</v>
      </c>
      <c r="E26" s="24">
        <f t="shared" si="0"/>
        <v>1.879875806692065E-3</v>
      </c>
      <c r="F26" s="24">
        <f t="shared" si="4"/>
        <v>1.3159130646844455E-3</v>
      </c>
      <c r="G26" s="17">
        <f>'ANEXO I'!Y26</f>
        <v>49.088945837836199</v>
      </c>
      <c r="H26" s="54">
        <f t="shared" si="5"/>
        <v>9221.8527074662015</v>
      </c>
      <c r="I26" s="30">
        <f t="shared" si="1"/>
        <v>3.9935390403275667E-3</v>
      </c>
      <c r="J26" s="30">
        <f t="shared" si="2"/>
        <v>1.1980617120982699E-3</v>
      </c>
      <c r="K26" s="55">
        <f t="shared" si="3"/>
        <v>2.5139747767827154E-3</v>
      </c>
      <c r="O26" s="56"/>
    </row>
    <row r="27" spans="1:15" x14ac:dyDescent="0.2">
      <c r="A27" s="5" t="s">
        <v>105</v>
      </c>
      <c r="B27" s="22">
        <v>23</v>
      </c>
      <c r="C27" s="53" t="s">
        <v>105</v>
      </c>
      <c r="D27" s="54">
        <f>'ANEXO I'!D27</f>
        <v>4863</v>
      </c>
      <c r="E27" s="24">
        <f t="shared" si="0"/>
        <v>2.095309660312517E-3</v>
      </c>
      <c r="F27" s="24">
        <f t="shared" si="4"/>
        <v>1.4667167622187617E-3</v>
      </c>
      <c r="G27" s="17">
        <f>'ANEXO I'!Y27</f>
        <v>54.827067853042699</v>
      </c>
      <c r="H27" s="54">
        <f t="shared" si="5"/>
        <v>6215.7840908631242</v>
      </c>
      <c r="I27" s="30">
        <f t="shared" si="1"/>
        <v>2.6917558998759204E-3</v>
      </c>
      <c r="J27" s="30">
        <f t="shared" si="2"/>
        <v>8.0752676996277608E-4</v>
      </c>
      <c r="K27" s="55">
        <f t="shared" si="3"/>
        <v>2.274243532181538E-3</v>
      </c>
      <c r="O27" s="56"/>
    </row>
    <row r="28" spans="1:15" x14ac:dyDescent="0.2">
      <c r="A28" s="5" t="s">
        <v>49</v>
      </c>
      <c r="B28" s="22">
        <v>24</v>
      </c>
      <c r="C28" s="53" t="s">
        <v>49</v>
      </c>
      <c r="D28" s="54">
        <f>'ANEXO I'!D28</f>
        <v>3244</v>
      </c>
      <c r="E28" s="24">
        <f t="shared" si="0"/>
        <v>1.397734842289493E-3</v>
      </c>
      <c r="F28" s="24">
        <f t="shared" si="4"/>
        <v>9.78414389602645E-4</v>
      </c>
      <c r="G28" s="17">
        <f>'ANEXO I'!Y28</f>
        <v>51.226445609730597</v>
      </c>
      <c r="H28" s="54">
        <f t="shared" si="5"/>
        <v>5847.0813603601373</v>
      </c>
      <c r="I28" s="30">
        <f t="shared" si="1"/>
        <v>2.5320885537094668E-3</v>
      </c>
      <c r="J28" s="30">
        <f t="shared" si="2"/>
        <v>7.5962656611283999E-4</v>
      </c>
      <c r="K28" s="55">
        <f t="shared" si="3"/>
        <v>1.738040955715485E-3</v>
      </c>
      <c r="O28" s="56"/>
    </row>
    <row r="29" spans="1:15" x14ac:dyDescent="0.2">
      <c r="A29" s="5" t="s">
        <v>50</v>
      </c>
      <c r="B29" s="22">
        <v>25</v>
      </c>
      <c r="C29" s="53" t="s">
        <v>50</v>
      </c>
      <c r="D29" s="54">
        <f>'ANEXO I'!D29</f>
        <v>6003</v>
      </c>
      <c r="E29" s="24">
        <f t="shared" si="0"/>
        <v>2.5864988465671476E-3</v>
      </c>
      <c r="F29" s="24">
        <f t="shared" si="4"/>
        <v>1.8105491925970031E-3</v>
      </c>
      <c r="G29" s="17">
        <f>'ANEXO I'!Y29</f>
        <v>54.958322962571401</v>
      </c>
      <c r="H29" s="54">
        <f t="shared" si="5"/>
        <v>7558.1862644275643</v>
      </c>
      <c r="I29" s="30">
        <f t="shared" si="1"/>
        <v>3.2730854502394662E-3</v>
      </c>
      <c r="J29" s="30">
        <f t="shared" si="2"/>
        <v>9.8192563507183976E-4</v>
      </c>
      <c r="K29" s="55">
        <f t="shared" si="3"/>
        <v>2.7924748276688428E-3</v>
      </c>
      <c r="O29" s="56"/>
    </row>
    <row r="30" spans="1:15" x14ac:dyDescent="0.2">
      <c r="A30" s="5" t="s">
        <v>51</v>
      </c>
      <c r="B30" s="22">
        <v>26</v>
      </c>
      <c r="C30" s="57" t="s">
        <v>51</v>
      </c>
      <c r="D30" s="54">
        <f>'ANEXO I'!D30</f>
        <v>3622</v>
      </c>
      <c r="E30" s="24">
        <f t="shared" si="0"/>
        <v>1.5606028356265548E-3</v>
      </c>
      <c r="F30" s="24">
        <f t="shared" si="4"/>
        <v>1.0924219849385883E-3</v>
      </c>
      <c r="G30" s="17">
        <f>'ANEXO I'!Y30</f>
        <v>55.088869679474499</v>
      </c>
      <c r="H30" s="54">
        <f t="shared" si="5"/>
        <v>4491.4994014493486</v>
      </c>
      <c r="I30" s="30">
        <f t="shared" si="1"/>
        <v>1.9450514748271489E-3</v>
      </c>
      <c r="J30" s="30">
        <f t="shared" si="2"/>
        <v>5.8351544244814469E-4</v>
      </c>
      <c r="K30" s="55">
        <f t="shared" si="3"/>
        <v>1.6759374273867329E-3</v>
      </c>
      <c r="O30" s="56"/>
    </row>
    <row r="31" spans="1:15" x14ac:dyDescent="0.2">
      <c r="A31" s="5" t="s">
        <v>106</v>
      </c>
      <c r="B31" s="22">
        <v>27</v>
      </c>
      <c r="C31" s="53" t="s">
        <v>106</v>
      </c>
      <c r="D31" s="54">
        <f>'ANEXO I'!D31</f>
        <v>8345</v>
      </c>
      <c r="E31" s="24">
        <f t="shared" si="0"/>
        <v>3.5955910169253452E-3</v>
      </c>
      <c r="F31" s="24">
        <f t="shared" si="4"/>
        <v>2.5169137118477413E-3</v>
      </c>
      <c r="G31" s="17">
        <f>'ANEXO I'!Y31</f>
        <v>56.710971441663801</v>
      </c>
      <c r="H31" s="54">
        <f t="shared" si="5"/>
        <v>8377.3999472923424</v>
      </c>
      <c r="I31" s="30">
        <f t="shared" si="1"/>
        <v>3.6278473325499798E-3</v>
      </c>
      <c r="J31" s="30">
        <f t="shared" si="2"/>
        <v>1.088354199764994E-3</v>
      </c>
      <c r="K31" s="55">
        <f t="shared" si="3"/>
        <v>3.6052679116127355E-3</v>
      </c>
      <c r="O31" s="56"/>
    </row>
    <row r="32" spans="1:15" x14ac:dyDescent="0.2">
      <c r="A32" s="5" t="s">
        <v>52</v>
      </c>
      <c r="B32" s="22">
        <v>28</v>
      </c>
      <c r="C32" s="53" t="s">
        <v>52</v>
      </c>
      <c r="D32" s="54">
        <f>'ANEXO I'!D32</f>
        <v>2936</v>
      </c>
      <c r="E32" s="24">
        <f t="shared" si="0"/>
        <v>1.2650275884592947E-3</v>
      </c>
      <c r="F32" s="24">
        <f t="shared" si="4"/>
        <v>8.8551931192150618E-4</v>
      </c>
      <c r="G32" s="17">
        <f>'ANEXO I'!Y32</f>
        <v>54.903949457612498</v>
      </c>
      <c r="H32" s="54">
        <f t="shared" si="5"/>
        <v>3719.8678395406741</v>
      </c>
      <c r="I32" s="30">
        <f t="shared" si="1"/>
        <v>1.6108951111350298E-3</v>
      </c>
      <c r="J32" s="30">
        <f t="shared" si="2"/>
        <v>4.8326853334050893E-4</v>
      </c>
      <c r="K32" s="55">
        <f t="shared" si="3"/>
        <v>1.3687878452620151E-3</v>
      </c>
      <c r="O32" s="56"/>
    </row>
    <row r="33" spans="1:15" x14ac:dyDescent="0.2">
      <c r="A33" s="5" t="s">
        <v>107</v>
      </c>
      <c r="B33" s="22">
        <v>29</v>
      </c>
      <c r="C33" s="53" t="s">
        <v>107</v>
      </c>
      <c r="D33" s="54">
        <f>'ANEXO I'!D33</f>
        <v>6240</v>
      </c>
      <c r="E33" s="24">
        <f t="shared" si="0"/>
        <v>2.6886144931832418E-3</v>
      </c>
      <c r="F33" s="24">
        <f t="shared" si="4"/>
        <v>1.8820301452282691E-3</v>
      </c>
      <c r="G33" s="17">
        <f>'ANEXO I'!Y33</f>
        <v>55.462182976939197</v>
      </c>
      <c r="H33" s="54">
        <f t="shared" si="5"/>
        <v>7398.8064293997486</v>
      </c>
      <c r="I33" s="30">
        <f t="shared" si="1"/>
        <v>3.2040657409017495E-3</v>
      </c>
      <c r="J33" s="30">
        <f t="shared" si="2"/>
        <v>9.6121972227052477E-4</v>
      </c>
      <c r="K33" s="55">
        <f t="shared" si="3"/>
        <v>2.8432498674987941E-3</v>
      </c>
      <c r="O33" s="56"/>
    </row>
    <row r="34" spans="1:15" x14ac:dyDescent="0.2">
      <c r="A34" s="5" t="s">
        <v>108</v>
      </c>
      <c r="B34" s="22">
        <v>30</v>
      </c>
      <c r="C34" s="53" t="s">
        <v>108</v>
      </c>
      <c r="D34" s="54">
        <f>'ANEXO I'!D34</f>
        <v>4015</v>
      </c>
      <c r="E34" s="24">
        <f t="shared" si="0"/>
        <v>1.7299338445722302E-3</v>
      </c>
      <c r="F34" s="24">
        <f t="shared" si="4"/>
        <v>1.2109536912005611E-3</v>
      </c>
      <c r="G34" s="17">
        <f>'ANEXO I'!Y34</f>
        <v>49.2620186668522</v>
      </c>
      <c r="H34" s="54">
        <f t="shared" si="5"/>
        <v>8385.1270796568715</v>
      </c>
      <c r="I34" s="30">
        <f t="shared" si="1"/>
        <v>3.6311935803969597E-3</v>
      </c>
      <c r="J34" s="30">
        <f t="shared" si="2"/>
        <v>1.0893580741190879E-3</v>
      </c>
      <c r="K34" s="55">
        <f t="shared" si="3"/>
        <v>2.300311765319649E-3</v>
      </c>
      <c r="O34" s="56"/>
    </row>
    <row r="35" spans="1:15" x14ac:dyDescent="0.2">
      <c r="A35" s="5" t="s">
        <v>53</v>
      </c>
      <c r="B35" s="22">
        <v>31</v>
      </c>
      <c r="C35" s="57" t="s">
        <v>53</v>
      </c>
      <c r="D35" s="54">
        <f>'ANEXO I'!D35</f>
        <v>2818</v>
      </c>
      <c r="E35" s="24">
        <f t="shared" si="0"/>
        <v>1.2141851990048679E-3</v>
      </c>
      <c r="F35" s="24">
        <f t="shared" si="4"/>
        <v>8.4992963930340755E-4</v>
      </c>
      <c r="G35" s="17">
        <f>'ANEXO I'!Y35</f>
        <v>51.262294036781803</v>
      </c>
      <c r="H35" s="54">
        <f t="shared" si="5"/>
        <v>5064.537746873194</v>
      </c>
      <c r="I35" s="30">
        <f t="shared" si="1"/>
        <v>2.1932067074738452E-3</v>
      </c>
      <c r="J35" s="30">
        <f t="shared" si="2"/>
        <v>6.5796201224215358E-4</v>
      </c>
      <c r="K35" s="55">
        <f t="shared" si="3"/>
        <v>1.5078916515455611E-3</v>
      </c>
      <c r="O35" s="56"/>
    </row>
    <row r="36" spans="1:15" x14ac:dyDescent="0.2">
      <c r="A36" s="5" t="s">
        <v>54</v>
      </c>
      <c r="B36" s="22">
        <v>32</v>
      </c>
      <c r="C36" s="53" t="s">
        <v>54</v>
      </c>
      <c r="D36" s="54">
        <f>'ANEXO I'!D36</f>
        <v>16779</v>
      </c>
      <c r="E36" s="24">
        <f t="shared" si="0"/>
        <v>7.2295292597951309E-3</v>
      </c>
      <c r="F36" s="24">
        <f t="shared" si="4"/>
        <v>5.0606704818565917E-3</v>
      </c>
      <c r="G36" s="17">
        <f>'ANEXO I'!Y36</f>
        <v>52.251815023813997</v>
      </c>
      <c r="H36" s="54">
        <f t="shared" si="5"/>
        <v>27737.964456165846</v>
      </c>
      <c r="I36" s="30">
        <f t="shared" si="1"/>
        <v>1.2011972807289894E-2</v>
      </c>
      <c r="J36" s="30">
        <f t="shared" si="2"/>
        <v>3.6035918421869679E-3</v>
      </c>
      <c r="K36" s="55">
        <f t="shared" si="3"/>
        <v>8.66426232404356E-3</v>
      </c>
      <c r="O36" s="56"/>
    </row>
    <row r="37" spans="1:15" x14ac:dyDescent="0.2">
      <c r="A37" s="5" t="s">
        <v>109</v>
      </c>
      <c r="B37" s="22">
        <v>33</v>
      </c>
      <c r="C37" s="53" t="s">
        <v>109</v>
      </c>
      <c r="D37" s="54">
        <f>'ANEXO I'!D37</f>
        <v>21255</v>
      </c>
      <c r="E37" s="24">
        <f t="shared" ref="E37:E68" si="6">D37/$D$112</f>
        <v>9.1580931174054178E-3</v>
      </c>
      <c r="F37" s="24">
        <f t="shared" ref="F37:F68" si="7">E37*0.7</f>
        <v>6.4106651821837918E-3</v>
      </c>
      <c r="G37" s="17">
        <f>'ANEXO I'!Y37</f>
        <v>52.109950730545897</v>
      </c>
      <c r="H37" s="54">
        <f t="shared" si="5"/>
        <v>35576.431395559128</v>
      </c>
      <c r="I37" s="30">
        <f t="shared" ref="I37:I68" si="8">H37/$H$112</f>
        <v>1.5406434281765654E-2</v>
      </c>
      <c r="J37" s="30">
        <f t="shared" ref="J37:J68" si="9">I37*0.3</f>
        <v>4.6219302845296965E-3</v>
      </c>
      <c r="K37" s="55">
        <f t="shared" ref="K37:K68" si="10">+F37+J37</f>
        <v>1.1032595466713488E-2</v>
      </c>
      <c r="O37" s="56"/>
    </row>
    <row r="38" spans="1:15" x14ac:dyDescent="0.2">
      <c r="A38" s="5" t="s">
        <v>110</v>
      </c>
      <c r="B38" s="22">
        <v>34</v>
      </c>
      <c r="C38" s="53" t="s">
        <v>110</v>
      </c>
      <c r="D38" s="54">
        <f>'ANEXO I'!D38</f>
        <v>6514</v>
      </c>
      <c r="E38" s="24">
        <f t="shared" si="6"/>
        <v>2.8066722449672497E-3</v>
      </c>
      <c r="F38" s="24">
        <f t="shared" si="7"/>
        <v>1.9646705714770748E-3</v>
      </c>
      <c r="G38" s="17">
        <f>'ANEXO I'!Y38</f>
        <v>50.966674166207099</v>
      </c>
      <c r="H38" s="54">
        <f t="shared" si="5"/>
        <v>11987.403100481197</v>
      </c>
      <c r="I38" s="30">
        <f t="shared" si="8"/>
        <v>5.1911653539160399E-3</v>
      </c>
      <c r="J38" s="30">
        <f t="shared" si="9"/>
        <v>1.5573496061748119E-3</v>
      </c>
      <c r="K38" s="55">
        <f t="shared" si="10"/>
        <v>3.522020177651887E-3</v>
      </c>
      <c r="O38" s="56"/>
    </row>
    <row r="39" spans="1:15" x14ac:dyDescent="0.2">
      <c r="A39" s="5" t="s">
        <v>111</v>
      </c>
      <c r="B39" s="22">
        <v>35</v>
      </c>
      <c r="C39" s="53" t="s">
        <v>111</v>
      </c>
      <c r="D39" s="54">
        <f>'ANEXO I'!D39</f>
        <v>6384</v>
      </c>
      <c r="E39" s="24">
        <f t="shared" si="6"/>
        <v>2.7506594430259323E-3</v>
      </c>
      <c r="F39" s="24">
        <f t="shared" si="7"/>
        <v>1.9254616101181525E-3</v>
      </c>
      <c r="G39" s="17">
        <f>'ANEXO I'!Y39</f>
        <v>52.660157138938303</v>
      </c>
      <c r="H39" s="54">
        <f t="shared" si="5"/>
        <v>10174.060273722596</v>
      </c>
      <c r="I39" s="30">
        <f t="shared" si="8"/>
        <v>4.4058941506256834E-3</v>
      </c>
      <c r="J39" s="30">
        <f t="shared" si="9"/>
        <v>1.3217682451877051E-3</v>
      </c>
      <c r="K39" s="55">
        <f t="shared" si="10"/>
        <v>3.2472298553058573E-3</v>
      </c>
      <c r="O39" s="56"/>
    </row>
    <row r="40" spans="1:15" x14ac:dyDescent="0.2">
      <c r="A40" s="5" t="s">
        <v>112</v>
      </c>
      <c r="B40" s="22">
        <v>36</v>
      </c>
      <c r="C40" s="57" t="s">
        <v>112</v>
      </c>
      <c r="D40" s="54">
        <f>'ANEXO I'!D40</f>
        <v>8090</v>
      </c>
      <c r="E40" s="24">
        <f t="shared" si="6"/>
        <v>3.4857197515789145E-3</v>
      </c>
      <c r="F40" s="24">
        <f t="shared" si="7"/>
        <v>2.4400038261052398E-3</v>
      </c>
      <c r="G40" s="17">
        <f>'ANEXO I'!Y40</f>
        <v>53.030389865795101</v>
      </c>
      <c r="H40" s="54">
        <f t="shared" si="5"/>
        <v>12456.781655520479</v>
      </c>
      <c r="I40" s="30">
        <f t="shared" si="8"/>
        <v>5.3944305375731479E-3</v>
      </c>
      <c r="J40" s="30">
        <f t="shared" si="9"/>
        <v>1.6183291612719443E-3</v>
      </c>
      <c r="K40" s="55">
        <f t="shared" si="10"/>
        <v>4.0583329873771839E-3</v>
      </c>
      <c r="O40" s="56"/>
    </row>
    <row r="41" spans="1:15" x14ac:dyDescent="0.2">
      <c r="A41" s="5" t="s">
        <v>113</v>
      </c>
      <c r="B41" s="22">
        <v>37</v>
      </c>
      <c r="C41" s="57" t="s">
        <v>113</v>
      </c>
      <c r="D41" s="54">
        <f>'ANEXO I'!D41</f>
        <v>5250</v>
      </c>
      <c r="E41" s="24">
        <f t="shared" si="6"/>
        <v>2.262055463014747E-3</v>
      </c>
      <c r="F41" s="24">
        <f t="shared" si="7"/>
        <v>1.5834388241103229E-3</v>
      </c>
      <c r="G41" s="17">
        <f>'ANEXO I'!Y41</f>
        <v>54.088077284278299</v>
      </c>
      <c r="H41" s="54">
        <f t="shared" si="5"/>
        <v>7275.3237238976644</v>
      </c>
      <c r="I41" s="30">
        <f t="shared" si="8"/>
        <v>3.1505913447179338E-3</v>
      </c>
      <c r="J41" s="30">
        <f t="shared" si="9"/>
        <v>9.4517740341538005E-4</v>
      </c>
      <c r="K41" s="55">
        <f t="shared" si="10"/>
        <v>2.5286162275257032E-3</v>
      </c>
      <c r="O41" s="56"/>
    </row>
    <row r="42" spans="1:15" x14ac:dyDescent="0.2">
      <c r="A42" s="5" t="s">
        <v>114</v>
      </c>
      <c r="B42" s="22">
        <v>38</v>
      </c>
      <c r="C42" s="53" t="s">
        <v>114</v>
      </c>
      <c r="D42" s="54">
        <f>'ANEXO I'!D42</f>
        <v>35137</v>
      </c>
      <c r="E42" s="24">
        <f t="shared" si="6"/>
        <v>1.5139398629323651E-2</v>
      </c>
      <c r="F42" s="24">
        <f t="shared" si="7"/>
        <v>1.0597579040526555E-2</v>
      </c>
      <c r="G42" s="17">
        <f>'ANEXO I'!Y42</f>
        <v>54.493181212077502</v>
      </c>
      <c r="H42" s="54">
        <f t="shared" si="5"/>
        <v>46619.519158979456</v>
      </c>
      <c r="I42" s="30">
        <f t="shared" si="8"/>
        <v>2.018866226869475E-2</v>
      </c>
      <c r="J42" s="30">
        <f t="shared" si="9"/>
        <v>6.0565986806084245E-3</v>
      </c>
      <c r="K42" s="55">
        <f t="shared" si="10"/>
        <v>1.6654177721134981E-2</v>
      </c>
      <c r="O42" s="56"/>
    </row>
    <row r="43" spans="1:15" x14ac:dyDescent="0.2">
      <c r="A43" s="5" t="s">
        <v>55</v>
      </c>
      <c r="B43" s="22">
        <v>39</v>
      </c>
      <c r="C43" s="57" t="s">
        <v>55</v>
      </c>
      <c r="D43" s="54">
        <f>'ANEXO I'!D43</f>
        <v>4186</v>
      </c>
      <c r="E43" s="24">
        <f t="shared" si="6"/>
        <v>1.8036122225104248E-3</v>
      </c>
      <c r="F43" s="24">
        <f t="shared" si="7"/>
        <v>1.2625285557572973E-3</v>
      </c>
      <c r="G43" s="17">
        <f>'ANEXO I'!Y43</f>
        <v>55.1057406418157</v>
      </c>
      <c r="H43" s="54">
        <f t="shared" si="5"/>
        <v>5180.6110244411384</v>
      </c>
      <c r="I43" s="30">
        <f t="shared" si="8"/>
        <v>2.2434724382560198E-3</v>
      </c>
      <c r="J43" s="30">
        <f t="shared" si="9"/>
        <v>6.7304173147680597E-4</v>
      </c>
      <c r="K43" s="55">
        <f t="shared" si="10"/>
        <v>1.9355702872341034E-3</v>
      </c>
      <c r="O43" s="56"/>
    </row>
    <row r="44" spans="1:15" x14ac:dyDescent="0.2">
      <c r="A44" s="5" t="s">
        <v>56</v>
      </c>
      <c r="B44" s="22">
        <v>40</v>
      </c>
      <c r="C44" s="57" t="s">
        <v>56</v>
      </c>
      <c r="D44" s="54">
        <f>'ANEXO I'!D44</f>
        <v>28555</v>
      </c>
      <c r="E44" s="24">
        <f t="shared" si="6"/>
        <v>1.2303427380264019E-2</v>
      </c>
      <c r="F44" s="24">
        <f t="shared" si="7"/>
        <v>8.6123991661848122E-3</v>
      </c>
      <c r="G44" s="17">
        <f>'ANEXO I'!Y44</f>
        <v>55.022645544476198</v>
      </c>
      <c r="H44" s="54">
        <f t="shared" si="5"/>
        <v>35685.263703121345</v>
      </c>
      <c r="I44" s="30">
        <f t="shared" si="8"/>
        <v>1.5453564298139346E-2</v>
      </c>
      <c r="J44" s="30">
        <f t="shared" si="9"/>
        <v>4.6360692894418035E-3</v>
      </c>
      <c r="K44" s="55">
        <f t="shared" si="10"/>
        <v>1.3248468455626616E-2</v>
      </c>
      <c r="O44" s="56"/>
    </row>
    <row r="45" spans="1:15" x14ac:dyDescent="0.2">
      <c r="A45" s="5" t="s">
        <v>115</v>
      </c>
      <c r="B45" s="22">
        <v>41</v>
      </c>
      <c r="C45" s="57" t="s">
        <v>115</v>
      </c>
      <c r="D45" s="54">
        <f>'ANEXO I'!D45</f>
        <v>141939</v>
      </c>
      <c r="E45" s="24">
        <f t="shared" si="6"/>
        <v>6.1156931498066697E-2</v>
      </c>
      <c r="F45" s="24">
        <f t="shared" si="7"/>
        <v>4.2809852048646686E-2</v>
      </c>
      <c r="G45" s="17">
        <f>'ANEXO I'!Y45</f>
        <v>58.122018789171797</v>
      </c>
      <c r="H45" s="54">
        <f t="shared" si="5"/>
        <v>113328.93265219289</v>
      </c>
      <c r="I45" s="30">
        <f t="shared" si="8"/>
        <v>4.9077287536675236E-2</v>
      </c>
      <c r="J45" s="30">
        <f t="shared" si="9"/>
        <v>1.4723186261002569E-2</v>
      </c>
      <c r="K45" s="55">
        <f t="shared" si="10"/>
        <v>5.7533038309649259E-2</v>
      </c>
      <c r="O45" s="56"/>
    </row>
    <row r="46" spans="1:15" x14ac:dyDescent="0.2">
      <c r="A46" s="5" t="s">
        <v>57</v>
      </c>
      <c r="B46" s="22">
        <v>42</v>
      </c>
      <c r="C46" s="53" t="s">
        <v>57</v>
      </c>
      <c r="D46" s="54">
        <f>'ANEXO I'!D46</f>
        <v>5553</v>
      </c>
      <c r="E46" s="24">
        <f t="shared" si="6"/>
        <v>2.3926083783087407E-3</v>
      </c>
      <c r="F46" s="24">
        <f t="shared" si="7"/>
        <v>1.6748258648161185E-3</v>
      </c>
      <c r="G46" s="17">
        <f>'ANEXO I'!Y46</f>
        <v>52.537152252264796</v>
      </c>
      <c r="H46" s="54">
        <f t="shared" si="5"/>
        <v>8949.1627798860682</v>
      </c>
      <c r="I46" s="30">
        <f t="shared" si="8"/>
        <v>3.8754502021905528E-3</v>
      </c>
      <c r="J46" s="30">
        <f t="shared" si="9"/>
        <v>1.1626350606571659E-3</v>
      </c>
      <c r="K46" s="55">
        <f t="shared" si="10"/>
        <v>2.8374609254732844E-3</v>
      </c>
      <c r="O46" s="56"/>
    </row>
    <row r="47" spans="1:15" x14ac:dyDescent="0.2">
      <c r="A47" s="5" t="s">
        <v>58</v>
      </c>
      <c r="B47" s="22">
        <v>43</v>
      </c>
      <c r="C47" s="53" t="s">
        <v>58</v>
      </c>
      <c r="D47" s="54">
        <f>'ANEXO I'!D47</f>
        <v>3405</v>
      </c>
      <c r="E47" s="24">
        <f t="shared" si="6"/>
        <v>1.4671045431552787E-3</v>
      </c>
      <c r="F47" s="24">
        <f t="shared" si="7"/>
        <v>1.026973180208695E-3</v>
      </c>
      <c r="G47" s="17">
        <f>'ANEXO I'!Y47</f>
        <v>51.940833109295802</v>
      </c>
      <c r="H47" s="54">
        <f t="shared" si="5"/>
        <v>5783.1020510706339</v>
      </c>
      <c r="I47" s="30">
        <f t="shared" si="8"/>
        <v>2.5043822047223527E-3</v>
      </c>
      <c r="J47" s="30">
        <f t="shared" si="9"/>
        <v>7.513146614167058E-4</v>
      </c>
      <c r="K47" s="55">
        <f t="shared" si="10"/>
        <v>1.7782878416254008E-3</v>
      </c>
      <c r="O47" s="56"/>
    </row>
    <row r="48" spans="1:15" x14ac:dyDescent="0.2">
      <c r="A48" s="5" t="s">
        <v>59</v>
      </c>
      <c r="B48" s="22">
        <v>44</v>
      </c>
      <c r="C48" s="53" t="s">
        <v>59</v>
      </c>
      <c r="D48" s="54">
        <f>'ANEXO I'!D48</f>
        <v>7530</v>
      </c>
      <c r="E48" s="24">
        <f t="shared" si="6"/>
        <v>3.2444338355240082E-3</v>
      </c>
      <c r="F48" s="24">
        <f t="shared" si="7"/>
        <v>2.2711036848668056E-3</v>
      </c>
      <c r="G48" s="17">
        <f>'ANEXO I'!Y48</f>
        <v>53.841735650131497</v>
      </c>
      <c r="H48" s="54">
        <f t="shared" si="5"/>
        <v>10704.973968736624</v>
      </c>
      <c r="I48" s="30">
        <f t="shared" si="8"/>
        <v>4.6358072315802841E-3</v>
      </c>
      <c r="J48" s="30">
        <f t="shared" si="9"/>
        <v>1.3907421694740851E-3</v>
      </c>
      <c r="K48" s="55">
        <f t="shared" si="10"/>
        <v>3.6618458543408909E-3</v>
      </c>
      <c r="O48" s="56"/>
    </row>
    <row r="49" spans="1:15" x14ac:dyDescent="0.2">
      <c r="A49" s="5" t="s">
        <v>116</v>
      </c>
      <c r="B49" s="22">
        <v>45</v>
      </c>
      <c r="C49" s="53" t="s">
        <v>116</v>
      </c>
      <c r="D49" s="54">
        <f>'ANEXO I'!D49</f>
        <v>2677</v>
      </c>
      <c r="E49" s="24">
        <f t="shared" si="6"/>
        <v>1.1534328522839004E-3</v>
      </c>
      <c r="F49" s="24">
        <f t="shared" si="7"/>
        <v>8.0740299659873022E-4</v>
      </c>
      <c r="G49" s="17">
        <f>'ANEXO I'!Y49</f>
        <v>54.674296035061403</v>
      </c>
      <c r="H49" s="54">
        <f t="shared" si="5"/>
        <v>3481.2310252588718</v>
      </c>
      <c r="I49" s="30">
        <f t="shared" si="8"/>
        <v>1.5075530317801727E-3</v>
      </c>
      <c r="J49" s="30">
        <f t="shared" si="9"/>
        <v>4.5226590953405179E-4</v>
      </c>
      <c r="K49" s="55">
        <f t="shared" si="10"/>
        <v>1.2596689061327819E-3</v>
      </c>
      <c r="O49" s="56"/>
    </row>
    <row r="50" spans="1:15" x14ac:dyDescent="0.2">
      <c r="A50" s="5" t="s">
        <v>60</v>
      </c>
      <c r="B50" s="22">
        <v>46</v>
      </c>
      <c r="C50" s="53" t="s">
        <v>60</v>
      </c>
      <c r="D50" s="54">
        <f>'ANEXO I'!D50</f>
        <v>3296</v>
      </c>
      <c r="E50" s="24">
        <f t="shared" si="6"/>
        <v>1.4201399630660201E-3</v>
      </c>
      <c r="F50" s="24">
        <f t="shared" si="7"/>
        <v>9.9409797414621399E-4</v>
      </c>
      <c r="G50" s="17">
        <f>'ANEXO I'!Y50</f>
        <v>51.863235698255899</v>
      </c>
      <c r="H50" s="54">
        <f t="shared" si="5"/>
        <v>5635.2136601726652</v>
      </c>
      <c r="I50" s="30">
        <f t="shared" si="8"/>
        <v>2.440338884860596E-3</v>
      </c>
      <c r="J50" s="30">
        <f t="shared" si="9"/>
        <v>7.3210166545817877E-4</v>
      </c>
      <c r="K50" s="55">
        <f t="shared" si="10"/>
        <v>1.7261996396043928E-3</v>
      </c>
      <c r="O50" s="56"/>
    </row>
    <row r="51" spans="1:15" x14ac:dyDescent="0.2">
      <c r="A51" s="5" t="s">
        <v>117</v>
      </c>
      <c r="B51" s="22">
        <v>47</v>
      </c>
      <c r="C51" s="53" t="s">
        <v>117</v>
      </c>
      <c r="D51" s="54">
        <f>'ANEXO I'!D51</f>
        <v>5968</v>
      </c>
      <c r="E51" s="24">
        <f t="shared" si="6"/>
        <v>2.5714184768137159E-3</v>
      </c>
      <c r="F51" s="24">
        <f t="shared" si="7"/>
        <v>1.799992933769601E-3</v>
      </c>
      <c r="G51" s="17">
        <f>'ANEXO I'!Y51</f>
        <v>51.998224769065899</v>
      </c>
      <c r="H51" s="54">
        <f t="shared" si="5"/>
        <v>10086.268970588053</v>
      </c>
      <c r="I51" s="30">
        <f t="shared" si="8"/>
        <v>4.3678759770991015E-3</v>
      </c>
      <c r="J51" s="30">
        <f t="shared" si="9"/>
        <v>1.3103627931297303E-3</v>
      </c>
      <c r="K51" s="55">
        <f t="shared" si="10"/>
        <v>3.1103557268993311E-3</v>
      </c>
      <c r="O51" s="56"/>
    </row>
    <row r="52" spans="1:15" x14ac:dyDescent="0.2">
      <c r="A52" s="5" t="s">
        <v>118</v>
      </c>
      <c r="B52" s="22">
        <v>48</v>
      </c>
      <c r="C52" s="53" t="s">
        <v>118</v>
      </c>
      <c r="D52" s="54">
        <f>'ANEXO I'!D52</f>
        <v>23991</v>
      </c>
      <c r="E52" s="24">
        <f t="shared" si="6"/>
        <v>1.0336947164416532E-2</v>
      </c>
      <c r="F52" s="24">
        <f t="shared" si="7"/>
        <v>7.2358630150915716E-3</v>
      </c>
      <c r="G52" s="17">
        <f>'ANEXO I'!Y52</f>
        <v>53.775413786012997</v>
      </c>
      <c r="H52" s="54">
        <f t="shared" si="5"/>
        <v>34338.312368381339</v>
      </c>
      <c r="I52" s="30">
        <f t="shared" si="8"/>
        <v>1.4870264725771366E-2</v>
      </c>
      <c r="J52" s="30">
        <f t="shared" si="9"/>
        <v>4.46107941773141E-3</v>
      </c>
      <c r="K52" s="55">
        <f t="shared" si="10"/>
        <v>1.1696942432822981E-2</v>
      </c>
      <c r="O52" s="56"/>
    </row>
    <row r="53" spans="1:15" x14ac:dyDescent="0.2">
      <c r="A53" s="5" t="s">
        <v>119</v>
      </c>
      <c r="B53" s="22">
        <v>49</v>
      </c>
      <c r="C53" s="53" t="s">
        <v>119</v>
      </c>
      <c r="D53" s="54">
        <f>'ANEXO I'!D53</f>
        <v>3965</v>
      </c>
      <c r="E53" s="24">
        <f t="shared" si="6"/>
        <v>1.708390459210185E-3</v>
      </c>
      <c r="F53" s="24">
        <f t="shared" si="7"/>
        <v>1.1958733214471294E-3</v>
      </c>
      <c r="G53" s="17">
        <f>'ANEXO I'!Y53</f>
        <v>46.505398692223501</v>
      </c>
      <c r="H53" s="54">
        <f t="shared" si="5"/>
        <v>9872.1123133845995</v>
      </c>
      <c r="I53" s="30">
        <f t="shared" si="8"/>
        <v>4.2751350715112667E-3</v>
      </c>
      <c r="J53" s="30">
        <f t="shared" si="9"/>
        <v>1.28254052145338E-3</v>
      </c>
      <c r="K53" s="55">
        <f t="shared" si="10"/>
        <v>2.4784138429005094E-3</v>
      </c>
      <c r="O53" s="56"/>
    </row>
    <row r="54" spans="1:15" x14ac:dyDescent="0.2">
      <c r="A54" s="5" t="s">
        <v>120</v>
      </c>
      <c r="B54" s="22">
        <v>50</v>
      </c>
      <c r="C54" s="57" t="s">
        <v>120</v>
      </c>
      <c r="D54" s="54">
        <f>'ANEXO I'!D54</f>
        <v>995129</v>
      </c>
      <c r="E54" s="24">
        <f t="shared" si="6"/>
        <v>0.42876895063893372</v>
      </c>
      <c r="F54" s="24">
        <f t="shared" si="7"/>
        <v>0.30013826544725358</v>
      </c>
      <c r="G54" s="17">
        <f>'ANEXO I'!Y54</f>
        <v>59.913620287915698</v>
      </c>
      <c r="H54" s="54">
        <f t="shared" si="5"/>
        <v>534958.34906737937</v>
      </c>
      <c r="I54" s="30">
        <f t="shared" si="8"/>
        <v>0.23166462528946127</v>
      </c>
      <c r="J54" s="30">
        <f t="shared" si="9"/>
        <v>6.9499387586838379E-2</v>
      </c>
      <c r="K54" s="55">
        <f t="shared" si="10"/>
        <v>0.36963765303409196</v>
      </c>
      <c r="O54" s="56"/>
    </row>
    <row r="55" spans="1:15" x14ac:dyDescent="0.2">
      <c r="A55" s="5" t="s">
        <v>121</v>
      </c>
      <c r="B55" s="22">
        <v>51</v>
      </c>
      <c r="C55" s="53" t="s">
        <v>121</v>
      </c>
      <c r="D55" s="54">
        <f>'ANEXO I'!D55</f>
        <v>3430</v>
      </c>
      <c r="E55" s="24">
        <f t="shared" si="6"/>
        <v>1.4778762358363014E-3</v>
      </c>
      <c r="F55" s="24">
        <f t="shared" si="7"/>
        <v>1.0345133650854108E-3</v>
      </c>
      <c r="G55" s="17">
        <f>'ANEXO I'!Y55</f>
        <v>55.489157746076998</v>
      </c>
      <c r="H55" s="54">
        <f t="shared" si="5"/>
        <v>4053.5007083471742</v>
      </c>
      <c r="I55" s="30">
        <f t="shared" si="8"/>
        <v>1.7553753938917176E-3</v>
      </c>
      <c r="J55" s="30">
        <f t="shared" si="9"/>
        <v>5.2661261816751531E-4</v>
      </c>
      <c r="K55" s="55">
        <f t="shared" si="10"/>
        <v>1.5611259832529261E-3</v>
      </c>
      <c r="O55" s="56"/>
    </row>
    <row r="56" spans="1:15" x14ac:dyDescent="0.2">
      <c r="A56" s="5" t="s">
        <v>61</v>
      </c>
      <c r="B56" s="22">
        <v>52</v>
      </c>
      <c r="C56" s="57" t="s">
        <v>61</v>
      </c>
      <c r="D56" s="54">
        <f>'ANEXO I'!D56</f>
        <v>37804</v>
      </c>
      <c r="E56" s="24">
        <f t="shared" si="6"/>
        <v>1.628852280453514E-2</v>
      </c>
      <c r="F56" s="24">
        <f t="shared" si="7"/>
        <v>1.1401965963174597E-2</v>
      </c>
      <c r="G56" s="17">
        <f>'ANEXO I'!Y56</f>
        <v>55.383877812184501</v>
      </c>
      <c r="H56" s="54">
        <f t="shared" si="5"/>
        <v>45255.44779219856</v>
      </c>
      <c r="I56" s="30">
        <f t="shared" si="8"/>
        <v>1.9597948837257906E-2</v>
      </c>
      <c r="J56" s="30">
        <f t="shared" si="9"/>
        <v>5.8793846511773712E-3</v>
      </c>
      <c r="K56" s="55">
        <f t="shared" si="10"/>
        <v>1.7281350614351969E-2</v>
      </c>
      <c r="O56" s="56"/>
    </row>
    <row r="57" spans="1:15" x14ac:dyDescent="0.2">
      <c r="A57" s="5" t="s">
        <v>62</v>
      </c>
      <c r="B57" s="22">
        <v>53</v>
      </c>
      <c r="C57" s="53" t="s">
        <v>62</v>
      </c>
      <c r="D57" s="54">
        <f>'ANEXO I'!D57</f>
        <v>13494</v>
      </c>
      <c r="E57" s="24">
        <f t="shared" si="6"/>
        <v>5.8141288415087611E-3</v>
      </c>
      <c r="F57" s="24">
        <f t="shared" si="7"/>
        <v>4.0698901890561323E-3</v>
      </c>
      <c r="G57" s="17">
        <f>'ANEXO I'!Y57</f>
        <v>55.289821135970499</v>
      </c>
      <c r="H57" s="54">
        <f t="shared" si="5"/>
        <v>16338.562762880752</v>
      </c>
      <c r="I57" s="30">
        <f t="shared" si="8"/>
        <v>7.0754424654364554E-3</v>
      </c>
      <c r="J57" s="30">
        <f t="shared" si="9"/>
        <v>2.1226327396309365E-3</v>
      </c>
      <c r="K57" s="55">
        <f t="shared" si="10"/>
        <v>6.1925229286870689E-3</v>
      </c>
      <c r="O57" s="56"/>
    </row>
    <row r="58" spans="1:15" x14ac:dyDescent="0.2">
      <c r="A58" s="5" t="s">
        <v>63</v>
      </c>
      <c r="B58" s="22">
        <v>54</v>
      </c>
      <c r="C58" s="53" t="s">
        <v>63</v>
      </c>
      <c r="D58" s="54">
        <f>'ANEXO I'!D58</f>
        <v>2990</v>
      </c>
      <c r="E58" s="24">
        <f t="shared" si="6"/>
        <v>1.2882944446503035E-3</v>
      </c>
      <c r="F58" s="24">
        <f t="shared" si="7"/>
        <v>9.018061112552124E-4</v>
      </c>
      <c r="G58" s="17">
        <f>'ANEXO I'!Y58</f>
        <v>53.925003128932701</v>
      </c>
      <c r="H58" s="54">
        <f t="shared" si="5"/>
        <v>4214.4634378379196</v>
      </c>
      <c r="I58" s="30">
        <f t="shared" si="8"/>
        <v>1.8250805783758012E-3</v>
      </c>
      <c r="J58" s="30">
        <f t="shared" si="9"/>
        <v>5.4752417351274039E-4</v>
      </c>
      <c r="K58" s="55">
        <f t="shared" si="10"/>
        <v>1.4493302847679527E-3</v>
      </c>
      <c r="O58" s="56"/>
    </row>
    <row r="59" spans="1:15" x14ac:dyDescent="0.2">
      <c r="A59" s="5" t="s">
        <v>122</v>
      </c>
      <c r="B59" s="22">
        <v>55</v>
      </c>
      <c r="C59" s="53" t="s">
        <v>122</v>
      </c>
      <c r="D59" s="54">
        <f>'ANEXO I'!D59</f>
        <v>7080</v>
      </c>
      <c r="E59" s="24">
        <f t="shared" si="6"/>
        <v>3.0505433672656014E-3</v>
      </c>
      <c r="F59" s="24">
        <f t="shared" si="7"/>
        <v>2.1353803570859208E-3</v>
      </c>
      <c r="G59" s="17">
        <f>'ANEXO I'!Y59</f>
        <v>53.747974986357903</v>
      </c>
      <c r="H59" s="54">
        <f t="shared" si="5"/>
        <v>10161.887481262924</v>
      </c>
      <c r="I59" s="30">
        <f t="shared" si="8"/>
        <v>4.4006227020936383E-3</v>
      </c>
      <c r="J59" s="30">
        <f t="shared" si="9"/>
        <v>1.3201868106280914E-3</v>
      </c>
      <c r="K59" s="55">
        <f t="shared" si="10"/>
        <v>3.4555671677140125E-3</v>
      </c>
      <c r="O59" s="56"/>
    </row>
    <row r="60" spans="1:15" x14ac:dyDescent="0.2">
      <c r="A60" s="5" t="s">
        <v>64</v>
      </c>
      <c r="B60" s="22">
        <v>56</v>
      </c>
      <c r="C60" s="53" t="s">
        <v>64</v>
      </c>
      <c r="D60" s="54">
        <f>'ANEXO I'!D60</f>
        <v>33854</v>
      </c>
      <c r="E60" s="24">
        <f t="shared" si="6"/>
        <v>1.458659536093357E-2</v>
      </c>
      <c r="F60" s="24">
        <f t="shared" si="7"/>
        <v>1.0210616752653499E-2</v>
      </c>
      <c r="G60" s="17">
        <f>'ANEXO I'!Y60</f>
        <v>53.498647106860702</v>
      </c>
      <c r="H60" s="54">
        <f t="shared" si="5"/>
        <v>49819.444202935534</v>
      </c>
      <c r="I60" s="30">
        <f t="shared" si="8"/>
        <v>2.1574395265580977E-2</v>
      </c>
      <c r="J60" s="30">
        <f t="shared" si="9"/>
        <v>6.4723185796742933E-3</v>
      </c>
      <c r="K60" s="55">
        <f t="shared" si="10"/>
        <v>1.6682935332327793E-2</v>
      </c>
      <c r="O60" s="56"/>
    </row>
    <row r="61" spans="1:15" x14ac:dyDescent="0.2">
      <c r="A61" s="5" t="s">
        <v>123</v>
      </c>
      <c r="B61" s="22">
        <v>57</v>
      </c>
      <c r="C61" s="53" t="s">
        <v>123</v>
      </c>
      <c r="D61" s="54">
        <f>'ANEXO I'!D61</f>
        <v>7766</v>
      </c>
      <c r="E61" s="24">
        <f t="shared" si="6"/>
        <v>3.3461186144328617E-3</v>
      </c>
      <c r="F61" s="24">
        <f t="shared" si="7"/>
        <v>2.3422830301030031E-3</v>
      </c>
      <c r="G61" s="17">
        <f>'ANEXO I'!Y61</f>
        <v>54.5529252086478</v>
      </c>
      <c r="H61" s="54">
        <f t="shared" si="5"/>
        <v>10236.318699995747</v>
      </c>
      <c r="I61" s="30">
        <f t="shared" si="8"/>
        <v>4.4328552682880683E-3</v>
      </c>
      <c r="J61" s="30">
        <f t="shared" si="9"/>
        <v>1.3298565804864204E-3</v>
      </c>
      <c r="K61" s="55">
        <f t="shared" si="10"/>
        <v>3.6721396105894233E-3</v>
      </c>
      <c r="O61" s="56"/>
    </row>
    <row r="62" spans="1:15" x14ac:dyDescent="0.2">
      <c r="A62" s="5" t="s">
        <v>65</v>
      </c>
      <c r="B62" s="22">
        <v>58</v>
      </c>
      <c r="C62" s="53" t="s">
        <v>65</v>
      </c>
      <c r="D62" s="54">
        <f>'ANEXO I'!D62</f>
        <v>25954</v>
      </c>
      <c r="E62" s="24">
        <f t="shared" si="6"/>
        <v>1.1182740473730426E-2</v>
      </c>
      <c r="F62" s="24">
        <f t="shared" si="7"/>
        <v>7.8279183316112989E-3</v>
      </c>
      <c r="G62" s="17">
        <f>'ANEXO I'!Y62</f>
        <v>53.432239749830401</v>
      </c>
      <c r="H62" s="54">
        <f t="shared" si="5"/>
        <v>38444.774971990453</v>
      </c>
      <c r="I62" s="30">
        <f t="shared" si="8"/>
        <v>1.6648575358718359E-2</v>
      </c>
      <c r="J62" s="30">
        <f t="shared" si="9"/>
        <v>4.9945726076155075E-3</v>
      </c>
      <c r="K62" s="55">
        <f t="shared" si="10"/>
        <v>1.2822490939226806E-2</v>
      </c>
      <c r="O62" s="56"/>
    </row>
    <row r="63" spans="1:15" x14ac:dyDescent="0.2">
      <c r="A63" s="5" t="s">
        <v>66</v>
      </c>
      <c r="B63" s="22">
        <v>59</v>
      </c>
      <c r="C63" s="57" t="s">
        <v>66</v>
      </c>
      <c r="D63" s="54">
        <f>'ANEXO I'!D63</f>
        <v>66008</v>
      </c>
      <c r="E63" s="24">
        <f t="shared" si="6"/>
        <v>2.8440715619557601E-2</v>
      </c>
      <c r="F63" s="24">
        <f t="shared" si="7"/>
        <v>1.9908500933690319E-2</v>
      </c>
      <c r="G63" s="17">
        <f>'ANEXO I'!Y63</f>
        <v>57.637201221370603</v>
      </c>
      <c r="H63" s="54">
        <f t="shared" si="5"/>
        <v>57362.5033311343</v>
      </c>
      <c r="I63" s="30">
        <f t="shared" si="8"/>
        <v>2.4840929883681348E-2</v>
      </c>
      <c r="J63" s="30">
        <f t="shared" si="9"/>
        <v>7.4522789651044041E-3</v>
      </c>
      <c r="K63" s="55">
        <f t="shared" si="10"/>
        <v>2.7360779898794721E-2</v>
      </c>
      <c r="O63" s="56"/>
    </row>
    <row r="64" spans="1:15" x14ac:dyDescent="0.2">
      <c r="A64" s="5" t="s">
        <v>67</v>
      </c>
      <c r="B64" s="22">
        <v>60</v>
      </c>
      <c r="C64" s="53" t="s">
        <v>67</v>
      </c>
      <c r="D64" s="54">
        <f>'ANEXO I'!D64</f>
        <v>976</v>
      </c>
      <c r="E64" s="24">
        <f t="shared" si="6"/>
        <v>4.2052688226712248E-4</v>
      </c>
      <c r="F64" s="24">
        <f t="shared" si="7"/>
        <v>2.9436881758698573E-4</v>
      </c>
      <c r="G64" s="17">
        <f>'ANEXO I'!Y64</f>
        <v>53.360424298096497</v>
      </c>
      <c r="H64" s="54">
        <f t="shared" si="5"/>
        <v>1455.9208888644173</v>
      </c>
      <c r="I64" s="30">
        <f t="shared" si="8"/>
        <v>6.3048902359946659E-4</v>
      </c>
      <c r="J64" s="30">
        <f t="shared" si="9"/>
        <v>1.8914670707983997E-4</v>
      </c>
      <c r="K64" s="55">
        <f t="shared" si="10"/>
        <v>4.8351552466682573E-4</v>
      </c>
      <c r="O64" s="56"/>
    </row>
    <row r="65" spans="1:15" x14ac:dyDescent="0.2">
      <c r="A65" s="5" t="s">
        <v>124</v>
      </c>
      <c r="B65" s="22">
        <v>61</v>
      </c>
      <c r="C65" s="53" t="s">
        <v>124</v>
      </c>
      <c r="D65" s="54">
        <f>'ANEXO I'!D65</f>
        <v>3974</v>
      </c>
      <c r="E65" s="24">
        <f t="shared" si="6"/>
        <v>1.7122682685753532E-3</v>
      </c>
      <c r="F65" s="24">
        <f t="shared" si="7"/>
        <v>1.1985877880027471E-3</v>
      </c>
      <c r="G65" s="17">
        <f>'ANEXO I'!Y65</f>
        <v>54.185868028603402</v>
      </c>
      <c r="H65" s="54">
        <f t="shared" si="5"/>
        <v>5450.4904821504551</v>
      </c>
      <c r="I65" s="30">
        <f t="shared" si="8"/>
        <v>2.3603441976229851E-3</v>
      </c>
      <c r="J65" s="30">
        <f t="shared" si="9"/>
        <v>7.0810325928689552E-4</v>
      </c>
      <c r="K65" s="55">
        <f t="shared" si="10"/>
        <v>1.9066910472896425E-3</v>
      </c>
      <c r="O65" s="56"/>
    </row>
    <row r="66" spans="1:15" x14ac:dyDescent="0.2">
      <c r="A66" s="5" t="s">
        <v>68</v>
      </c>
      <c r="B66" s="22">
        <v>62</v>
      </c>
      <c r="C66" s="53" t="s">
        <v>68</v>
      </c>
      <c r="D66" s="54">
        <f>'ANEXO I'!D66</f>
        <v>4962</v>
      </c>
      <c r="E66" s="24">
        <f t="shared" si="6"/>
        <v>2.1379655633293666E-3</v>
      </c>
      <c r="F66" s="24">
        <f t="shared" si="7"/>
        <v>1.4965758943305564E-3</v>
      </c>
      <c r="G66" s="17">
        <f>'ANEXO I'!Y66</f>
        <v>53.861120986884899</v>
      </c>
      <c r="H66" s="54">
        <f t="shared" si="5"/>
        <v>7040.1887317440269</v>
      </c>
      <c r="I66" s="30">
        <f t="shared" si="8"/>
        <v>3.0487657354070826E-3</v>
      </c>
      <c r="J66" s="30">
        <f t="shared" si="9"/>
        <v>9.1462972062212472E-4</v>
      </c>
      <c r="K66" s="55">
        <f t="shared" si="10"/>
        <v>2.4112056149526813E-3</v>
      </c>
      <c r="O66" s="56"/>
    </row>
    <row r="67" spans="1:15" x14ac:dyDescent="0.2">
      <c r="A67" s="5" t="s">
        <v>69</v>
      </c>
      <c r="B67" s="22">
        <v>63</v>
      </c>
      <c r="C67" s="53" t="s">
        <v>69</v>
      </c>
      <c r="D67" s="54">
        <f>'ANEXO I'!D67</f>
        <v>5631</v>
      </c>
      <c r="E67" s="24">
        <f t="shared" si="6"/>
        <v>2.4262160594735313E-3</v>
      </c>
      <c r="F67" s="24">
        <f t="shared" si="7"/>
        <v>1.6983512416314718E-3</v>
      </c>
      <c r="G67" s="17">
        <f>'ANEXO I'!Y67</f>
        <v>53.765815015636697</v>
      </c>
      <c r="H67" s="54">
        <f t="shared" si="5"/>
        <v>8067.5186861958764</v>
      </c>
      <c r="I67" s="30">
        <f t="shared" si="8"/>
        <v>3.4936527240140235E-3</v>
      </c>
      <c r="J67" s="30">
        <f t="shared" si="9"/>
        <v>1.0480958172042071E-3</v>
      </c>
      <c r="K67" s="55">
        <f t="shared" si="10"/>
        <v>2.7464470588356789E-3</v>
      </c>
      <c r="O67" s="56"/>
    </row>
    <row r="68" spans="1:15" x14ac:dyDescent="0.2">
      <c r="A68" s="5" t="s">
        <v>70</v>
      </c>
      <c r="B68" s="22">
        <v>64</v>
      </c>
      <c r="C68" s="53" t="s">
        <v>70</v>
      </c>
      <c r="D68" s="54">
        <f>'ANEXO I'!D68</f>
        <v>1701</v>
      </c>
      <c r="E68" s="24">
        <f t="shared" si="6"/>
        <v>7.3290597001677801E-4</v>
      </c>
      <c r="F68" s="24">
        <f t="shared" si="7"/>
        <v>5.1303417901174455E-4</v>
      </c>
      <c r="G68" s="17">
        <f>'ANEXO I'!Y68</f>
        <v>53.841807072409097</v>
      </c>
      <c r="H68" s="54">
        <f t="shared" si="5"/>
        <v>2418.1975463275548</v>
      </c>
      <c r="I68" s="30">
        <f t="shared" si="8"/>
        <v>1.0472045710147571E-3</v>
      </c>
      <c r="J68" s="30">
        <f t="shared" si="9"/>
        <v>3.1416137130442712E-4</v>
      </c>
      <c r="K68" s="55">
        <f t="shared" si="10"/>
        <v>8.2719555031617173E-4</v>
      </c>
      <c r="O68" s="56"/>
    </row>
    <row r="69" spans="1:15" x14ac:dyDescent="0.2">
      <c r="A69" s="5" t="s">
        <v>71</v>
      </c>
      <c r="B69" s="22">
        <v>65</v>
      </c>
      <c r="C69" s="53" t="s">
        <v>71</v>
      </c>
      <c r="D69" s="54">
        <f>'ANEXO I'!D69</f>
        <v>2118</v>
      </c>
      <c r="E69" s="24">
        <f t="shared" ref="E69:E100" si="11">D69/$D$112</f>
        <v>9.1257780393623499E-4</v>
      </c>
      <c r="F69" s="24">
        <f t="shared" ref="F69:F100" si="12">E69*0.7</f>
        <v>6.388044627553645E-4</v>
      </c>
      <c r="G69" s="17">
        <f>'ANEXO I'!Y69</f>
        <v>55.898255398957801</v>
      </c>
      <c r="H69" s="54">
        <f t="shared" si="5"/>
        <v>2376.8492814650704</v>
      </c>
      <c r="I69" s="30">
        <f t="shared" ref="I69:I100" si="13">H69/$H$112</f>
        <v>1.0292986344078486E-3</v>
      </c>
      <c r="J69" s="30">
        <f t="shared" ref="J69:J100" si="14">I69*0.3</f>
        <v>3.087895903223546E-4</v>
      </c>
      <c r="K69" s="55">
        <f t="shared" ref="K69:K100" si="15">+F69+J69</f>
        <v>9.4759405307771904E-4</v>
      </c>
      <c r="O69" s="56"/>
    </row>
    <row r="70" spans="1:15" x14ac:dyDescent="0.2">
      <c r="A70" s="5" t="s">
        <v>72</v>
      </c>
      <c r="B70" s="22">
        <v>66</v>
      </c>
      <c r="C70" s="53" t="s">
        <v>72</v>
      </c>
      <c r="D70" s="54">
        <f>'ANEXO I'!D70</f>
        <v>4220</v>
      </c>
      <c r="E70" s="24">
        <f t="shared" si="11"/>
        <v>1.8182617245566155E-3</v>
      </c>
      <c r="F70" s="24">
        <f t="shared" si="12"/>
        <v>1.2727832071896307E-3</v>
      </c>
      <c r="G70" s="17">
        <f>'ANEXO I'!Y70</f>
        <v>51.8906868964079</v>
      </c>
      <c r="H70" s="54">
        <f t="shared" ref="H70:H110" si="16">D70*(9.261-0.1456*G70)</f>
        <v>7198.1214688662976</v>
      </c>
      <c r="I70" s="30">
        <f t="shared" si="13"/>
        <v>3.1171587765291709E-3</v>
      </c>
      <c r="J70" s="30">
        <f t="shared" si="14"/>
        <v>9.3514763295875127E-4</v>
      </c>
      <c r="K70" s="55">
        <f t="shared" si="15"/>
        <v>2.2079308401483817E-3</v>
      </c>
      <c r="O70" s="56"/>
    </row>
    <row r="71" spans="1:15" x14ac:dyDescent="0.2">
      <c r="A71" s="5" t="s">
        <v>125</v>
      </c>
      <c r="B71" s="22">
        <v>67</v>
      </c>
      <c r="C71" s="53" t="s">
        <v>125</v>
      </c>
      <c r="D71" s="54">
        <f>'ANEXO I'!D71</f>
        <v>10053</v>
      </c>
      <c r="E71" s="24">
        <f t="shared" si="11"/>
        <v>4.3315130608928094E-3</v>
      </c>
      <c r="F71" s="24">
        <f t="shared" si="12"/>
        <v>3.0320591426249662E-3</v>
      </c>
      <c r="G71" s="17">
        <f>'ANEXO I'!Y71</f>
        <v>55.445318645896997</v>
      </c>
      <c r="H71" s="54">
        <f t="shared" si="16"/>
        <v>11944.588616647296</v>
      </c>
      <c r="I71" s="30">
        <f t="shared" si="13"/>
        <v>5.172624468683322E-3</v>
      </c>
      <c r="J71" s="30">
        <f t="shared" si="14"/>
        <v>1.5517873406049965E-3</v>
      </c>
      <c r="K71" s="55">
        <f t="shared" si="15"/>
        <v>4.5838464832299629E-3</v>
      </c>
      <c r="O71" s="56"/>
    </row>
    <row r="72" spans="1:15" x14ac:dyDescent="0.2">
      <c r="A72" s="5" t="s">
        <v>126</v>
      </c>
      <c r="B72" s="22">
        <v>68</v>
      </c>
      <c r="C72" s="53" t="s">
        <v>126</v>
      </c>
      <c r="D72" s="54">
        <f>'ANEXO I'!D72</f>
        <v>3206</v>
      </c>
      <c r="E72" s="24">
        <f t="shared" si="11"/>
        <v>1.3813618694143387E-3</v>
      </c>
      <c r="F72" s="24">
        <f t="shared" si="12"/>
        <v>9.6695330859003698E-4</v>
      </c>
      <c r="G72" s="17">
        <f>'ANEXO I'!Y72</f>
        <v>54.318587521295797</v>
      </c>
      <c r="H72" s="54">
        <f t="shared" si="16"/>
        <v>4335.196984019256</v>
      </c>
      <c r="I72" s="30">
        <f t="shared" si="13"/>
        <v>1.8773644464278245E-3</v>
      </c>
      <c r="J72" s="30">
        <f t="shared" si="14"/>
        <v>5.6320933392834728E-4</v>
      </c>
      <c r="K72" s="55">
        <f t="shared" si="15"/>
        <v>1.5301626425183843E-3</v>
      </c>
      <c r="O72" s="56"/>
    </row>
    <row r="73" spans="1:15" x14ac:dyDescent="0.2">
      <c r="A73" s="5" t="s">
        <v>73</v>
      </c>
      <c r="B73" s="22">
        <v>69</v>
      </c>
      <c r="C73" s="53" t="s">
        <v>73</v>
      </c>
      <c r="D73" s="54">
        <f>'ANEXO I'!D73</f>
        <v>8967</v>
      </c>
      <c r="E73" s="24">
        <f t="shared" si="11"/>
        <v>3.8635907308291876E-3</v>
      </c>
      <c r="F73" s="24">
        <f t="shared" si="12"/>
        <v>2.7045135115804312E-3</v>
      </c>
      <c r="G73" s="17">
        <f>'ANEXO I'!Y73</f>
        <v>52.165796274229599</v>
      </c>
      <c r="H73" s="54">
        <f t="shared" si="16"/>
        <v>14935.973780187944</v>
      </c>
      <c r="I73" s="30">
        <f t="shared" si="13"/>
        <v>6.4680489147476514E-3</v>
      </c>
      <c r="J73" s="30">
        <f t="shared" si="14"/>
        <v>1.9404146744242954E-3</v>
      </c>
      <c r="K73" s="55">
        <f t="shared" si="15"/>
        <v>4.6449281860047268E-3</v>
      </c>
      <c r="O73" s="56"/>
    </row>
    <row r="74" spans="1:15" x14ac:dyDescent="0.2">
      <c r="A74" s="5" t="s">
        <v>127</v>
      </c>
      <c r="B74" s="22">
        <v>70</v>
      </c>
      <c r="C74" s="53" t="s">
        <v>127</v>
      </c>
      <c r="D74" s="54">
        <f>'ANEXO I'!D74</f>
        <v>3971</v>
      </c>
      <c r="E74" s="24">
        <f t="shared" si="11"/>
        <v>1.7109756654536303E-3</v>
      </c>
      <c r="F74" s="24">
        <f t="shared" si="12"/>
        <v>1.1976829658175412E-3</v>
      </c>
      <c r="G74" s="17">
        <f>'ANEXO I'!Y74</f>
        <v>54.558086766794098</v>
      </c>
      <c r="H74" s="54">
        <f t="shared" si="16"/>
        <v>5231.1673325832244</v>
      </c>
      <c r="I74" s="30">
        <f t="shared" si="13"/>
        <v>2.2653659337069708E-3</v>
      </c>
      <c r="J74" s="30">
        <f t="shared" si="14"/>
        <v>6.7960978011209121E-4</v>
      </c>
      <c r="K74" s="55">
        <f t="shared" si="15"/>
        <v>1.8772927459296323E-3</v>
      </c>
      <c r="O74" s="56"/>
    </row>
    <row r="75" spans="1:15" x14ac:dyDescent="0.2">
      <c r="A75" s="5" t="s">
        <v>74</v>
      </c>
      <c r="B75" s="22">
        <v>71</v>
      </c>
      <c r="C75" s="53" t="s">
        <v>74</v>
      </c>
      <c r="D75" s="54">
        <f>'ANEXO I'!D75</f>
        <v>1949</v>
      </c>
      <c r="E75" s="24">
        <f t="shared" si="11"/>
        <v>8.397611614125222E-4</v>
      </c>
      <c r="F75" s="24">
        <f t="shared" si="12"/>
        <v>5.8783281298876555E-4</v>
      </c>
      <c r="G75" s="17">
        <f>'ANEXO I'!Y75</f>
        <v>52.130863354221503</v>
      </c>
      <c r="H75" s="54">
        <f t="shared" si="16"/>
        <v>3256.2845301738025</v>
      </c>
      <c r="I75" s="30">
        <f t="shared" si="13"/>
        <v>1.4101395684985732E-3</v>
      </c>
      <c r="J75" s="30">
        <f t="shared" si="14"/>
        <v>4.2304187054957197E-4</v>
      </c>
      <c r="K75" s="55">
        <f t="shared" si="15"/>
        <v>1.0108746835383376E-3</v>
      </c>
      <c r="O75" s="56"/>
    </row>
    <row r="76" spans="1:15" x14ac:dyDescent="0.2">
      <c r="A76" s="5" t="s">
        <v>75</v>
      </c>
      <c r="B76" s="22">
        <v>72</v>
      </c>
      <c r="C76" s="57" t="s">
        <v>75</v>
      </c>
      <c r="D76" s="54">
        <f>'ANEXO I'!D76</f>
        <v>1857</v>
      </c>
      <c r="E76" s="24">
        <f t="shared" si="11"/>
        <v>8.0012133234635908E-4</v>
      </c>
      <c r="F76" s="24">
        <f t="shared" si="12"/>
        <v>5.600849326424513E-4</v>
      </c>
      <c r="G76" s="17">
        <f>'ANEXO I'!Y76</f>
        <v>55.370508882856697</v>
      </c>
      <c r="H76" s="54">
        <f t="shared" si="16"/>
        <v>2226.6431046603093</v>
      </c>
      <c r="I76" s="30">
        <f t="shared" si="13"/>
        <v>9.6425159340680292E-4</v>
      </c>
      <c r="J76" s="30">
        <f t="shared" si="14"/>
        <v>2.8927547802204087E-4</v>
      </c>
      <c r="K76" s="55">
        <f t="shared" si="15"/>
        <v>8.4936041066449217E-4</v>
      </c>
      <c r="O76" s="56"/>
    </row>
    <row r="77" spans="1:15" x14ac:dyDescent="0.2">
      <c r="A77" s="5" t="s">
        <v>128</v>
      </c>
      <c r="B77" s="22">
        <v>73</v>
      </c>
      <c r="C77" s="53" t="s">
        <v>128</v>
      </c>
      <c r="D77" s="54">
        <f>'ANEXO I'!D77</f>
        <v>5854</v>
      </c>
      <c r="E77" s="24">
        <f t="shared" si="11"/>
        <v>2.522299558188253E-3</v>
      </c>
      <c r="F77" s="24">
        <f t="shared" si="12"/>
        <v>1.7656096907317769E-3</v>
      </c>
      <c r="G77" s="17">
        <f>'ANEXO I'!Y77</f>
        <v>49.4453324912743</v>
      </c>
      <c r="H77" s="54">
        <f t="shared" si="16"/>
        <v>12069.540635589279</v>
      </c>
      <c r="I77" s="30">
        <f t="shared" si="13"/>
        <v>5.2267351535578007E-3</v>
      </c>
      <c r="J77" s="30">
        <f t="shared" si="14"/>
        <v>1.5680205460673403E-3</v>
      </c>
      <c r="K77" s="55">
        <f t="shared" si="15"/>
        <v>3.3336302367991174E-3</v>
      </c>
      <c r="O77" s="56"/>
    </row>
    <row r="78" spans="1:15" x14ac:dyDescent="0.2">
      <c r="A78" s="5" t="s">
        <v>76</v>
      </c>
      <c r="B78" s="22">
        <v>74</v>
      </c>
      <c r="C78" s="53" t="s">
        <v>76</v>
      </c>
      <c r="D78" s="54">
        <f>'ANEXO I'!D78</f>
        <v>3774</v>
      </c>
      <c r="E78" s="24">
        <f t="shared" si="11"/>
        <v>1.6260947271271723E-3</v>
      </c>
      <c r="F78" s="24">
        <f t="shared" si="12"/>
        <v>1.1382663089890205E-3</v>
      </c>
      <c r="G78" s="17">
        <f>'ANEXO I'!Y78</f>
        <v>53.410734766216201</v>
      </c>
      <c r="H78" s="54">
        <f t="shared" si="16"/>
        <v>5602.1143460788844</v>
      </c>
      <c r="I78" s="30">
        <f t="shared" si="13"/>
        <v>2.4260051704504148E-3</v>
      </c>
      <c r="J78" s="30">
        <f t="shared" si="14"/>
        <v>7.2780155113512444E-4</v>
      </c>
      <c r="K78" s="55">
        <f t="shared" si="15"/>
        <v>1.866067860124145E-3</v>
      </c>
      <c r="O78" s="56"/>
    </row>
    <row r="79" spans="1:15" x14ac:dyDescent="0.2">
      <c r="A79" s="5" t="s">
        <v>77</v>
      </c>
      <c r="B79" s="22">
        <v>75</v>
      </c>
      <c r="C79" s="53" t="s">
        <v>77</v>
      </c>
      <c r="D79" s="54">
        <f>'ANEXO I'!D79</f>
        <v>6921</v>
      </c>
      <c r="E79" s="24">
        <f t="shared" si="11"/>
        <v>2.9820354018142976E-3</v>
      </c>
      <c r="F79" s="24">
        <f t="shared" si="12"/>
        <v>2.0874247812700084E-3</v>
      </c>
      <c r="G79" s="17">
        <f>'ANEXO I'!Y79</f>
        <v>50.657433654324002</v>
      </c>
      <c r="H79" s="54">
        <f t="shared" si="16"/>
        <v>13048.006684378468</v>
      </c>
      <c r="I79" s="30">
        <f t="shared" si="13"/>
        <v>5.6504615444934372E-3</v>
      </c>
      <c r="J79" s="30">
        <f t="shared" si="14"/>
        <v>1.6951384633480311E-3</v>
      </c>
      <c r="K79" s="55">
        <f t="shared" si="15"/>
        <v>3.7825632446180394E-3</v>
      </c>
      <c r="O79" s="56"/>
    </row>
    <row r="80" spans="1:15" x14ac:dyDescent="0.2">
      <c r="A80" s="5" t="s">
        <v>78</v>
      </c>
      <c r="B80" s="22">
        <v>76</v>
      </c>
      <c r="C80" s="57" t="s">
        <v>78</v>
      </c>
      <c r="D80" s="54">
        <f>'ANEXO I'!D80</f>
        <v>17939</v>
      </c>
      <c r="E80" s="24">
        <f t="shared" si="11"/>
        <v>7.7293358001945802E-3</v>
      </c>
      <c r="F80" s="24">
        <f t="shared" si="12"/>
        <v>5.4105350601362061E-3</v>
      </c>
      <c r="G80" s="17">
        <f>'ANEXO I'!Y80</f>
        <v>52.989493663485597</v>
      </c>
      <c r="H80" s="54">
        <f t="shared" si="16"/>
        <v>27728.845493658544</v>
      </c>
      <c r="I80" s="30">
        <f t="shared" si="13"/>
        <v>1.20080238250262E-2</v>
      </c>
      <c r="J80" s="30">
        <f t="shared" si="14"/>
        <v>3.6024071475078598E-3</v>
      </c>
      <c r="K80" s="55">
        <f t="shared" si="15"/>
        <v>9.0129422076440664E-3</v>
      </c>
      <c r="O80" s="56"/>
    </row>
    <row r="81" spans="1:15" x14ac:dyDescent="0.2">
      <c r="A81" s="5" t="s">
        <v>79</v>
      </c>
      <c r="B81" s="22">
        <v>77</v>
      </c>
      <c r="C81" s="57" t="s">
        <v>79</v>
      </c>
      <c r="D81" s="54">
        <f>'ANEXO I'!D81</f>
        <v>2683</v>
      </c>
      <c r="E81" s="24">
        <f t="shared" si="11"/>
        <v>1.1560180585273459E-3</v>
      </c>
      <c r="F81" s="24">
        <f t="shared" si="12"/>
        <v>8.0921264096914215E-4</v>
      </c>
      <c r="G81" s="17">
        <f>'ANEXO I'!Y81</f>
        <v>50.667758036341702</v>
      </c>
      <c r="H81" s="54">
        <f t="shared" si="16"/>
        <v>5054.1667954449003</v>
      </c>
      <c r="I81" s="30">
        <f t="shared" si="13"/>
        <v>2.1887155492729881E-3</v>
      </c>
      <c r="J81" s="30">
        <f t="shared" si="14"/>
        <v>6.5661466478189644E-4</v>
      </c>
      <c r="K81" s="55">
        <f t="shared" si="15"/>
        <v>1.4658273057510385E-3</v>
      </c>
      <c r="O81" s="56"/>
    </row>
    <row r="82" spans="1:15" x14ac:dyDescent="0.2">
      <c r="A82" s="5" t="s">
        <v>129</v>
      </c>
      <c r="B82" s="22">
        <v>78</v>
      </c>
      <c r="C82" s="53" t="s">
        <v>129</v>
      </c>
      <c r="D82" s="54">
        <f>'ANEXO I'!D82</f>
        <v>3747</v>
      </c>
      <c r="E82" s="24">
        <f t="shared" si="11"/>
        <v>1.6144612990316679E-3</v>
      </c>
      <c r="F82" s="24">
        <f t="shared" si="12"/>
        <v>1.1301229093221674E-3</v>
      </c>
      <c r="G82" s="17">
        <f>'ANEXO I'!Y82</f>
        <v>52.699620408264003</v>
      </c>
      <c r="H82" s="54">
        <f t="shared" si="16"/>
        <v>5949.9934512821792</v>
      </c>
      <c r="I82" s="30">
        <f t="shared" si="13"/>
        <v>2.5766548101718123E-3</v>
      </c>
      <c r="J82" s="30">
        <f t="shared" si="14"/>
        <v>7.7299644305154366E-4</v>
      </c>
      <c r="K82" s="55">
        <f t="shared" si="15"/>
        <v>1.9031193523737109E-3</v>
      </c>
      <c r="O82" s="56"/>
    </row>
    <row r="83" spans="1:15" x14ac:dyDescent="0.2">
      <c r="A83" s="5" t="s">
        <v>80</v>
      </c>
      <c r="B83" s="22">
        <v>79</v>
      </c>
      <c r="C83" s="53" t="s">
        <v>80</v>
      </c>
      <c r="D83" s="54">
        <f>'ANEXO I'!D83</f>
        <v>45062</v>
      </c>
      <c r="E83" s="24">
        <f t="shared" si="11"/>
        <v>1.9415760623689625E-2</v>
      </c>
      <c r="F83" s="24">
        <f t="shared" si="12"/>
        <v>1.3591032436582736E-2</v>
      </c>
      <c r="G83" s="17">
        <f>'ANEXO I'!Y83</f>
        <v>53.797324570673297</v>
      </c>
      <c r="H83" s="54">
        <f t="shared" si="16"/>
        <v>64353.472204584126</v>
      </c>
      <c r="I83" s="30">
        <f t="shared" si="13"/>
        <v>2.7868380875523058E-2</v>
      </c>
      <c r="J83" s="30">
        <f t="shared" si="14"/>
        <v>8.3605142626569165E-3</v>
      </c>
      <c r="K83" s="55">
        <f t="shared" si="15"/>
        <v>2.1951546699239655E-2</v>
      </c>
      <c r="O83" s="56"/>
    </row>
    <row r="84" spans="1:15" x14ac:dyDescent="0.2">
      <c r="A84" s="5" t="s">
        <v>81</v>
      </c>
      <c r="B84" s="22">
        <v>80</v>
      </c>
      <c r="C84" s="53" t="s">
        <v>81</v>
      </c>
      <c r="D84" s="54">
        <f>'ANEXO I'!D84</f>
        <v>11020</v>
      </c>
      <c r="E84" s="24">
        <f t="shared" si="11"/>
        <v>4.7481621337947637E-3</v>
      </c>
      <c r="F84" s="24">
        <f t="shared" si="12"/>
        <v>3.3237134936563344E-3</v>
      </c>
      <c r="G84" s="17">
        <f>'ANEXO I'!Y84</f>
        <v>54.147816437142303</v>
      </c>
      <c r="H84" s="54">
        <f t="shared" si="16"/>
        <v>15175.398752807914</v>
      </c>
      <c r="I84" s="30">
        <f t="shared" si="13"/>
        <v>6.5717323074148421E-3</v>
      </c>
      <c r="J84" s="30">
        <f t="shared" si="14"/>
        <v>1.9715196922244524E-3</v>
      </c>
      <c r="K84" s="55">
        <f t="shared" si="15"/>
        <v>5.2952331858807863E-3</v>
      </c>
      <c r="O84" s="56"/>
    </row>
    <row r="85" spans="1:15" x14ac:dyDescent="0.2">
      <c r="A85" s="5" t="s">
        <v>82</v>
      </c>
      <c r="B85" s="22">
        <v>81</v>
      </c>
      <c r="C85" s="53" t="s">
        <v>82</v>
      </c>
      <c r="D85" s="54">
        <f>'ANEXO I'!D85</f>
        <v>3355</v>
      </c>
      <c r="E85" s="24">
        <f t="shared" si="11"/>
        <v>1.4455611577932335E-3</v>
      </c>
      <c r="F85" s="24">
        <f t="shared" si="12"/>
        <v>1.0118928104552634E-3</v>
      </c>
      <c r="G85" s="17">
        <f>'ANEXO I'!Y85</f>
        <v>50.930152286702899</v>
      </c>
      <c r="H85" s="54">
        <f t="shared" si="16"/>
        <v>6191.8867697730702</v>
      </c>
      <c r="I85" s="30">
        <f t="shared" si="13"/>
        <v>2.681407124227497E-3</v>
      </c>
      <c r="J85" s="30">
        <f t="shared" si="14"/>
        <v>8.0442213726824913E-4</v>
      </c>
      <c r="K85" s="55">
        <f t="shared" si="15"/>
        <v>1.8163149477235124E-3</v>
      </c>
      <c r="O85" s="56"/>
    </row>
    <row r="86" spans="1:15" x14ac:dyDescent="0.2">
      <c r="A86" s="5" t="s">
        <v>83</v>
      </c>
      <c r="B86" s="22">
        <v>82</v>
      </c>
      <c r="C86" s="53" t="s">
        <v>83</v>
      </c>
      <c r="D86" s="54">
        <f>'ANEXO I'!D86</f>
        <v>3512</v>
      </c>
      <c r="E86" s="24">
        <f t="shared" si="11"/>
        <v>1.5132073878300555E-3</v>
      </c>
      <c r="F86" s="24">
        <f t="shared" si="12"/>
        <v>1.0592451714810389E-3</v>
      </c>
      <c r="G86" s="17">
        <f>'ANEXO I'!Y86</f>
        <v>55.370599847421801</v>
      </c>
      <c r="H86" s="54">
        <f t="shared" si="16"/>
        <v>4211.0308057004313</v>
      </c>
      <c r="I86" s="30">
        <f t="shared" si="13"/>
        <v>1.8235940711752421E-3</v>
      </c>
      <c r="J86" s="30">
        <f t="shared" si="14"/>
        <v>5.4707822135257266E-4</v>
      </c>
      <c r="K86" s="55">
        <f t="shared" si="15"/>
        <v>1.6063233928336116E-3</v>
      </c>
      <c r="O86" s="56"/>
    </row>
    <row r="87" spans="1:15" x14ac:dyDescent="0.2">
      <c r="A87" s="5" t="s">
        <v>84</v>
      </c>
      <c r="B87" s="22">
        <v>83</v>
      </c>
      <c r="C87" s="57" t="s">
        <v>84</v>
      </c>
      <c r="D87" s="54">
        <f>'ANEXO I'!D87</f>
        <v>1915</v>
      </c>
      <c r="E87" s="24">
        <f t="shared" si="11"/>
        <v>8.2511165936633151E-4</v>
      </c>
      <c r="F87" s="24">
        <f t="shared" si="12"/>
        <v>5.77578161556432E-4</v>
      </c>
      <c r="G87" s="17">
        <f>'ANEXO I'!Y87</f>
        <v>55.268992057506999</v>
      </c>
      <c r="H87" s="54">
        <f t="shared" si="16"/>
        <v>2324.4935585576668</v>
      </c>
      <c r="I87" s="30">
        <f t="shared" si="13"/>
        <v>1.0066258993243649E-3</v>
      </c>
      <c r="J87" s="30">
        <f t="shared" si="14"/>
        <v>3.0198776979730948E-4</v>
      </c>
      <c r="K87" s="55">
        <f t="shared" si="15"/>
        <v>8.7956593135374143E-4</v>
      </c>
      <c r="O87" s="56"/>
    </row>
    <row r="88" spans="1:15" x14ac:dyDescent="0.2">
      <c r="A88" s="5" t="s">
        <v>85</v>
      </c>
      <c r="B88" s="22">
        <v>84</v>
      </c>
      <c r="C88" s="53" t="s">
        <v>85</v>
      </c>
      <c r="D88" s="54">
        <f>'ANEXO I'!D88</f>
        <v>7037</v>
      </c>
      <c r="E88" s="24">
        <f t="shared" si="11"/>
        <v>3.0320160558542425E-3</v>
      </c>
      <c r="F88" s="24">
        <f t="shared" si="12"/>
        <v>2.1224112390979696E-3</v>
      </c>
      <c r="G88" s="17">
        <f>'ANEXO I'!Y88</f>
        <v>53.2971545292461</v>
      </c>
      <c r="H88" s="54">
        <f t="shared" si="16"/>
        <v>10562.074672912411</v>
      </c>
      <c r="I88" s="30">
        <f t="shared" si="13"/>
        <v>4.5739244478477615E-3</v>
      </c>
      <c r="J88" s="30">
        <f t="shared" si="14"/>
        <v>1.3721773343543283E-3</v>
      </c>
      <c r="K88" s="55">
        <f t="shared" si="15"/>
        <v>3.4945885734522977E-3</v>
      </c>
      <c r="O88" s="56"/>
    </row>
    <row r="89" spans="1:15" x14ac:dyDescent="0.2">
      <c r="A89" s="5" t="s">
        <v>130</v>
      </c>
      <c r="B89" s="22">
        <v>85</v>
      </c>
      <c r="C89" s="53" t="s">
        <v>130</v>
      </c>
      <c r="D89" s="54">
        <f>'ANEXO I'!D89</f>
        <v>16680</v>
      </c>
      <c r="E89" s="24">
        <f t="shared" si="11"/>
        <v>7.1868733567782813E-3</v>
      </c>
      <c r="F89" s="24">
        <f t="shared" si="12"/>
        <v>5.030811349744797E-3</v>
      </c>
      <c r="G89" s="17">
        <f>'ANEXO I'!Y89</f>
        <v>51.747656674820597</v>
      </c>
      <c r="H89" s="54">
        <f t="shared" si="16"/>
        <v>28798.707018277284</v>
      </c>
      <c r="I89" s="30">
        <f t="shared" si="13"/>
        <v>1.2471329182619926E-2</v>
      </c>
      <c r="J89" s="30">
        <f t="shared" si="14"/>
        <v>3.7413987547859776E-3</v>
      </c>
      <c r="K89" s="55">
        <f t="shared" si="15"/>
        <v>8.7722101045307754E-3</v>
      </c>
      <c r="O89" s="56"/>
    </row>
    <row r="90" spans="1:15" x14ac:dyDescent="0.2">
      <c r="A90" s="5" t="s">
        <v>131</v>
      </c>
      <c r="B90" s="22">
        <v>86</v>
      </c>
      <c r="C90" s="53" t="s">
        <v>131</v>
      </c>
      <c r="D90" s="54">
        <f>'ANEXO I'!D90</f>
        <v>2133</v>
      </c>
      <c r="E90" s="24">
        <f t="shared" si="11"/>
        <v>9.1904081954484863E-4</v>
      </c>
      <c r="F90" s="24">
        <f t="shared" si="12"/>
        <v>6.4332857368139403E-4</v>
      </c>
      <c r="G90" s="17">
        <f>'ANEXO I'!Y90</f>
        <v>50.617111523905002</v>
      </c>
      <c r="H90" s="54">
        <f t="shared" si="16"/>
        <v>4033.819883000745</v>
      </c>
      <c r="I90" s="30">
        <f t="shared" si="13"/>
        <v>1.7468525789151564E-3</v>
      </c>
      <c r="J90" s="30">
        <f t="shared" si="14"/>
        <v>5.240557736745469E-4</v>
      </c>
      <c r="K90" s="55">
        <f t="shared" si="15"/>
        <v>1.1673843473559409E-3</v>
      </c>
      <c r="O90" s="56"/>
    </row>
    <row r="91" spans="1:15" x14ac:dyDescent="0.2">
      <c r="A91" s="5" t="s">
        <v>132</v>
      </c>
      <c r="B91" s="22">
        <v>87</v>
      </c>
      <c r="C91" s="53" t="s">
        <v>86</v>
      </c>
      <c r="D91" s="54">
        <f>'ANEXO I'!D91</f>
        <v>5464</v>
      </c>
      <c r="E91" s="24">
        <f t="shared" si="11"/>
        <v>2.3542611523643003E-3</v>
      </c>
      <c r="F91" s="24">
        <f t="shared" si="12"/>
        <v>1.64798280665501E-3</v>
      </c>
      <c r="G91" s="17">
        <f>'ANEXO I'!Y91</f>
        <v>51.139743750078402</v>
      </c>
      <c r="H91" s="54">
        <f t="shared" si="16"/>
        <v>9917.4512857776226</v>
      </c>
      <c r="I91" s="30">
        <f t="shared" si="13"/>
        <v>4.2947691908193399E-3</v>
      </c>
      <c r="J91" s="30">
        <f t="shared" si="14"/>
        <v>1.288430757245802E-3</v>
      </c>
      <c r="K91" s="55">
        <f t="shared" si="15"/>
        <v>2.936413563900812E-3</v>
      </c>
      <c r="O91" s="56"/>
    </row>
    <row r="92" spans="1:15" x14ac:dyDescent="0.2">
      <c r="A92" s="5" t="s">
        <v>87</v>
      </c>
      <c r="B92" s="22">
        <v>88</v>
      </c>
      <c r="C92" s="57" t="s">
        <v>87</v>
      </c>
      <c r="D92" s="54">
        <f>'ANEXO I'!D92</f>
        <v>1917</v>
      </c>
      <c r="E92" s="24">
        <f t="shared" si="11"/>
        <v>8.2597339478081332E-4</v>
      </c>
      <c r="F92" s="24">
        <f t="shared" si="12"/>
        <v>5.7818137634656924E-4</v>
      </c>
      <c r="G92" s="17">
        <f>'ANEXO I'!Y92</f>
        <v>52.540547336063703</v>
      </c>
      <c r="H92" s="54">
        <f t="shared" si="16"/>
        <v>3088.4716221851104</v>
      </c>
      <c r="I92" s="30">
        <f t="shared" si="13"/>
        <v>1.3374679025348391E-3</v>
      </c>
      <c r="J92" s="30">
        <f t="shared" si="14"/>
        <v>4.0124037076045172E-4</v>
      </c>
      <c r="K92" s="55">
        <f t="shared" si="15"/>
        <v>9.7942174710702106E-4</v>
      </c>
      <c r="O92" s="56"/>
    </row>
    <row r="93" spans="1:15" x14ac:dyDescent="0.2">
      <c r="A93" s="5" t="s">
        <v>88</v>
      </c>
      <c r="B93" s="22">
        <v>89</v>
      </c>
      <c r="C93" s="53" t="s">
        <v>88</v>
      </c>
      <c r="D93" s="54">
        <f>'ANEXO I'!D93</f>
        <v>40495</v>
      </c>
      <c r="E93" s="24">
        <f t="shared" si="11"/>
        <v>1.7447987804720413E-2</v>
      </c>
      <c r="F93" s="24">
        <f t="shared" si="12"/>
        <v>1.2213591463304288E-2</v>
      </c>
      <c r="G93" s="17">
        <f>'ANEXO I'!Y93</f>
        <v>56.026230148359701</v>
      </c>
      <c r="H93" s="54">
        <f t="shared" si="16"/>
        <v>44689.508156700453</v>
      </c>
      <c r="I93" s="30">
        <f t="shared" si="13"/>
        <v>1.9352867713049469E-2</v>
      </c>
      <c r="J93" s="30">
        <f t="shared" si="14"/>
        <v>5.8058603139148407E-3</v>
      </c>
      <c r="K93" s="55">
        <f t="shared" si="15"/>
        <v>1.8019451777219128E-2</v>
      </c>
      <c r="O93" s="56"/>
    </row>
    <row r="94" spans="1:15" x14ac:dyDescent="0.2">
      <c r="A94" s="5" t="s">
        <v>89</v>
      </c>
      <c r="B94" s="22">
        <v>90</v>
      </c>
      <c r="C94" s="53" t="s">
        <v>89</v>
      </c>
      <c r="D94" s="54">
        <f>'ANEXO I'!D94</f>
        <v>7503</v>
      </c>
      <c r="E94" s="24">
        <f t="shared" si="11"/>
        <v>3.2328004074285038E-3</v>
      </c>
      <c r="F94" s="24">
        <f t="shared" si="12"/>
        <v>2.2629602851999527E-3</v>
      </c>
      <c r="G94" s="17">
        <f>'ANEXO I'!Y94</f>
        <v>51.884072562114902</v>
      </c>
      <c r="H94" s="54">
        <f t="shared" si="16"/>
        <v>12805.212799275389</v>
      </c>
      <c r="I94" s="30">
        <f t="shared" si="13"/>
        <v>5.5453192385306735E-3</v>
      </c>
      <c r="J94" s="30">
        <f t="shared" si="14"/>
        <v>1.6635957715592021E-3</v>
      </c>
      <c r="K94" s="55">
        <f t="shared" si="15"/>
        <v>3.926556056759155E-3</v>
      </c>
      <c r="O94" s="56"/>
    </row>
    <row r="95" spans="1:15" x14ac:dyDescent="0.2">
      <c r="A95" s="5" t="s">
        <v>90</v>
      </c>
      <c r="B95" s="22">
        <v>91</v>
      </c>
      <c r="C95" s="53" t="s">
        <v>90</v>
      </c>
      <c r="D95" s="54">
        <f>'ANEXO I'!D95</f>
        <v>12700</v>
      </c>
      <c r="E95" s="24">
        <f t="shared" si="11"/>
        <v>5.4720198819594827E-3</v>
      </c>
      <c r="F95" s="24">
        <f t="shared" si="12"/>
        <v>3.8304139173716378E-3</v>
      </c>
      <c r="G95" s="17">
        <f>'ANEXO I'!Y95</f>
        <v>53.452750880160899</v>
      </c>
      <c r="H95" s="54">
        <f t="shared" si="16"/>
        <v>18774.149292476868</v>
      </c>
      <c r="I95" s="30">
        <f t="shared" si="13"/>
        <v>8.1301773653078401E-3</v>
      </c>
      <c r="J95" s="30">
        <f t="shared" si="14"/>
        <v>2.4390532095923518E-3</v>
      </c>
      <c r="K95" s="55">
        <f t="shared" si="15"/>
        <v>6.2694671269639896E-3</v>
      </c>
      <c r="O95" s="56"/>
    </row>
    <row r="96" spans="1:15" x14ac:dyDescent="0.2">
      <c r="A96" s="5" t="s">
        <v>91</v>
      </c>
      <c r="B96" s="22">
        <v>92</v>
      </c>
      <c r="C96" s="53" t="s">
        <v>91</v>
      </c>
      <c r="D96" s="54">
        <f>'ANEXO I'!D96</f>
        <v>7888</v>
      </c>
      <c r="E96" s="24">
        <f t="shared" si="11"/>
        <v>3.3986844747162519E-3</v>
      </c>
      <c r="F96" s="24">
        <f t="shared" si="12"/>
        <v>2.3790791323013761E-3</v>
      </c>
      <c r="G96" s="17">
        <f>'ANEXO I'!Y96</f>
        <v>48.945772326207702</v>
      </c>
      <c r="H96" s="54">
        <f t="shared" si="16"/>
        <v>16836.900892911191</v>
      </c>
      <c r="I96" s="30">
        <f t="shared" si="13"/>
        <v>7.2912486424261558E-3</v>
      </c>
      <c r="J96" s="30">
        <f t="shared" si="14"/>
        <v>2.1873745927278466E-3</v>
      </c>
      <c r="K96" s="55">
        <f t="shared" si="15"/>
        <v>4.5664537250292223E-3</v>
      </c>
      <c r="O96" s="56"/>
    </row>
    <row r="97" spans="1:15" x14ac:dyDescent="0.2">
      <c r="A97" s="5" t="s">
        <v>92</v>
      </c>
      <c r="B97" s="22">
        <v>93</v>
      </c>
      <c r="C97" s="53" t="s">
        <v>92</v>
      </c>
      <c r="D97" s="54">
        <f>'ANEXO I'!D97</f>
        <v>18420</v>
      </c>
      <c r="E97" s="24">
        <f t="shared" si="11"/>
        <v>7.9365831673774544E-3</v>
      </c>
      <c r="F97" s="24">
        <f t="shared" si="12"/>
        <v>5.5556082171642181E-3</v>
      </c>
      <c r="G97" s="17">
        <f>'ANEXO I'!Y97</f>
        <v>56.823219802976503</v>
      </c>
      <c r="H97" s="54">
        <f t="shared" si="16"/>
        <v>18190.472002967552</v>
      </c>
      <c r="I97" s="30">
        <f t="shared" si="13"/>
        <v>7.8774149197831083E-3</v>
      </c>
      <c r="J97" s="30">
        <f t="shared" si="14"/>
        <v>2.3632244759349322E-3</v>
      </c>
      <c r="K97" s="55">
        <f t="shared" si="15"/>
        <v>7.9188326930991499E-3</v>
      </c>
      <c r="O97" s="56"/>
    </row>
    <row r="98" spans="1:15" x14ac:dyDescent="0.2">
      <c r="A98" s="5" t="s">
        <v>133</v>
      </c>
      <c r="B98" s="22">
        <v>94</v>
      </c>
      <c r="C98" s="53" t="s">
        <v>133</v>
      </c>
      <c r="D98" s="54">
        <f>'ANEXO I'!D98</f>
        <v>5444</v>
      </c>
      <c r="E98" s="24">
        <f t="shared" si="11"/>
        <v>2.3456437982194824E-3</v>
      </c>
      <c r="F98" s="24">
        <f t="shared" si="12"/>
        <v>1.6419506587536377E-3</v>
      </c>
      <c r="G98" s="17">
        <f>'ANEXO I'!Y98</f>
        <v>50.508968021538301</v>
      </c>
      <c r="H98" s="54">
        <f t="shared" si="16"/>
        <v>10381.132330012535</v>
      </c>
      <c r="I98" s="30">
        <f t="shared" si="13"/>
        <v>4.495567057707062E-3</v>
      </c>
      <c r="J98" s="30">
        <f t="shared" si="14"/>
        <v>1.3486701173121185E-3</v>
      </c>
      <c r="K98" s="55">
        <f t="shared" si="15"/>
        <v>2.9906207760657562E-3</v>
      </c>
      <c r="O98" s="56"/>
    </row>
    <row r="99" spans="1:15" x14ac:dyDescent="0.2">
      <c r="A99" s="5" t="s">
        <v>134</v>
      </c>
      <c r="B99" s="22">
        <v>95</v>
      </c>
      <c r="C99" s="53" t="s">
        <v>171</v>
      </c>
      <c r="D99" s="54">
        <f>'ANEXO I'!D99</f>
        <v>5690</v>
      </c>
      <c r="E99" s="24">
        <f t="shared" si="11"/>
        <v>2.4516372542007447E-3</v>
      </c>
      <c r="F99" s="24">
        <f t="shared" si="12"/>
        <v>1.7161460779405212E-3</v>
      </c>
      <c r="G99" s="17">
        <f>'ANEXO I'!Y99</f>
        <v>55.0001326669543</v>
      </c>
      <c r="H99" s="54">
        <f t="shared" si="16"/>
        <v>7129.4600902043667</v>
      </c>
      <c r="I99" s="30">
        <f t="shared" si="13"/>
        <v>3.087424849416332E-3</v>
      </c>
      <c r="J99" s="30">
        <f t="shared" si="14"/>
        <v>9.2622745482489959E-4</v>
      </c>
      <c r="K99" s="55">
        <f t="shared" si="15"/>
        <v>2.6423735327654207E-3</v>
      </c>
      <c r="O99" s="56"/>
    </row>
    <row r="100" spans="1:15" x14ac:dyDescent="0.2">
      <c r="A100" s="5" t="s">
        <v>135</v>
      </c>
      <c r="B100" s="22">
        <v>96</v>
      </c>
      <c r="C100" s="53" t="s">
        <v>135</v>
      </c>
      <c r="D100" s="54">
        <f>'ANEXO I'!D100</f>
        <v>80672</v>
      </c>
      <c r="E100" s="24">
        <f t="shared" si="11"/>
        <v>3.4758959678538218E-2</v>
      </c>
      <c r="F100" s="24">
        <f t="shared" si="12"/>
        <v>2.4331271774976751E-2</v>
      </c>
      <c r="G100" s="17">
        <f>'ANEXO I'!Y100</f>
        <v>53.416208398811101</v>
      </c>
      <c r="H100" s="54">
        <f t="shared" si="16"/>
        <v>119684.98380904166</v>
      </c>
      <c r="I100" s="30">
        <f t="shared" si="13"/>
        <v>5.1829786328663537E-2</v>
      </c>
      <c r="J100" s="30">
        <f t="shared" si="14"/>
        <v>1.554893589859906E-2</v>
      </c>
      <c r="K100" s="55">
        <f t="shared" si="15"/>
        <v>3.9880207673575807E-2</v>
      </c>
      <c r="O100" s="56"/>
    </row>
    <row r="101" spans="1:15" x14ac:dyDescent="0.2">
      <c r="A101" s="5" t="s">
        <v>136</v>
      </c>
      <c r="B101" s="22">
        <v>97</v>
      </c>
      <c r="C101" s="53" t="s">
        <v>136</v>
      </c>
      <c r="D101" s="54">
        <f>'ANEXO I'!D101</f>
        <v>3684</v>
      </c>
      <c r="E101" s="24">
        <f t="shared" ref="E101:E132" si="17">D101/$D$112</f>
        <v>1.5873166334754909E-3</v>
      </c>
      <c r="F101" s="24">
        <f t="shared" ref="F101:F111" si="18">E101*0.7</f>
        <v>1.1111216434328435E-3</v>
      </c>
      <c r="G101" s="17">
        <f>'ANEXO I'!Y101</f>
        <v>51.540020862115803</v>
      </c>
      <c r="H101" s="54">
        <f t="shared" si="16"/>
        <v>6471.9515937613551</v>
      </c>
      <c r="I101" s="30">
        <f t="shared" ref="I101:I132" si="19">H101/$H$112</f>
        <v>2.802689673829939E-3</v>
      </c>
      <c r="J101" s="30">
        <f t="shared" ref="J101:J111" si="20">I101*0.3</f>
        <v>8.4080690214898164E-4</v>
      </c>
      <c r="K101" s="55">
        <f t="shared" ref="K101:K110" si="21">+F101+J101</f>
        <v>1.9519285455818253E-3</v>
      </c>
      <c r="O101" s="56"/>
    </row>
    <row r="102" spans="1:15" x14ac:dyDescent="0.2">
      <c r="A102" s="5" t="s">
        <v>93</v>
      </c>
      <c r="B102" s="22">
        <v>98</v>
      </c>
      <c r="C102" s="53" t="s">
        <v>93</v>
      </c>
      <c r="D102" s="54">
        <f>'ANEXO I'!D102</f>
        <v>15346</v>
      </c>
      <c r="E102" s="24">
        <f t="shared" si="17"/>
        <v>6.6120958353189157E-3</v>
      </c>
      <c r="F102" s="24">
        <f t="shared" si="18"/>
        <v>4.6284670847232404E-3</v>
      </c>
      <c r="G102" s="17">
        <f>'ANEXO I'!Y102</f>
        <v>53.404542909139003</v>
      </c>
      <c r="H102" s="54">
        <f t="shared" si="16"/>
        <v>22793.391585580961</v>
      </c>
      <c r="I102" s="30">
        <f t="shared" si="19"/>
        <v>9.870717094060141E-3</v>
      </c>
      <c r="J102" s="30">
        <f t="shared" si="20"/>
        <v>2.9612151282180422E-3</v>
      </c>
      <c r="K102" s="55">
        <f t="shared" si="21"/>
        <v>7.589682212941283E-3</v>
      </c>
      <c r="O102" s="56"/>
    </row>
    <row r="103" spans="1:15" x14ac:dyDescent="0.2">
      <c r="A103" s="5" t="s">
        <v>94</v>
      </c>
      <c r="B103" s="22">
        <v>99</v>
      </c>
      <c r="C103" s="53" t="s">
        <v>94</v>
      </c>
      <c r="D103" s="54">
        <f>'ANEXO I'!D103</f>
        <v>4191</v>
      </c>
      <c r="E103" s="24">
        <f t="shared" si="17"/>
        <v>1.8057665610466294E-3</v>
      </c>
      <c r="F103" s="24">
        <f t="shared" si="18"/>
        <v>1.2640365927326406E-3</v>
      </c>
      <c r="G103" s="17">
        <f>'ANEXO I'!Y103</f>
        <v>49.6852777840841</v>
      </c>
      <c r="H103" s="54">
        <f t="shared" si="16"/>
        <v>8494.4175174851516</v>
      </c>
      <c r="I103" s="30">
        <f t="shared" si="19"/>
        <v>3.6785219908635862E-3</v>
      </c>
      <c r="J103" s="30">
        <f t="shared" si="20"/>
        <v>1.1035565972590759E-3</v>
      </c>
      <c r="K103" s="55">
        <f t="shared" si="21"/>
        <v>2.3675931899917162E-3</v>
      </c>
      <c r="O103" s="56"/>
    </row>
    <row r="104" spans="1:15" x14ac:dyDescent="0.2">
      <c r="A104" s="5" t="s">
        <v>137</v>
      </c>
      <c r="B104" s="22">
        <v>100</v>
      </c>
      <c r="C104" s="53" t="s">
        <v>137</v>
      </c>
      <c r="D104" s="54">
        <f>'ANEXO I'!D104</f>
        <v>4049</v>
      </c>
      <c r="E104" s="24">
        <f t="shared" si="17"/>
        <v>1.7445833466184209E-3</v>
      </c>
      <c r="F104" s="24">
        <f t="shared" si="18"/>
        <v>1.2212083426328946E-3</v>
      </c>
      <c r="G104" s="17">
        <f>'ANEXO I'!Y104</f>
        <v>54.379222795855398</v>
      </c>
      <c r="H104" s="54">
        <f t="shared" si="16"/>
        <v>5439.3665165790608</v>
      </c>
      <c r="I104" s="30">
        <f t="shared" si="19"/>
        <v>2.355526945363398E-3</v>
      </c>
      <c r="J104" s="30">
        <f t="shared" si="20"/>
        <v>7.0665808360901932E-4</v>
      </c>
      <c r="K104" s="55">
        <f t="shared" si="21"/>
        <v>1.927866426241914E-3</v>
      </c>
      <c r="O104" s="56"/>
    </row>
    <row r="105" spans="1:15" x14ac:dyDescent="0.2">
      <c r="A105" s="5" t="s">
        <v>138</v>
      </c>
      <c r="B105" s="22">
        <v>101</v>
      </c>
      <c r="C105" s="53" t="s">
        <v>138</v>
      </c>
      <c r="D105" s="54">
        <f>'ANEXO I'!D105</f>
        <v>69147</v>
      </c>
      <c r="E105" s="24">
        <f t="shared" si="17"/>
        <v>2.9793209352586801E-2</v>
      </c>
      <c r="F105" s="24">
        <f t="shared" si="18"/>
        <v>2.0855246546810761E-2</v>
      </c>
      <c r="G105" s="17">
        <f>'ANEXO I'!Y105</f>
        <v>57.140115403614402</v>
      </c>
      <c r="H105" s="54">
        <f t="shared" si="16"/>
        <v>65094.930291121491</v>
      </c>
      <c r="I105" s="30">
        <f t="shared" si="19"/>
        <v>2.8189470564252982E-2</v>
      </c>
      <c r="J105" s="30">
        <f t="shared" si="20"/>
        <v>8.456841169275895E-3</v>
      </c>
      <c r="K105" s="55">
        <f t="shared" si="21"/>
        <v>2.9312087716086656E-2</v>
      </c>
      <c r="O105" s="56"/>
    </row>
    <row r="106" spans="1:15" x14ac:dyDescent="0.2">
      <c r="A106" s="5" t="s">
        <v>95</v>
      </c>
      <c r="B106" s="22">
        <v>102</v>
      </c>
      <c r="C106" s="53" t="s">
        <v>95</v>
      </c>
      <c r="D106" s="54">
        <f>'ANEXO I'!D106</f>
        <v>85460</v>
      </c>
      <c r="E106" s="24">
        <f t="shared" si="17"/>
        <v>3.6821954260807671E-2</v>
      </c>
      <c r="F106" s="24">
        <f t="shared" si="18"/>
        <v>2.577536798256537E-2</v>
      </c>
      <c r="G106" s="17">
        <f>'ANEXO I'!Y106</f>
        <v>54.517075111596697</v>
      </c>
      <c r="H106" s="54">
        <f t="shared" si="16"/>
        <v>113090.40279620489</v>
      </c>
      <c r="I106" s="30">
        <f t="shared" si="19"/>
        <v>4.8973991775791897E-2</v>
      </c>
      <c r="J106" s="30">
        <f t="shared" si="20"/>
        <v>1.4692197532737568E-2</v>
      </c>
      <c r="K106" s="55">
        <f t="shared" si="21"/>
        <v>4.0467565515302936E-2</v>
      </c>
      <c r="O106" s="56"/>
    </row>
    <row r="107" spans="1:15" x14ac:dyDescent="0.2">
      <c r="A107" s="5" t="s">
        <v>96</v>
      </c>
      <c r="B107" s="22">
        <v>103</v>
      </c>
      <c r="C107" s="57" t="s">
        <v>96</v>
      </c>
      <c r="D107" s="54">
        <f>'ANEXO I'!D107</f>
        <v>3451</v>
      </c>
      <c r="E107" s="24">
        <f t="shared" si="17"/>
        <v>1.4869244576883602E-3</v>
      </c>
      <c r="F107" s="24">
        <f t="shared" si="18"/>
        <v>1.0408471203818522E-3</v>
      </c>
      <c r="G107" s="17">
        <f>'ANEXO I'!Y107</f>
        <v>51.462046075133301</v>
      </c>
      <c r="H107" s="54">
        <f t="shared" si="16"/>
        <v>6101.8031416304957</v>
      </c>
      <c r="I107" s="30">
        <f t="shared" si="19"/>
        <v>2.6423962554472506E-3</v>
      </c>
      <c r="J107" s="30">
        <f t="shared" si="20"/>
        <v>7.9271887663417517E-4</v>
      </c>
      <c r="K107" s="55">
        <f t="shared" si="21"/>
        <v>1.8335659970160274E-3</v>
      </c>
      <c r="O107" s="56"/>
    </row>
    <row r="108" spans="1:15" x14ac:dyDescent="0.2">
      <c r="A108" s="5" t="s">
        <v>139</v>
      </c>
      <c r="B108" s="22">
        <v>104</v>
      </c>
      <c r="C108" s="53" t="s">
        <v>139</v>
      </c>
      <c r="D108" s="54">
        <f>'ANEXO I'!D108</f>
        <v>16350</v>
      </c>
      <c r="E108" s="24">
        <f t="shared" si="17"/>
        <v>7.0446870133887831E-3</v>
      </c>
      <c r="F108" s="24">
        <f t="shared" si="18"/>
        <v>4.9312809093721476E-3</v>
      </c>
      <c r="G108" s="17">
        <f>'ANEXO I'!Y108</f>
        <v>49.328247322259301</v>
      </c>
      <c r="H108" s="54">
        <f t="shared" si="16"/>
        <v>33988.497554522372</v>
      </c>
      <c r="I108" s="30">
        <f t="shared" si="19"/>
        <v>1.4718776824115804E-2</v>
      </c>
      <c r="J108" s="30">
        <f t="shared" si="20"/>
        <v>4.4156330472347408E-3</v>
      </c>
      <c r="K108" s="55">
        <f t="shared" si="21"/>
        <v>9.3469139566068893E-3</v>
      </c>
      <c r="O108" s="56"/>
    </row>
    <row r="109" spans="1:15" x14ac:dyDescent="0.2">
      <c r="A109" s="5" t="s">
        <v>97</v>
      </c>
      <c r="B109" s="22">
        <v>105</v>
      </c>
      <c r="C109" s="57" t="s">
        <v>97</v>
      </c>
      <c r="D109" s="54">
        <f>'ANEXO I'!D109</f>
        <v>3293</v>
      </c>
      <c r="E109" s="24">
        <f t="shared" si="17"/>
        <v>1.4188473599442974E-3</v>
      </c>
      <c r="F109" s="24">
        <f t="shared" si="18"/>
        <v>9.9319315196100808E-4</v>
      </c>
      <c r="G109" s="17">
        <f>'ANEXO I'!Y109</f>
        <v>55.812858213195398</v>
      </c>
      <c r="H109" s="54">
        <f t="shared" si="16"/>
        <v>3736.3953508147615</v>
      </c>
      <c r="I109" s="30">
        <f t="shared" si="19"/>
        <v>1.6180523780754445E-3</v>
      </c>
      <c r="J109" s="30">
        <f t="shared" si="20"/>
        <v>4.8541571342263331E-4</v>
      </c>
      <c r="K109" s="55">
        <f t="shared" si="21"/>
        <v>1.4786088653836414E-3</v>
      </c>
      <c r="O109" s="56"/>
    </row>
    <row r="110" spans="1:15" x14ac:dyDescent="0.2">
      <c r="A110" s="5" t="s">
        <v>140</v>
      </c>
      <c r="B110" s="22">
        <v>106</v>
      </c>
      <c r="C110" s="53" t="s">
        <v>140</v>
      </c>
      <c r="D110" s="54">
        <f>'ANEXO I'!D110</f>
        <v>2215</v>
      </c>
      <c r="E110" s="24">
        <f t="shared" si="17"/>
        <v>9.5437197153860269E-4</v>
      </c>
      <c r="F110" s="24">
        <f t="shared" si="18"/>
        <v>6.6806038007702188E-4</v>
      </c>
      <c r="G110" s="17">
        <f>'ANEXO I'!Y110</f>
        <v>54.357342749490201</v>
      </c>
      <c r="H110" s="54">
        <f t="shared" si="16"/>
        <v>2982.654533918409</v>
      </c>
      <c r="I110" s="30">
        <f t="shared" si="19"/>
        <v>1.2916436320187068E-3</v>
      </c>
      <c r="J110" s="30">
        <f t="shared" si="20"/>
        <v>3.8749308960561203E-4</v>
      </c>
      <c r="K110" s="55">
        <f t="shared" si="21"/>
        <v>1.0555534696826338E-3</v>
      </c>
      <c r="O110" s="56"/>
    </row>
    <row r="111" spans="1:15" x14ac:dyDescent="0.2">
      <c r="B111" s="115"/>
      <c r="C111" s="116"/>
      <c r="D111" s="116"/>
      <c r="E111" s="116"/>
      <c r="F111" s="117">
        <f t="shared" si="18"/>
        <v>0</v>
      </c>
      <c r="G111" s="116"/>
      <c r="H111" s="116"/>
      <c r="I111" s="116"/>
      <c r="J111" s="118">
        <f t="shared" si="20"/>
        <v>0</v>
      </c>
      <c r="K111" s="119">
        <f>+F111+J111</f>
        <v>0</v>
      </c>
    </row>
    <row r="112" spans="1:15" x14ac:dyDescent="0.2">
      <c r="B112" s="134" t="s">
        <v>20</v>
      </c>
      <c r="C112" s="134"/>
      <c r="D112" s="58">
        <f t="shared" ref="D112:J112" si="22">SUM(D5:D110)</f>
        <v>2320898</v>
      </c>
      <c r="E112" s="113">
        <f t="shared" si="22"/>
        <v>1</v>
      </c>
      <c r="F112" s="111">
        <f t="shared" si="22"/>
        <v>0.7</v>
      </c>
      <c r="G112" s="58">
        <f t="shared" si="22"/>
        <v>5655.0866771990095</v>
      </c>
      <c r="H112" s="59">
        <f t="shared" si="22"/>
        <v>2309193.0777042778</v>
      </c>
      <c r="I112" s="114">
        <f t="shared" si="22"/>
        <v>0.99999999999999989</v>
      </c>
      <c r="J112" s="112">
        <f t="shared" si="22"/>
        <v>0.30000000000000004</v>
      </c>
      <c r="K112" s="60">
        <f>SUM(K5:K110)</f>
        <v>0.99999999999999978</v>
      </c>
    </row>
    <row r="114" spans="3:3" x14ac:dyDescent="0.2">
      <c r="C114" s="61" t="s">
        <v>30</v>
      </c>
    </row>
    <row r="115" spans="3:3" x14ac:dyDescent="0.2">
      <c r="C115" s="1" t="s">
        <v>31</v>
      </c>
    </row>
    <row r="116" spans="3:3" x14ac:dyDescent="0.2">
      <c r="C116" s="1" t="s">
        <v>173</v>
      </c>
    </row>
  </sheetData>
  <mergeCells count="4">
    <mergeCell ref="B1:K1"/>
    <mergeCell ref="D3:F3"/>
    <mergeCell ref="G3:J3"/>
    <mergeCell ref="B112:C112"/>
  </mergeCells>
  <pageMargins left="0.19685039370078741" right="0.19685039370078741" top="0.31496062992125984" bottom="0.32" header="0.23622047244094491" footer="0.19685039370078741"/>
  <pageSetup paperSize="131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5"/>
  <sheetViews>
    <sheetView showGridLines="0" workbookViewId="0">
      <selection sqref="A1:Y1"/>
    </sheetView>
  </sheetViews>
  <sheetFormatPr baseColWidth="10" defaultRowHeight="14.25" x14ac:dyDescent="0.2"/>
  <cols>
    <col min="1" max="1" width="11.7109375" style="1" bestFit="1" customWidth="1"/>
    <col min="2" max="2" width="16.85546875" style="1" bestFit="1" customWidth="1"/>
    <col min="3" max="3" width="17.7109375" style="1" bestFit="1" customWidth="1"/>
    <col min="4" max="4" width="17.7109375" style="1" customWidth="1"/>
    <col min="5" max="5" width="17.7109375" style="1" bestFit="1" customWidth="1"/>
    <col min="6" max="6" width="15.7109375" style="1" customWidth="1"/>
    <col min="7" max="7" width="17.7109375" style="1" bestFit="1" customWidth="1"/>
    <col min="8" max="8" width="14.42578125" style="1" customWidth="1"/>
    <col min="9" max="9" width="17.7109375" style="1" bestFit="1" customWidth="1"/>
    <col min="10" max="10" width="15.7109375" style="1" customWidth="1"/>
    <col min="11" max="11" width="17.7109375" style="1" bestFit="1" customWidth="1"/>
    <col min="12" max="12" width="13.140625" style="1" customWidth="1"/>
    <col min="13" max="13" width="17.7109375" style="1" bestFit="1" customWidth="1"/>
    <col min="14" max="14" width="14.42578125" style="1" customWidth="1"/>
    <col min="15" max="15" width="17.7109375" style="1" bestFit="1" customWidth="1"/>
    <col min="16" max="16" width="14.42578125" style="1" customWidth="1"/>
    <col min="17" max="17" width="17.7109375" style="1" bestFit="1" customWidth="1"/>
    <col min="18" max="18" width="13.140625" style="1" customWidth="1"/>
    <col min="19" max="19" width="17.7109375" style="1" customWidth="1"/>
    <col min="20" max="20" width="14.42578125" style="1" customWidth="1"/>
    <col min="21" max="21" width="17.7109375" style="1" bestFit="1" customWidth="1"/>
    <col min="22" max="22" width="14.42578125" style="1" customWidth="1"/>
    <col min="23" max="23" width="17.7109375" style="1" bestFit="1" customWidth="1"/>
    <col min="24" max="24" width="14.42578125" style="1" customWidth="1"/>
    <col min="25" max="25" width="17.7109375" style="1" customWidth="1"/>
    <col min="26" max="26" width="15.140625" style="1" bestFit="1" customWidth="1"/>
    <col min="27" max="27" width="25.7109375" style="62" bestFit="1" customWidth="1"/>
    <col min="28" max="28" width="13.140625" style="1" bestFit="1" customWidth="1"/>
    <col min="29" max="29" width="13.85546875" style="1" bestFit="1" customWidth="1"/>
    <col min="30" max="30" width="13.140625" style="1" bestFit="1" customWidth="1"/>
    <col min="31" max="31" width="13.85546875" style="1" bestFit="1" customWidth="1"/>
    <col min="32" max="32" width="13.140625" style="1" bestFit="1" customWidth="1"/>
    <col min="33" max="33" width="13.85546875" style="1" bestFit="1" customWidth="1"/>
    <col min="34" max="34" width="13.140625" style="1" bestFit="1" customWidth="1"/>
    <col min="35" max="35" width="13.85546875" style="1" bestFit="1" customWidth="1"/>
    <col min="36" max="16384" width="11.42578125" style="1"/>
  </cols>
  <sheetData>
    <row r="1" spans="1:35" ht="51.75" customHeight="1" x14ac:dyDescent="0.2">
      <c r="A1" s="139" t="s">
        <v>168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</row>
    <row r="2" spans="1:35" ht="15" thickBot="1" x14ac:dyDescent="0.25"/>
    <row r="3" spans="1:35" s="47" customFormat="1" ht="39" customHeight="1" thickBot="1" x14ac:dyDescent="0.25">
      <c r="A3" s="140" t="s">
        <v>14</v>
      </c>
      <c r="B3" s="140" t="s">
        <v>150</v>
      </c>
      <c r="C3" s="142" t="s">
        <v>151</v>
      </c>
      <c r="D3" s="143"/>
      <c r="E3" s="142" t="s">
        <v>152</v>
      </c>
      <c r="F3" s="143"/>
      <c r="G3" s="142" t="s">
        <v>153</v>
      </c>
      <c r="H3" s="143"/>
      <c r="I3" s="142" t="s">
        <v>154</v>
      </c>
      <c r="J3" s="143"/>
      <c r="K3" s="142" t="s">
        <v>155</v>
      </c>
      <c r="L3" s="143"/>
      <c r="M3" s="144" t="s">
        <v>156</v>
      </c>
      <c r="N3" s="145"/>
      <c r="O3" s="144" t="s">
        <v>157</v>
      </c>
      <c r="P3" s="145"/>
      <c r="Q3" s="144" t="s">
        <v>158</v>
      </c>
      <c r="R3" s="145"/>
      <c r="S3" s="135" t="s">
        <v>159</v>
      </c>
      <c r="T3" s="136"/>
      <c r="U3" s="135" t="s">
        <v>160</v>
      </c>
      <c r="V3" s="136"/>
      <c r="W3" s="135" t="s">
        <v>161</v>
      </c>
      <c r="X3" s="136"/>
      <c r="Y3" s="137" t="s">
        <v>162</v>
      </c>
      <c r="Z3" s="5"/>
      <c r="AA3" s="63"/>
    </row>
    <row r="4" spans="1:35" s="72" customFormat="1" ht="31.5" customHeight="1" thickBot="1" x14ac:dyDescent="0.3">
      <c r="A4" s="141"/>
      <c r="B4" s="141"/>
      <c r="C4" s="64" t="s">
        <v>163</v>
      </c>
      <c r="D4" s="65" t="s">
        <v>162</v>
      </c>
      <c r="E4" s="64" t="s">
        <v>163</v>
      </c>
      <c r="F4" s="65" t="s">
        <v>162</v>
      </c>
      <c r="G4" s="64" t="s">
        <v>163</v>
      </c>
      <c r="H4" s="65" t="s">
        <v>162</v>
      </c>
      <c r="I4" s="64" t="s">
        <v>163</v>
      </c>
      <c r="J4" s="65" t="s">
        <v>162</v>
      </c>
      <c r="K4" s="64" t="s">
        <v>163</v>
      </c>
      <c r="L4" s="65" t="s">
        <v>162</v>
      </c>
      <c r="M4" s="66" t="s">
        <v>163</v>
      </c>
      <c r="N4" s="67" t="s">
        <v>162</v>
      </c>
      <c r="O4" s="66" t="s">
        <v>163</v>
      </c>
      <c r="P4" s="67" t="s">
        <v>162</v>
      </c>
      <c r="Q4" s="66" t="s">
        <v>163</v>
      </c>
      <c r="R4" s="67" t="s">
        <v>162</v>
      </c>
      <c r="S4" s="68" t="s">
        <v>163</v>
      </c>
      <c r="T4" s="69" t="s">
        <v>162</v>
      </c>
      <c r="U4" s="68" t="s">
        <v>163</v>
      </c>
      <c r="V4" s="69" t="s">
        <v>162</v>
      </c>
      <c r="W4" s="68" t="s">
        <v>163</v>
      </c>
      <c r="X4" s="69" t="s">
        <v>162</v>
      </c>
      <c r="Y4" s="138"/>
      <c r="Z4" s="70"/>
      <c r="AA4" s="71"/>
    </row>
    <row r="5" spans="1:35" s="47" customFormat="1" ht="15.75" customHeight="1" x14ac:dyDescent="0.2">
      <c r="A5" s="73">
        <v>1</v>
      </c>
      <c r="B5" s="74" t="s">
        <v>98</v>
      </c>
      <c r="C5" s="75">
        <v>4.4732293291037421E-3</v>
      </c>
      <c r="D5" s="76">
        <v>8427890.9000000004</v>
      </c>
      <c r="E5" s="75">
        <v>4.4732293291037421E-3</v>
      </c>
      <c r="F5" s="76">
        <v>2176056.98</v>
      </c>
      <c r="G5" s="75">
        <v>4.4732293291037421E-3</v>
      </c>
      <c r="H5" s="76">
        <v>147315.82</v>
      </c>
      <c r="I5" s="75">
        <v>4.4732293291037421E-3</v>
      </c>
      <c r="J5" s="76">
        <v>520814.04000000004</v>
      </c>
      <c r="K5" s="75">
        <v>4.4732293291037421E-3</v>
      </c>
      <c r="L5" s="76">
        <v>17532.7</v>
      </c>
      <c r="M5" s="75">
        <v>4.4732293291037421E-3</v>
      </c>
      <c r="N5" s="76">
        <v>136954.59</v>
      </c>
      <c r="O5" s="75">
        <v>4.4732293291037421E-3</v>
      </c>
      <c r="P5" s="76">
        <v>74190.28</v>
      </c>
      <c r="Q5" s="75">
        <v>4.4732293291037421E-3</v>
      </c>
      <c r="R5" s="76">
        <v>12151.5</v>
      </c>
      <c r="S5" s="75">
        <v>3.4054786154979798E-3</v>
      </c>
      <c r="T5" s="76">
        <v>252589.56000000003</v>
      </c>
      <c r="U5" s="75">
        <v>4.4732293291037421E-3</v>
      </c>
      <c r="V5" s="76">
        <v>60024.74</v>
      </c>
      <c r="W5" s="77">
        <v>0</v>
      </c>
      <c r="X5" s="76">
        <v>0</v>
      </c>
      <c r="Y5" s="78">
        <v>11825521.110000001</v>
      </c>
      <c r="Z5" s="79"/>
      <c r="AA5" s="71"/>
      <c r="AB5" s="80"/>
      <c r="AC5" s="80"/>
      <c r="AD5" s="80"/>
      <c r="AE5" s="80"/>
      <c r="AF5" s="80"/>
      <c r="AG5" s="80"/>
      <c r="AH5" s="80"/>
      <c r="AI5" s="80"/>
    </row>
    <row r="6" spans="1:35" s="47" customFormat="1" x14ac:dyDescent="0.2">
      <c r="A6" s="81">
        <v>2</v>
      </c>
      <c r="B6" s="74" t="s">
        <v>35</v>
      </c>
      <c r="C6" s="77">
        <v>7.4077443755220379E-3</v>
      </c>
      <c r="D6" s="82">
        <v>13956731.579999998</v>
      </c>
      <c r="E6" s="77">
        <v>7.4077443755220379E-3</v>
      </c>
      <c r="F6" s="82">
        <v>3603587.5999999996</v>
      </c>
      <c r="G6" s="77">
        <v>7.4077443755220379E-3</v>
      </c>
      <c r="H6" s="82">
        <v>243957.53999999998</v>
      </c>
      <c r="I6" s="77">
        <v>7.4077443755220379E-3</v>
      </c>
      <c r="J6" s="82">
        <v>862476.95</v>
      </c>
      <c r="K6" s="77">
        <v>7.4077443755220379E-3</v>
      </c>
      <c r="L6" s="82">
        <v>29034.500000000004</v>
      </c>
      <c r="M6" s="77">
        <v>7.4077443755220379E-3</v>
      </c>
      <c r="N6" s="82">
        <v>226799.13999999998</v>
      </c>
      <c r="O6" s="77">
        <v>7.4077443755220379E-3</v>
      </c>
      <c r="P6" s="82">
        <v>122860.39000000001</v>
      </c>
      <c r="Q6" s="77">
        <v>7.4077443755220379E-3</v>
      </c>
      <c r="R6" s="82">
        <v>20123.11</v>
      </c>
      <c r="S6" s="77">
        <v>7.7623420388908612E-3</v>
      </c>
      <c r="T6" s="82">
        <v>575744.78</v>
      </c>
      <c r="U6" s="77">
        <v>7.4077443755220379E-3</v>
      </c>
      <c r="V6" s="82">
        <v>99402.030000000013</v>
      </c>
      <c r="W6" s="77">
        <v>0</v>
      </c>
      <c r="X6" s="82">
        <v>0</v>
      </c>
      <c r="Y6" s="78">
        <v>19740717.620000001</v>
      </c>
      <c r="Z6" s="79"/>
      <c r="AA6" s="71"/>
    </row>
    <row r="7" spans="1:35" s="47" customFormat="1" x14ac:dyDescent="0.2">
      <c r="A7" s="81">
        <v>3</v>
      </c>
      <c r="B7" s="74" t="s">
        <v>36</v>
      </c>
      <c r="C7" s="77">
        <v>6.1436805527591062E-3</v>
      </c>
      <c r="D7" s="82">
        <v>11575143.02</v>
      </c>
      <c r="E7" s="77">
        <v>6.1436805527591062E-3</v>
      </c>
      <c r="F7" s="82">
        <v>2988668.35</v>
      </c>
      <c r="G7" s="77">
        <v>6.1436805527591062E-3</v>
      </c>
      <c r="H7" s="82">
        <v>202328.41000000003</v>
      </c>
      <c r="I7" s="77">
        <v>6.1436805527591062E-3</v>
      </c>
      <c r="J7" s="82">
        <v>715303.15</v>
      </c>
      <c r="K7" s="77">
        <v>6.1436805527591062E-3</v>
      </c>
      <c r="L7" s="82">
        <v>24080</v>
      </c>
      <c r="M7" s="77">
        <v>6.1436805527591062E-3</v>
      </c>
      <c r="N7" s="82">
        <v>188097.94</v>
      </c>
      <c r="O7" s="77">
        <v>6.1436805527591062E-3</v>
      </c>
      <c r="P7" s="82">
        <v>101895.39</v>
      </c>
      <c r="Q7" s="77">
        <v>6.1436805527591062E-3</v>
      </c>
      <c r="R7" s="82">
        <v>16689.29</v>
      </c>
      <c r="S7" s="77">
        <v>5.9785928444109245E-3</v>
      </c>
      <c r="T7" s="82">
        <v>443441.37000000005</v>
      </c>
      <c r="U7" s="77">
        <v>6.1436805527591062E-3</v>
      </c>
      <c r="V7" s="82">
        <v>82439.98</v>
      </c>
      <c r="W7" s="77">
        <v>3.4574167553773562E-3</v>
      </c>
      <c r="X7" s="82">
        <v>291984</v>
      </c>
      <c r="Y7" s="78">
        <v>16630070.899999999</v>
      </c>
      <c r="Z7" s="79"/>
      <c r="AA7" s="71"/>
    </row>
    <row r="8" spans="1:35" s="47" customFormat="1" x14ac:dyDescent="0.2">
      <c r="A8" s="81">
        <v>4</v>
      </c>
      <c r="B8" s="74" t="s">
        <v>37</v>
      </c>
      <c r="C8" s="77">
        <v>4.3542384260955589E-3</v>
      </c>
      <c r="D8" s="82">
        <v>8203703.2000000011</v>
      </c>
      <c r="E8" s="77">
        <v>4.3542384260955589E-3</v>
      </c>
      <c r="F8" s="82">
        <v>2118172.36</v>
      </c>
      <c r="G8" s="77">
        <v>4.3542384260955589E-3</v>
      </c>
      <c r="H8" s="82">
        <v>143397.12</v>
      </c>
      <c r="I8" s="77">
        <v>4.3542384260955589E-3</v>
      </c>
      <c r="J8" s="82">
        <v>506960.02</v>
      </c>
      <c r="K8" s="77">
        <v>4.3542384260955589E-3</v>
      </c>
      <c r="L8" s="82">
        <v>17066.349999999999</v>
      </c>
      <c r="M8" s="77">
        <v>4.3542384260955589E-3</v>
      </c>
      <c r="N8" s="82">
        <v>133311.5</v>
      </c>
      <c r="O8" s="77">
        <v>4.3542384260955589E-3</v>
      </c>
      <c r="P8" s="82">
        <v>72216.759999999995</v>
      </c>
      <c r="Q8" s="77">
        <v>4.3542384260955589E-3</v>
      </c>
      <c r="R8" s="82">
        <v>11828.26</v>
      </c>
      <c r="S8" s="77">
        <v>2.8737492386641853E-3</v>
      </c>
      <c r="T8" s="82">
        <v>213150.35</v>
      </c>
      <c r="U8" s="77">
        <v>4.3542384260955589E-3</v>
      </c>
      <c r="V8" s="82">
        <v>58428.040000000008</v>
      </c>
      <c r="W8" s="77">
        <v>0</v>
      </c>
      <c r="X8" s="82">
        <v>0</v>
      </c>
      <c r="Y8" s="78">
        <v>11478233.959999997</v>
      </c>
      <c r="Z8" s="79"/>
      <c r="AA8" s="71"/>
    </row>
    <row r="9" spans="1:35" s="47" customFormat="1" x14ac:dyDescent="0.2">
      <c r="A9" s="81">
        <v>5</v>
      </c>
      <c r="B9" s="74" t="s">
        <v>99</v>
      </c>
      <c r="C9" s="77">
        <v>3.1764767413861904E-3</v>
      </c>
      <c r="D9" s="82">
        <v>5984714.0800000001</v>
      </c>
      <c r="E9" s="77">
        <v>3.1764767413861904E-3</v>
      </c>
      <c r="F9" s="82">
        <v>1545235.82</v>
      </c>
      <c r="G9" s="77">
        <v>3.1764767413861904E-3</v>
      </c>
      <c r="H9" s="82">
        <v>104610.15000000001</v>
      </c>
      <c r="I9" s="77">
        <v>3.1764767413861904E-3</v>
      </c>
      <c r="J9" s="82">
        <v>369834.28</v>
      </c>
      <c r="K9" s="77">
        <v>3.1764767413861904E-3</v>
      </c>
      <c r="L9" s="82">
        <v>12450.1</v>
      </c>
      <c r="M9" s="77">
        <v>3.1764767413861904E-3</v>
      </c>
      <c r="N9" s="82">
        <v>97252.560000000012</v>
      </c>
      <c r="O9" s="77">
        <v>3.1764767413861904E-3</v>
      </c>
      <c r="P9" s="82">
        <v>52683.11</v>
      </c>
      <c r="Q9" s="77">
        <v>3.1764767413861904E-3</v>
      </c>
      <c r="R9" s="82">
        <v>8628.8700000000008</v>
      </c>
      <c r="S9" s="77">
        <v>1.0316240721777122E-3</v>
      </c>
      <c r="T9" s="82">
        <v>76517.100000000006</v>
      </c>
      <c r="U9" s="77">
        <v>3.1764767413861904E-3</v>
      </c>
      <c r="V9" s="82">
        <v>42624.060000000005</v>
      </c>
      <c r="W9" s="77">
        <v>9.7396741047473044E-4</v>
      </c>
      <c r="X9" s="82">
        <v>82253</v>
      </c>
      <c r="Y9" s="78">
        <v>8376803.1299999999</v>
      </c>
      <c r="Z9" s="79"/>
      <c r="AA9" s="71"/>
    </row>
    <row r="10" spans="1:35" s="47" customFormat="1" x14ac:dyDescent="0.2">
      <c r="A10" s="81">
        <v>6</v>
      </c>
      <c r="B10" s="74" t="s">
        <v>38</v>
      </c>
      <c r="C10" s="77">
        <v>5.2213731647318684E-3</v>
      </c>
      <c r="D10" s="82">
        <v>9837448.2999999989</v>
      </c>
      <c r="E10" s="77">
        <v>5.2213731647318684E-3</v>
      </c>
      <c r="F10" s="82">
        <v>2540000.6100000003</v>
      </c>
      <c r="G10" s="77">
        <v>5.2213731647318684E-3</v>
      </c>
      <c r="H10" s="82">
        <v>171954.26</v>
      </c>
      <c r="I10" s="77">
        <v>5.2213731647318684E-3</v>
      </c>
      <c r="J10" s="82">
        <v>607919.75</v>
      </c>
      <c r="K10" s="77">
        <v>5.2213731647318684E-3</v>
      </c>
      <c r="L10" s="82">
        <v>20465.050000000003</v>
      </c>
      <c r="M10" s="77">
        <v>5.2213731647318684E-3</v>
      </c>
      <c r="N10" s="82">
        <v>159860.13</v>
      </c>
      <c r="O10" s="77">
        <v>5.2213731647318684E-3</v>
      </c>
      <c r="P10" s="82">
        <v>86598.530000000013</v>
      </c>
      <c r="Q10" s="77">
        <v>5.2213731647318684E-3</v>
      </c>
      <c r="R10" s="82">
        <v>14183.84</v>
      </c>
      <c r="S10" s="77">
        <v>4.4012940135547633E-3</v>
      </c>
      <c r="T10" s="82">
        <v>326450.69</v>
      </c>
      <c r="U10" s="77">
        <v>5.2213731647318684E-3</v>
      </c>
      <c r="V10" s="82">
        <v>70063.839999999997</v>
      </c>
      <c r="W10" s="77">
        <v>0</v>
      </c>
      <c r="X10" s="82">
        <v>0</v>
      </c>
      <c r="Y10" s="78">
        <v>13834945</v>
      </c>
      <c r="Z10" s="79"/>
      <c r="AA10" s="71"/>
    </row>
    <row r="11" spans="1:35" s="47" customFormat="1" x14ac:dyDescent="0.2">
      <c r="A11" s="81">
        <v>7</v>
      </c>
      <c r="B11" s="74" t="s">
        <v>100</v>
      </c>
      <c r="C11" s="77">
        <v>4.7036259534281605E-3</v>
      </c>
      <c r="D11" s="82">
        <v>8861974.7599999998</v>
      </c>
      <c r="E11" s="77">
        <v>4.7036259534281605E-3</v>
      </c>
      <c r="F11" s="82">
        <v>2288136.17</v>
      </c>
      <c r="G11" s="77">
        <v>4.7036259534281605E-3</v>
      </c>
      <c r="H11" s="82">
        <v>154903.42000000001</v>
      </c>
      <c r="I11" s="77">
        <v>4.7036259534281605E-3</v>
      </c>
      <c r="J11" s="82">
        <v>547638.88</v>
      </c>
      <c r="K11" s="77">
        <v>4.7036259534281605E-3</v>
      </c>
      <c r="L11" s="82">
        <v>18435.75</v>
      </c>
      <c r="M11" s="77">
        <v>4.7036259534281605E-3</v>
      </c>
      <c r="N11" s="82">
        <v>144008.51</v>
      </c>
      <c r="O11" s="77">
        <v>4.7036259534281605E-3</v>
      </c>
      <c r="P11" s="82">
        <v>78011.490000000005</v>
      </c>
      <c r="Q11" s="77">
        <v>4.7036259534281605E-3</v>
      </c>
      <c r="R11" s="82">
        <v>12777.369999999999</v>
      </c>
      <c r="S11" s="77">
        <v>3.3002499463085058E-3</v>
      </c>
      <c r="T11" s="82">
        <v>244784.58000000002</v>
      </c>
      <c r="U11" s="77">
        <v>4.7036259534281605E-3</v>
      </c>
      <c r="V11" s="82">
        <v>63116.359999999993</v>
      </c>
      <c r="W11" s="77">
        <v>0</v>
      </c>
      <c r="X11" s="82">
        <v>0</v>
      </c>
      <c r="Y11" s="78">
        <v>12413787.289999999</v>
      </c>
      <c r="Z11" s="79"/>
      <c r="AA11" s="71"/>
    </row>
    <row r="12" spans="1:35" s="47" customFormat="1" x14ac:dyDescent="0.2">
      <c r="A12" s="81">
        <v>8</v>
      </c>
      <c r="B12" s="74" t="s">
        <v>39</v>
      </c>
      <c r="C12" s="77">
        <v>3.7118114814526245E-3</v>
      </c>
      <c r="D12" s="82">
        <v>6993324.0199999996</v>
      </c>
      <c r="E12" s="77">
        <v>3.7118114814526245E-3</v>
      </c>
      <c r="F12" s="82">
        <v>1805655.9600000002</v>
      </c>
      <c r="G12" s="77">
        <v>3.7118114814526245E-3</v>
      </c>
      <c r="H12" s="82">
        <v>122240.20999999999</v>
      </c>
      <c r="I12" s="77">
        <v>3.7118114814526245E-3</v>
      </c>
      <c r="J12" s="82">
        <v>432162.85000000003</v>
      </c>
      <c r="K12" s="77">
        <v>3.7118114814526245E-3</v>
      </c>
      <c r="L12" s="82">
        <v>14548.35</v>
      </c>
      <c r="M12" s="77">
        <v>3.7118114814526245E-3</v>
      </c>
      <c r="N12" s="82">
        <v>113642.64000000001</v>
      </c>
      <c r="O12" s="77">
        <v>3.7118114814526245E-3</v>
      </c>
      <c r="P12" s="82">
        <v>61561.869999999995</v>
      </c>
      <c r="Q12" s="77">
        <v>3.7118114814526245E-3</v>
      </c>
      <c r="R12" s="82">
        <v>10083.11</v>
      </c>
      <c r="S12" s="77">
        <v>2.049079727188481E-3</v>
      </c>
      <c r="T12" s="82">
        <v>151983.35</v>
      </c>
      <c r="U12" s="77">
        <v>3.7118114814526245E-3</v>
      </c>
      <c r="V12" s="82">
        <v>49807.55</v>
      </c>
      <c r="W12" s="77">
        <v>0</v>
      </c>
      <c r="X12" s="82">
        <v>0</v>
      </c>
      <c r="Y12" s="78">
        <v>9755009.9100000001</v>
      </c>
      <c r="Z12" s="79"/>
      <c r="AA12" s="71"/>
    </row>
    <row r="13" spans="1:35" s="47" customFormat="1" x14ac:dyDescent="0.2">
      <c r="A13" s="81">
        <v>9</v>
      </c>
      <c r="B13" s="74" t="s">
        <v>40</v>
      </c>
      <c r="C13" s="77">
        <v>3.8537743025600134E-3</v>
      </c>
      <c r="D13" s="82">
        <v>7260792.2799999993</v>
      </c>
      <c r="E13" s="77">
        <v>3.8537743025600134E-3</v>
      </c>
      <c r="F13" s="82">
        <v>1874715.5</v>
      </c>
      <c r="G13" s="77">
        <v>3.8537743025600134E-3</v>
      </c>
      <c r="H13" s="82">
        <v>126915.45000000001</v>
      </c>
      <c r="I13" s="77">
        <v>3.8537743025600134E-3</v>
      </c>
      <c r="J13" s="82">
        <v>448691.41</v>
      </c>
      <c r="K13" s="77">
        <v>3.8537743025600134E-3</v>
      </c>
      <c r="L13" s="82">
        <v>15104.750000000002</v>
      </c>
      <c r="M13" s="77">
        <v>3.8537743025600134E-3</v>
      </c>
      <c r="N13" s="82">
        <v>117989.04999999999</v>
      </c>
      <c r="O13" s="77">
        <v>3.8537743025600134E-3</v>
      </c>
      <c r="P13" s="82">
        <v>63916.369999999995</v>
      </c>
      <c r="Q13" s="77">
        <v>3.8537743025600134E-3</v>
      </c>
      <c r="R13" s="82">
        <v>10468.75</v>
      </c>
      <c r="S13" s="77">
        <v>2.181384846270687E-3</v>
      </c>
      <c r="T13" s="82">
        <v>161796.60999999999</v>
      </c>
      <c r="U13" s="77">
        <v>3.8537743025600134E-3</v>
      </c>
      <c r="V13" s="82">
        <v>51712.490000000005</v>
      </c>
      <c r="W13" s="77">
        <v>8.6216358216813487E-4</v>
      </c>
      <c r="X13" s="82">
        <v>72811</v>
      </c>
      <c r="Y13" s="78">
        <v>10204913.659999998</v>
      </c>
      <c r="Z13" s="79"/>
      <c r="AA13" s="71"/>
    </row>
    <row r="14" spans="1:35" s="47" customFormat="1" x14ac:dyDescent="0.2">
      <c r="A14" s="81">
        <v>10</v>
      </c>
      <c r="B14" s="74" t="s">
        <v>41</v>
      </c>
      <c r="C14" s="77">
        <v>3.3711376483193285E-3</v>
      </c>
      <c r="D14" s="82">
        <v>6351469.4600000009</v>
      </c>
      <c r="E14" s="77">
        <v>3.3711376483193285E-3</v>
      </c>
      <c r="F14" s="82">
        <v>1639930.99</v>
      </c>
      <c r="G14" s="77">
        <v>3.3711376483193285E-3</v>
      </c>
      <c r="H14" s="82">
        <v>111020.88</v>
      </c>
      <c r="I14" s="77">
        <v>3.3711376483193285E-3</v>
      </c>
      <c r="J14" s="82">
        <v>392498.49</v>
      </c>
      <c r="K14" s="77">
        <v>3.3711376483193285E-3</v>
      </c>
      <c r="L14" s="82">
        <v>13213.099999999999</v>
      </c>
      <c r="M14" s="77">
        <v>3.3711376483193285E-3</v>
      </c>
      <c r="N14" s="82">
        <v>103212.40000000001</v>
      </c>
      <c r="O14" s="77">
        <v>3.3711376483193285E-3</v>
      </c>
      <c r="P14" s="82">
        <v>55911.630000000005</v>
      </c>
      <c r="Q14" s="77">
        <v>3.3711376483193285E-3</v>
      </c>
      <c r="R14" s="82">
        <v>9157.68</v>
      </c>
      <c r="S14" s="77">
        <v>1.5888518732702262E-3</v>
      </c>
      <c r="T14" s="82">
        <v>117847.54999999999</v>
      </c>
      <c r="U14" s="77">
        <v>3.3711376483193285E-3</v>
      </c>
      <c r="V14" s="82">
        <v>45236.13</v>
      </c>
      <c r="W14" s="77">
        <v>0</v>
      </c>
      <c r="X14" s="82">
        <v>0</v>
      </c>
      <c r="Y14" s="78">
        <v>8839498.3100000024</v>
      </c>
      <c r="Z14" s="79"/>
      <c r="AA14" s="71"/>
    </row>
    <row r="15" spans="1:35" s="47" customFormat="1" x14ac:dyDescent="0.2">
      <c r="A15" s="81">
        <v>11</v>
      </c>
      <c r="B15" s="74" t="s">
        <v>101</v>
      </c>
      <c r="C15" s="77">
        <v>4.9752911288487248E-3</v>
      </c>
      <c r="D15" s="82">
        <v>9373811.8599999994</v>
      </c>
      <c r="E15" s="77">
        <v>4.9752911288487248E-3</v>
      </c>
      <c r="F15" s="82">
        <v>2420291.02</v>
      </c>
      <c r="G15" s="77">
        <v>4.9752911288487248E-3</v>
      </c>
      <c r="H15" s="82">
        <v>163850.11000000002</v>
      </c>
      <c r="I15" s="77">
        <v>4.9752911288487248E-3</v>
      </c>
      <c r="J15" s="82">
        <v>579268.63</v>
      </c>
      <c r="K15" s="77">
        <v>4.9752911288487248E-3</v>
      </c>
      <c r="L15" s="82">
        <v>19500.55</v>
      </c>
      <c r="M15" s="77">
        <v>4.9752911288487248E-3</v>
      </c>
      <c r="N15" s="82">
        <v>152325.96</v>
      </c>
      <c r="O15" s="77">
        <v>4.9752911288487248E-3</v>
      </c>
      <c r="P15" s="82">
        <v>82517.179999999993</v>
      </c>
      <c r="Q15" s="77">
        <v>4.9752911288487248E-3</v>
      </c>
      <c r="R15" s="82">
        <v>13515.35</v>
      </c>
      <c r="S15" s="77">
        <v>3.863858228817226E-3</v>
      </c>
      <c r="T15" s="82">
        <v>286588.24</v>
      </c>
      <c r="U15" s="77">
        <v>4.9752911288487248E-3</v>
      </c>
      <c r="V15" s="82">
        <v>66761.760000000009</v>
      </c>
      <c r="W15" s="77">
        <v>2.5975621910571123E-3</v>
      </c>
      <c r="X15" s="82">
        <v>219368</v>
      </c>
      <c r="Y15" s="78">
        <v>13377798.66</v>
      </c>
      <c r="Z15" s="79"/>
      <c r="AA15" s="71"/>
    </row>
    <row r="16" spans="1:35" s="47" customFormat="1" x14ac:dyDescent="0.2">
      <c r="A16" s="81">
        <v>12</v>
      </c>
      <c r="B16" s="74" t="s">
        <v>42</v>
      </c>
      <c r="C16" s="77">
        <v>3.6640130230719105E-3</v>
      </c>
      <c r="D16" s="82">
        <v>6903268.299999998</v>
      </c>
      <c r="E16" s="77">
        <v>3.6640130230719105E-3</v>
      </c>
      <c r="F16" s="82">
        <v>1782403.85</v>
      </c>
      <c r="G16" s="77">
        <v>3.6640130230719105E-3</v>
      </c>
      <c r="H16" s="82">
        <v>120666.09000000001</v>
      </c>
      <c r="I16" s="77">
        <v>3.6640130230719105E-3</v>
      </c>
      <c r="J16" s="82">
        <v>426597.7300000001</v>
      </c>
      <c r="K16" s="77">
        <v>3.6640130230719105E-3</v>
      </c>
      <c r="L16" s="82">
        <v>14361.000000000002</v>
      </c>
      <c r="M16" s="77">
        <v>3.6640130230719105E-3</v>
      </c>
      <c r="N16" s="82">
        <v>112179.20999999999</v>
      </c>
      <c r="O16" s="77">
        <v>3.6640130230719105E-3</v>
      </c>
      <c r="P16" s="82">
        <v>60769.09</v>
      </c>
      <c r="Q16" s="77">
        <v>3.6640130230719105E-3</v>
      </c>
      <c r="R16" s="82">
        <v>9953.27</v>
      </c>
      <c r="S16" s="77">
        <v>1.8244336069974249E-3</v>
      </c>
      <c r="T16" s="82">
        <v>135321.01</v>
      </c>
      <c r="U16" s="77">
        <v>3.6640130230719105E-3</v>
      </c>
      <c r="V16" s="82">
        <v>49166.15</v>
      </c>
      <c r="W16" s="77">
        <v>0</v>
      </c>
      <c r="X16" s="82">
        <v>0</v>
      </c>
      <c r="Y16" s="78">
        <v>9614685.6999999993</v>
      </c>
      <c r="Z16" s="79"/>
      <c r="AA16" s="71"/>
    </row>
    <row r="17" spans="1:27" s="47" customFormat="1" x14ac:dyDescent="0.2">
      <c r="A17" s="81">
        <v>13</v>
      </c>
      <c r="B17" s="74" t="s">
        <v>43</v>
      </c>
      <c r="C17" s="77">
        <v>7.7888261786203871E-3</v>
      </c>
      <c r="D17" s="82">
        <v>14674717.34</v>
      </c>
      <c r="E17" s="77">
        <v>7.7888261786203871E-3</v>
      </c>
      <c r="F17" s="82">
        <v>3788969.45</v>
      </c>
      <c r="G17" s="77">
        <v>7.7888261786203871E-3</v>
      </c>
      <c r="H17" s="82">
        <v>256507.61999999997</v>
      </c>
      <c r="I17" s="77">
        <v>7.7888261786203871E-3</v>
      </c>
      <c r="J17" s="82">
        <v>906845.96</v>
      </c>
      <c r="K17" s="77">
        <v>7.7888261786203871E-3</v>
      </c>
      <c r="L17" s="82">
        <v>30528.1</v>
      </c>
      <c r="M17" s="77">
        <v>7.7888261786203871E-3</v>
      </c>
      <c r="N17" s="82">
        <v>238466.53</v>
      </c>
      <c r="O17" s="77">
        <v>7.7888261786203871E-3</v>
      </c>
      <c r="P17" s="82">
        <v>129180.78000000001</v>
      </c>
      <c r="Q17" s="77">
        <v>7.7888261786203871E-3</v>
      </c>
      <c r="R17" s="82">
        <v>21158.320000000003</v>
      </c>
      <c r="S17" s="77">
        <v>6.5173654285506045E-3</v>
      </c>
      <c r="T17" s="82">
        <v>483402.94000000006</v>
      </c>
      <c r="U17" s="77">
        <v>7.7888261786203871E-3</v>
      </c>
      <c r="V17" s="82">
        <v>104515.62999999999</v>
      </c>
      <c r="W17" s="77">
        <v>0</v>
      </c>
      <c r="X17" s="82">
        <v>0</v>
      </c>
      <c r="Y17" s="78">
        <v>20634292.670000006</v>
      </c>
      <c r="Z17" s="79"/>
      <c r="AA17" s="71"/>
    </row>
    <row r="18" spans="1:27" s="47" customFormat="1" x14ac:dyDescent="0.2">
      <c r="A18" s="81">
        <v>14</v>
      </c>
      <c r="B18" s="74" t="s">
        <v>44</v>
      </c>
      <c r="C18" s="77">
        <v>3.0506305228022918E-3</v>
      </c>
      <c r="D18" s="82">
        <v>5747610.8599999994</v>
      </c>
      <c r="E18" s="77">
        <v>3.0506305228022918E-3</v>
      </c>
      <c r="F18" s="82">
        <v>1484016.44</v>
      </c>
      <c r="G18" s="77">
        <v>3.0506305228022918E-3</v>
      </c>
      <c r="H18" s="82">
        <v>100465.70999999999</v>
      </c>
      <c r="I18" s="77">
        <v>3.0506305228022918E-3</v>
      </c>
      <c r="J18" s="82">
        <v>355182.13</v>
      </c>
      <c r="K18" s="77">
        <v>3.0506305228022918E-3</v>
      </c>
      <c r="L18" s="82">
        <v>11956.849999999999</v>
      </c>
      <c r="M18" s="77">
        <v>3.0506305228022918E-3</v>
      </c>
      <c r="N18" s="82">
        <v>93399.59</v>
      </c>
      <c r="O18" s="77">
        <v>3.0506305228022918E-3</v>
      </c>
      <c r="P18" s="82">
        <v>50595.9</v>
      </c>
      <c r="Q18" s="77">
        <v>3.0506305228022918E-3</v>
      </c>
      <c r="R18" s="82">
        <v>8287.0299999999988</v>
      </c>
      <c r="S18" s="77">
        <v>8.7367757215465222E-4</v>
      </c>
      <c r="T18" s="82">
        <v>64801.98</v>
      </c>
      <c r="U18" s="77">
        <v>3.0506305228022918E-3</v>
      </c>
      <c r="V18" s="82">
        <v>40935.369999999995</v>
      </c>
      <c r="W18" s="77">
        <v>8.1680026229495465E-4</v>
      </c>
      <c r="X18" s="82">
        <v>68980</v>
      </c>
      <c r="Y18" s="78">
        <v>8026231.8599999994</v>
      </c>
      <c r="Z18" s="79"/>
      <c r="AA18" s="71"/>
    </row>
    <row r="19" spans="1:27" s="47" customFormat="1" x14ac:dyDescent="0.2">
      <c r="A19" s="81">
        <v>15</v>
      </c>
      <c r="B19" s="74" t="s">
        <v>102</v>
      </c>
      <c r="C19" s="77">
        <v>4.1848731806553695E-3</v>
      </c>
      <c r="D19" s="82">
        <v>7884606.7799999984</v>
      </c>
      <c r="E19" s="77">
        <v>4.1848731806553695E-3</v>
      </c>
      <c r="F19" s="82">
        <v>2035782.5899999999</v>
      </c>
      <c r="G19" s="77">
        <v>4.1848731806553695E-3</v>
      </c>
      <c r="H19" s="82">
        <v>137819.45000000001</v>
      </c>
      <c r="I19" s="77">
        <v>4.1848731806553695E-3</v>
      </c>
      <c r="J19" s="82">
        <v>487240.98000000004</v>
      </c>
      <c r="K19" s="77">
        <v>4.1848731806553695E-3</v>
      </c>
      <c r="L19" s="82">
        <v>16402.5</v>
      </c>
      <c r="M19" s="77">
        <v>4.1848731806553695E-3</v>
      </c>
      <c r="N19" s="82">
        <v>128126.13</v>
      </c>
      <c r="O19" s="77">
        <v>4.1848731806553695E-3</v>
      </c>
      <c r="P19" s="82">
        <v>69407.76999999999</v>
      </c>
      <c r="Q19" s="77">
        <v>4.1848731806553695E-3</v>
      </c>
      <c r="R19" s="82">
        <v>11368.189999999999</v>
      </c>
      <c r="S19" s="77">
        <v>2.9278997263421274E-3</v>
      </c>
      <c r="T19" s="82">
        <v>217166.78</v>
      </c>
      <c r="U19" s="77">
        <v>4.1848731806553695E-3</v>
      </c>
      <c r="V19" s="82">
        <v>56155.390000000007</v>
      </c>
      <c r="W19" s="77">
        <v>0</v>
      </c>
      <c r="X19" s="82">
        <v>0</v>
      </c>
      <c r="Y19" s="78">
        <v>11044076.559999997</v>
      </c>
      <c r="Z19" s="79"/>
      <c r="AA19" s="71"/>
    </row>
    <row r="20" spans="1:27" s="47" customFormat="1" x14ac:dyDescent="0.2">
      <c r="A20" s="81">
        <v>16</v>
      </c>
      <c r="B20" s="74" t="s">
        <v>103</v>
      </c>
      <c r="C20" s="77">
        <v>3.4585261846205593E-3</v>
      </c>
      <c r="D20" s="82">
        <v>6516115.9400000004</v>
      </c>
      <c r="E20" s="77">
        <v>3.4585261846205593E-3</v>
      </c>
      <c r="F20" s="82">
        <v>1682442.23</v>
      </c>
      <c r="G20" s="77">
        <v>3.4585261846205593E-3</v>
      </c>
      <c r="H20" s="82">
        <v>113898.82999999999</v>
      </c>
      <c r="I20" s="77">
        <v>3.4585261846205593E-3</v>
      </c>
      <c r="J20" s="82">
        <v>402673.04</v>
      </c>
      <c r="K20" s="77">
        <v>3.4585261846205593E-3</v>
      </c>
      <c r="L20" s="82">
        <v>13555.599999999999</v>
      </c>
      <c r="M20" s="77">
        <v>3.4585261846205593E-3</v>
      </c>
      <c r="N20" s="82">
        <v>105887.93000000001</v>
      </c>
      <c r="O20" s="77">
        <v>3.4585261846205593E-3</v>
      </c>
      <c r="P20" s="82">
        <v>57361.01999999999</v>
      </c>
      <c r="Q20" s="77">
        <v>3.4585261846205593E-3</v>
      </c>
      <c r="R20" s="82">
        <v>9395.07</v>
      </c>
      <c r="S20" s="77">
        <v>1.5997735931283768E-3</v>
      </c>
      <c r="T20" s="82">
        <v>118657.62999999999</v>
      </c>
      <c r="U20" s="77">
        <v>3.4585261846205593E-3</v>
      </c>
      <c r="V20" s="82">
        <v>46408.79</v>
      </c>
      <c r="W20" s="77">
        <v>0</v>
      </c>
      <c r="X20" s="82">
        <v>0</v>
      </c>
      <c r="Y20" s="78">
        <v>9066396.0799999982</v>
      </c>
      <c r="Z20" s="79"/>
      <c r="AA20" s="71"/>
    </row>
    <row r="21" spans="1:27" x14ac:dyDescent="0.2">
      <c r="A21" s="81">
        <v>17</v>
      </c>
      <c r="B21" s="83" t="s">
        <v>45</v>
      </c>
      <c r="C21" s="77">
        <v>3.940683391276097E-3</v>
      </c>
      <c r="D21" s="84">
        <v>7424535.3599999994</v>
      </c>
      <c r="E21" s="77">
        <v>3.940683391276097E-3</v>
      </c>
      <c r="F21" s="84">
        <v>1916993.48</v>
      </c>
      <c r="G21" s="77">
        <v>3.940683391276097E-3</v>
      </c>
      <c r="H21" s="84">
        <v>129777.61</v>
      </c>
      <c r="I21" s="77">
        <v>3.940683391276097E-3</v>
      </c>
      <c r="J21" s="84">
        <v>458810.19000000006</v>
      </c>
      <c r="K21" s="77">
        <v>3.940683391276097E-3</v>
      </c>
      <c r="L21" s="84">
        <v>15445.4</v>
      </c>
      <c r="M21" s="77">
        <v>3.940683391276097E-3</v>
      </c>
      <c r="N21" s="84">
        <v>120649.9</v>
      </c>
      <c r="O21" s="77">
        <v>3.940683391276097E-3</v>
      </c>
      <c r="P21" s="84">
        <v>65357.79</v>
      </c>
      <c r="Q21" s="77">
        <v>3.940683391276097E-3</v>
      </c>
      <c r="R21" s="84">
        <v>10704.84</v>
      </c>
      <c r="S21" s="77">
        <v>2.6292213480705821E-3</v>
      </c>
      <c r="T21" s="84">
        <v>195013.36000000002</v>
      </c>
      <c r="U21" s="77">
        <v>3.940683391276097E-3</v>
      </c>
      <c r="V21" s="84">
        <v>52878.69</v>
      </c>
      <c r="W21" s="77">
        <v>0</v>
      </c>
      <c r="X21" s="84">
        <v>0</v>
      </c>
      <c r="Y21" s="78">
        <v>10390166.619999997</v>
      </c>
      <c r="Z21" s="79"/>
      <c r="AA21" s="71"/>
    </row>
    <row r="22" spans="1:27" x14ac:dyDescent="0.2">
      <c r="A22" s="81">
        <v>18</v>
      </c>
      <c r="B22" s="83" t="s">
        <v>1</v>
      </c>
      <c r="C22" s="77">
        <v>3.5394667384500431E-3</v>
      </c>
      <c r="D22" s="84">
        <v>6668613.9800000014</v>
      </c>
      <c r="E22" s="77">
        <v>3.5394667384500431E-3</v>
      </c>
      <c r="F22" s="84">
        <v>1721816.7800000003</v>
      </c>
      <c r="G22" s="77">
        <v>3.5394667384500431E-3</v>
      </c>
      <c r="H22" s="84">
        <v>116564.43</v>
      </c>
      <c r="I22" s="77">
        <v>3.5394667384500431E-3</v>
      </c>
      <c r="J22" s="84">
        <v>412096.9</v>
      </c>
      <c r="K22" s="77">
        <v>3.5394667384500431E-3</v>
      </c>
      <c r="L22" s="84">
        <v>13872.85</v>
      </c>
      <c r="M22" s="77">
        <v>3.5394667384500431E-3</v>
      </c>
      <c r="N22" s="84">
        <v>108366.04000000001</v>
      </c>
      <c r="O22" s="77">
        <v>3.5394667384500431E-3</v>
      </c>
      <c r="P22" s="84">
        <v>58703.439999999995</v>
      </c>
      <c r="Q22" s="77">
        <v>3.5394667384500431E-3</v>
      </c>
      <c r="R22" s="84">
        <v>9614.9500000000007</v>
      </c>
      <c r="S22" s="77">
        <v>1.7271685504444139E-3</v>
      </c>
      <c r="T22" s="84">
        <v>128106.72</v>
      </c>
      <c r="U22" s="77">
        <v>3.5394667384500431E-3</v>
      </c>
      <c r="V22" s="84">
        <v>47494.89</v>
      </c>
      <c r="W22" s="77">
        <v>0</v>
      </c>
      <c r="X22" s="84">
        <v>0</v>
      </c>
      <c r="Y22" s="78">
        <v>9285250.9800000004</v>
      </c>
      <c r="Z22" s="79"/>
      <c r="AA22" s="71"/>
    </row>
    <row r="23" spans="1:27" x14ac:dyDescent="0.2">
      <c r="A23" s="81">
        <v>19</v>
      </c>
      <c r="B23" s="83" t="s">
        <v>46</v>
      </c>
      <c r="C23" s="77">
        <v>1.4195626604459024E-2</v>
      </c>
      <c r="D23" s="84">
        <v>26745597.580000002</v>
      </c>
      <c r="E23" s="77">
        <v>1.4195626604459024E-2</v>
      </c>
      <c r="F23" s="84">
        <v>6905635.71</v>
      </c>
      <c r="G23" s="77">
        <v>1.4195626604459024E-2</v>
      </c>
      <c r="H23" s="84">
        <v>467501.32</v>
      </c>
      <c r="I23" s="77">
        <v>1.4195626604459024E-2</v>
      </c>
      <c r="J23" s="84">
        <v>1652783.9500000002</v>
      </c>
      <c r="K23" s="77">
        <v>1.4195626604459024E-2</v>
      </c>
      <c r="L23" s="84">
        <v>55639.45</v>
      </c>
      <c r="M23" s="77">
        <v>1.4195626604459024E-2</v>
      </c>
      <c r="N23" s="84">
        <v>434620.31</v>
      </c>
      <c r="O23" s="77">
        <v>1.4195626604459024E-2</v>
      </c>
      <c r="P23" s="84">
        <v>235440.14</v>
      </c>
      <c r="Q23" s="77">
        <v>1.4195626604459024E-2</v>
      </c>
      <c r="R23" s="84">
        <v>38562.39</v>
      </c>
      <c r="S23" s="77">
        <v>2.2661912873688586E-2</v>
      </c>
      <c r="T23" s="84">
        <v>1680868.81</v>
      </c>
      <c r="U23" s="77">
        <v>1.4195626604459024E-2</v>
      </c>
      <c r="V23" s="84">
        <v>190486.34999999998</v>
      </c>
      <c r="W23" s="77">
        <v>0</v>
      </c>
      <c r="X23" s="84">
        <v>0</v>
      </c>
      <c r="Y23" s="78">
        <v>38407136.010000013</v>
      </c>
      <c r="Z23" s="79"/>
      <c r="AA23" s="71"/>
    </row>
    <row r="24" spans="1:27" x14ac:dyDescent="0.2">
      <c r="A24" s="81">
        <v>20</v>
      </c>
      <c r="B24" s="83" t="s">
        <v>47</v>
      </c>
      <c r="C24" s="77">
        <v>3.8715227891658937E-3</v>
      </c>
      <c r="D24" s="84">
        <v>7294231.7400000002</v>
      </c>
      <c r="E24" s="77">
        <v>3.8715227891658937E-3</v>
      </c>
      <c r="F24" s="84">
        <v>1883349.48</v>
      </c>
      <c r="G24" s="77">
        <v>3.8715227891658937E-3</v>
      </c>
      <c r="H24" s="84">
        <v>127499.96</v>
      </c>
      <c r="I24" s="77">
        <v>3.8715227891658937E-3</v>
      </c>
      <c r="J24" s="84">
        <v>450757.88</v>
      </c>
      <c r="K24" s="77">
        <v>3.8715227891658937E-3</v>
      </c>
      <c r="L24" s="84">
        <v>15174.349999999999</v>
      </c>
      <c r="M24" s="77">
        <v>3.8715227891658937E-3</v>
      </c>
      <c r="N24" s="84">
        <v>118532.44</v>
      </c>
      <c r="O24" s="77">
        <v>3.8715227891658937E-3</v>
      </c>
      <c r="P24" s="84">
        <v>64210.740000000005</v>
      </c>
      <c r="Q24" s="77">
        <v>3.8715227891658937E-3</v>
      </c>
      <c r="R24" s="84">
        <v>10516.98</v>
      </c>
      <c r="S24" s="77">
        <v>2.0297627582607806E-3</v>
      </c>
      <c r="T24" s="84">
        <v>150550.6</v>
      </c>
      <c r="U24" s="77">
        <v>3.8715227891658937E-3</v>
      </c>
      <c r="V24" s="84">
        <v>51950.650000000009</v>
      </c>
      <c r="W24" s="77">
        <v>0</v>
      </c>
      <c r="X24" s="84">
        <v>0</v>
      </c>
      <c r="Y24" s="78">
        <v>10166774.820000002</v>
      </c>
      <c r="Z24" s="79"/>
      <c r="AA24" s="71"/>
    </row>
    <row r="25" spans="1:27" x14ac:dyDescent="0.2">
      <c r="A25" s="81">
        <v>21</v>
      </c>
      <c r="B25" s="83" t="s">
        <v>104</v>
      </c>
      <c r="C25" s="77">
        <v>5.3440927703688225E-3</v>
      </c>
      <c r="D25" s="84">
        <v>10068661.220000001</v>
      </c>
      <c r="E25" s="77">
        <v>5.3440927703688225E-3</v>
      </c>
      <c r="F25" s="84">
        <v>2599699.1000000006</v>
      </c>
      <c r="G25" s="77">
        <v>5.3440927703688225E-3</v>
      </c>
      <c r="H25" s="84">
        <v>175995.75999999998</v>
      </c>
      <c r="I25" s="77">
        <v>5.3440927703688225E-3</v>
      </c>
      <c r="J25" s="84">
        <v>622207.88</v>
      </c>
      <c r="K25" s="77">
        <v>5.3440927703688225E-3</v>
      </c>
      <c r="L25" s="84">
        <v>20946.05</v>
      </c>
      <c r="M25" s="77">
        <v>5.3440927703688225E-3</v>
      </c>
      <c r="N25" s="84">
        <v>163617.37</v>
      </c>
      <c r="O25" s="77">
        <v>5.3440927703688225E-3</v>
      </c>
      <c r="P25" s="84">
        <v>88633.91</v>
      </c>
      <c r="Q25" s="77">
        <v>5.3440927703688225E-3</v>
      </c>
      <c r="R25" s="84">
        <v>14517.190000000002</v>
      </c>
      <c r="S25" s="77">
        <v>5.227188962295814E-3</v>
      </c>
      <c r="T25" s="84">
        <v>387708.6</v>
      </c>
      <c r="U25" s="77">
        <v>5.3440927703688225E-3</v>
      </c>
      <c r="V25" s="84">
        <v>71710.569999999992</v>
      </c>
      <c r="W25" s="77">
        <v>1.4648172404676668E-3</v>
      </c>
      <c r="X25" s="84">
        <v>123706</v>
      </c>
      <c r="Y25" s="78">
        <v>14337403.65</v>
      </c>
      <c r="Z25" s="79"/>
      <c r="AA25" s="71"/>
    </row>
    <row r="26" spans="1:27" x14ac:dyDescent="0.2">
      <c r="A26" s="81">
        <v>22</v>
      </c>
      <c r="B26" s="83" t="s">
        <v>48</v>
      </c>
      <c r="C26" s="77">
        <v>3.8501346877009169E-3</v>
      </c>
      <c r="D26" s="84">
        <v>7253935</v>
      </c>
      <c r="E26" s="77">
        <v>3.8501346877009169E-3</v>
      </c>
      <c r="F26" s="84">
        <v>1872944.9600000002</v>
      </c>
      <c r="G26" s="77">
        <v>3.8501346877009169E-3</v>
      </c>
      <c r="H26" s="84">
        <v>126795.59</v>
      </c>
      <c r="I26" s="77">
        <v>3.8501346877009169E-3</v>
      </c>
      <c r="J26" s="84">
        <v>448267.66000000003</v>
      </c>
      <c r="K26" s="77">
        <v>3.8501346877009169E-3</v>
      </c>
      <c r="L26" s="84">
        <v>15090.5</v>
      </c>
      <c r="M26" s="77">
        <v>3.8501346877009169E-3</v>
      </c>
      <c r="N26" s="84">
        <v>117877.61</v>
      </c>
      <c r="O26" s="77">
        <v>3.8501346877009169E-3</v>
      </c>
      <c r="P26" s="84">
        <v>63856.01</v>
      </c>
      <c r="Q26" s="77">
        <v>3.8501346877009169E-3</v>
      </c>
      <c r="R26" s="84">
        <v>10458.870000000001</v>
      </c>
      <c r="S26" s="77">
        <v>2.5139747767827154E-3</v>
      </c>
      <c r="T26" s="84">
        <v>186465.35</v>
      </c>
      <c r="U26" s="77">
        <v>3.8501346877009169E-3</v>
      </c>
      <c r="V26" s="84">
        <v>51663.64</v>
      </c>
      <c r="W26" s="77">
        <v>0</v>
      </c>
      <c r="X26" s="84">
        <v>0</v>
      </c>
      <c r="Y26" s="78">
        <v>10147355.189999999</v>
      </c>
      <c r="Z26" s="79"/>
      <c r="AA26" s="71"/>
    </row>
    <row r="27" spans="1:27" x14ac:dyDescent="0.2">
      <c r="A27" s="81">
        <v>23</v>
      </c>
      <c r="B27" s="83" t="s">
        <v>105</v>
      </c>
      <c r="C27" s="77">
        <v>3.9626155546677441E-3</v>
      </c>
      <c r="D27" s="84">
        <v>7465857.1999999993</v>
      </c>
      <c r="E27" s="77">
        <v>3.9626155546677441E-3</v>
      </c>
      <c r="F27" s="84">
        <v>1927662.6700000002</v>
      </c>
      <c r="G27" s="77">
        <v>3.9626155546677441E-3</v>
      </c>
      <c r="H27" s="84">
        <v>130499.89000000001</v>
      </c>
      <c r="I27" s="77">
        <v>3.9626155546677441E-3</v>
      </c>
      <c r="J27" s="84">
        <v>461363.72000000003</v>
      </c>
      <c r="K27" s="77">
        <v>3.9626155546677441E-3</v>
      </c>
      <c r="L27" s="84">
        <v>15531.35</v>
      </c>
      <c r="M27" s="77">
        <v>3.9626155546677441E-3</v>
      </c>
      <c r="N27" s="84">
        <v>121321.38</v>
      </c>
      <c r="O27" s="77">
        <v>3.9626155546677441E-3</v>
      </c>
      <c r="P27" s="84">
        <v>65721.55</v>
      </c>
      <c r="Q27" s="77">
        <v>3.9626155546677441E-3</v>
      </c>
      <c r="R27" s="84">
        <v>10764.419999999998</v>
      </c>
      <c r="S27" s="77">
        <v>2.274243532181538E-3</v>
      </c>
      <c r="T27" s="84">
        <v>168684.11</v>
      </c>
      <c r="U27" s="77">
        <v>3.9626155546677441E-3</v>
      </c>
      <c r="V27" s="84">
        <v>53172.990000000005</v>
      </c>
      <c r="W27" s="77">
        <v>1.7069917688013348E-3</v>
      </c>
      <c r="X27" s="84">
        <v>144158</v>
      </c>
      <c r="Y27" s="78">
        <v>10564737.280000001</v>
      </c>
      <c r="Z27" s="79"/>
      <c r="AA27" s="71"/>
    </row>
    <row r="28" spans="1:27" x14ac:dyDescent="0.2">
      <c r="A28" s="81">
        <v>24</v>
      </c>
      <c r="B28" s="83" t="s">
        <v>49</v>
      </c>
      <c r="C28" s="77">
        <v>3.5050685902515517E-3</v>
      </c>
      <c r="D28" s="84">
        <v>6603805.2399999993</v>
      </c>
      <c r="E28" s="77">
        <v>3.5050685902515517E-3</v>
      </c>
      <c r="F28" s="84">
        <v>1705083.3500000003</v>
      </c>
      <c r="G28" s="77">
        <v>3.5050685902515517E-3</v>
      </c>
      <c r="H28" s="84">
        <v>115431.6</v>
      </c>
      <c r="I28" s="77">
        <v>3.5050685902515517E-3</v>
      </c>
      <c r="J28" s="84">
        <v>408091.93</v>
      </c>
      <c r="K28" s="77">
        <v>3.5050685902515517E-3</v>
      </c>
      <c r="L28" s="84">
        <v>13738</v>
      </c>
      <c r="M28" s="77">
        <v>3.5050685902515517E-3</v>
      </c>
      <c r="N28" s="84">
        <v>107312.9</v>
      </c>
      <c r="O28" s="77">
        <v>3.5050685902515517E-3</v>
      </c>
      <c r="P28" s="84">
        <v>58132.929999999993</v>
      </c>
      <c r="Q28" s="77">
        <v>3.5050685902515517E-3</v>
      </c>
      <c r="R28" s="84">
        <v>9521.5</v>
      </c>
      <c r="S28" s="77">
        <v>1.738040955715485E-3</v>
      </c>
      <c r="T28" s="84">
        <v>128913.13999999998</v>
      </c>
      <c r="U28" s="77">
        <v>3.5050685902515517E-3</v>
      </c>
      <c r="V28" s="84">
        <v>47033.33</v>
      </c>
      <c r="W28" s="77">
        <v>2.9269583884552141E-3</v>
      </c>
      <c r="X28" s="84">
        <v>247186</v>
      </c>
      <c r="Y28" s="78">
        <v>9444249.9199999999</v>
      </c>
      <c r="Z28" s="79"/>
      <c r="AA28" s="71"/>
    </row>
    <row r="29" spans="1:27" x14ac:dyDescent="0.2">
      <c r="A29" s="81">
        <v>25</v>
      </c>
      <c r="B29" s="83" t="s">
        <v>50</v>
      </c>
      <c r="C29" s="77">
        <v>4.2848410904612819E-3</v>
      </c>
      <c r="D29" s="84">
        <v>8072953.6199999992</v>
      </c>
      <c r="E29" s="77">
        <v>4.2848410904612819E-3</v>
      </c>
      <c r="F29" s="84">
        <v>2084413.1800000002</v>
      </c>
      <c r="G29" s="77">
        <v>4.2848410904612819E-3</v>
      </c>
      <c r="H29" s="84">
        <v>141111.67999999999</v>
      </c>
      <c r="I29" s="77">
        <v>4.2848410904612819E-3</v>
      </c>
      <c r="J29" s="84">
        <v>498880.17</v>
      </c>
      <c r="K29" s="77">
        <v>4.2848410904612819E-3</v>
      </c>
      <c r="L29" s="84">
        <v>16794.3</v>
      </c>
      <c r="M29" s="77">
        <v>4.2848410904612819E-3</v>
      </c>
      <c r="N29" s="84">
        <v>131186.79</v>
      </c>
      <c r="O29" s="77">
        <v>4.2848410904612819E-3</v>
      </c>
      <c r="P29" s="84">
        <v>71065.78</v>
      </c>
      <c r="Q29" s="77">
        <v>4.2848410904612819E-3</v>
      </c>
      <c r="R29" s="84">
        <v>11639.75</v>
      </c>
      <c r="S29" s="77">
        <v>2.7924748276688428E-3</v>
      </c>
      <c r="T29" s="84">
        <v>207122.09000000003</v>
      </c>
      <c r="U29" s="77">
        <v>4.2848410904612819E-3</v>
      </c>
      <c r="V29" s="84">
        <v>57496.83</v>
      </c>
      <c r="W29" s="77">
        <v>0</v>
      </c>
      <c r="X29" s="84">
        <v>0</v>
      </c>
      <c r="Y29" s="78">
        <v>11292664.189999998</v>
      </c>
      <c r="Z29" s="79"/>
      <c r="AA29" s="71"/>
    </row>
    <row r="30" spans="1:27" x14ac:dyDescent="0.2">
      <c r="A30" s="81">
        <v>26</v>
      </c>
      <c r="B30" s="83" t="s">
        <v>51</v>
      </c>
      <c r="C30" s="77">
        <v>4.0319887877166482E-3</v>
      </c>
      <c r="D30" s="84">
        <v>7596561.4200000009</v>
      </c>
      <c r="E30" s="77">
        <v>4.0319887877166482E-3</v>
      </c>
      <c r="F30" s="84">
        <v>1961410.12</v>
      </c>
      <c r="G30" s="77">
        <v>4.0319887877166482E-3</v>
      </c>
      <c r="H30" s="84">
        <v>132784.54999999999</v>
      </c>
      <c r="I30" s="77">
        <v>4.0319887877166482E-3</v>
      </c>
      <c r="J30" s="84">
        <v>469440.77</v>
      </c>
      <c r="K30" s="77">
        <v>4.0319887877166482E-3</v>
      </c>
      <c r="L30" s="84">
        <v>15803.25</v>
      </c>
      <c r="M30" s="77">
        <v>4.0319887877166482E-3</v>
      </c>
      <c r="N30" s="84">
        <v>123445.35</v>
      </c>
      <c r="O30" s="77">
        <v>4.0319887877166482E-3</v>
      </c>
      <c r="P30" s="84">
        <v>66872.12</v>
      </c>
      <c r="Q30" s="77">
        <v>4.0319887877166482E-3</v>
      </c>
      <c r="R30" s="84">
        <v>10952.880000000001</v>
      </c>
      <c r="S30" s="77">
        <v>1.6759374273867329E-3</v>
      </c>
      <c r="T30" s="84">
        <v>124306.81</v>
      </c>
      <c r="U30" s="77">
        <v>4.0319887877166482E-3</v>
      </c>
      <c r="V30" s="84">
        <v>54103.9</v>
      </c>
      <c r="W30" s="77">
        <v>0</v>
      </c>
      <c r="X30" s="84">
        <v>0</v>
      </c>
      <c r="Y30" s="78">
        <v>10555681.170000002</v>
      </c>
      <c r="Z30" s="79"/>
      <c r="AA30" s="71"/>
    </row>
    <row r="31" spans="1:27" x14ac:dyDescent="0.2">
      <c r="A31" s="81">
        <v>27</v>
      </c>
      <c r="B31" s="83" t="s">
        <v>106</v>
      </c>
      <c r="C31" s="77">
        <v>4.9867456971946517E-3</v>
      </c>
      <c r="D31" s="84">
        <v>9395393.1600000001</v>
      </c>
      <c r="E31" s="77">
        <v>4.9867456971946517E-3</v>
      </c>
      <c r="F31" s="84">
        <v>2425863.25</v>
      </c>
      <c r="G31" s="77">
        <v>4.9867456971946517E-3</v>
      </c>
      <c r="H31" s="84">
        <v>164227.34</v>
      </c>
      <c r="I31" s="77">
        <v>4.9867456971946517E-3</v>
      </c>
      <c r="J31" s="84">
        <v>580602.25</v>
      </c>
      <c r="K31" s="77">
        <v>4.9867456971946517E-3</v>
      </c>
      <c r="L31" s="84">
        <v>19545.45</v>
      </c>
      <c r="M31" s="77">
        <v>4.9867456971946517E-3</v>
      </c>
      <c r="N31" s="84">
        <v>152676.65</v>
      </c>
      <c r="O31" s="77">
        <v>4.9867456971946517E-3</v>
      </c>
      <c r="P31" s="84">
        <v>82707.140000000014</v>
      </c>
      <c r="Q31" s="77">
        <v>4.9867456971946517E-3</v>
      </c>
      <c r="R31" s="84">
        <v>13546.470000000001</v>
      </c>
      <c r="S31" s="77">
        <v>3.6052679116127355E-3</v>
      </c>
      <c r="T31" s="84">
        <v>267408.21999999997</v>
      </c>
      <c r="U31" s="77">
        <v>4.9867456971946517E-3</v>
      </c>
      <c r="V31" s="84">
        <v>66915.460000000006</v>
      </c>
      <c r="W31" s="77">
        <v>0</v>
      </c>
      <c r="X31" s="84">
        <v>0</v>
      </c>
      <c r="Y31" s="78">
        <v>13168885.390000002</v>
      </c>
      <c r="Z31" s="79"/>
      <c r="AA31" s="71"/>
    </row>
    <row r="32" spans="1:27" x14ac:dyDescent="0.2">
      <c r="A32" s="81">
        <v>28</v>
      </c>
      <c r="B32" s="83" t="s">
        <v>52</v>
      </c>
      <c r="C32" s="77">
        <v>3.4015583119234982E-3</v>
      </c>
      <c r="D32" s="84">
        <v>6408784.2599999998</v>
      </c>
      <c r="E32" s="77">
        <v>3.4015583119234982E-3</v>
      </c>
      <c r="F32" s="84">
        <v>1654729.51</v>
      </c>
      <c r="G32" s="77">
        <v>3.4015583119234982E-3</v>
      </c>
      <c r="H32" s="84">
        <v>112022.73000000001</v>
      </c>
      <c r="I32" s="77">
        <v>3.4015583119234982E-3</v>
      </c>
      <c r="J32" s="84">
        <v>396040.32999999996</v>
      </c>
      <c r="K32" s="77">
        <v>3.4015583119234982E-3</v>
      </c>
      <c r="L32" s="84">
        <v>13332.3</v>
      </c>
      <c r="M32" s="77">
        <v>3.4015583119234982E-3</v>
      </c>
      <c r="N32" s="84">
        <v>104143.77</v>
      </c>
      <c r="O32" s="77">
        <v>3.4015583119234982E-3</v>
      </c>
      <c r="P32" s="84">
        <v>56416.19</v>
      </c>
      <c r="Q32" s="77">
        <v>3.4015583119234982E-3</v>
      </c>
      <c r="R32" s="84">
        <v>9240.2999999999993</v>
      </c>
      <c r="S32" s="77">
        <v>1.3687878452620151E-3</v>
      </c>
      <c r="T32" s="84">
        <v>101525.06</v>
      </c>
      <c r="U32" s="77">
        <v>3.4015583119234982E-3</v>
      </c>
      <c r="V32" s="84">
        <v>45644.349999999991</v>
      </c>
      <c r="W32" s="77">
        <v>0</v>
      </c>
      <c r="X32" s="84">
        <v>0</v>
      </c>
      <c r="Y32" s="78">
        <v>8901878.8000000007</v>
      </c>
      <c r="Z32" s="79"/>
      <c r="AA32" s="71"/>
    </row>
    <row r="33" spans="1:27" x14ac:dyDescent="0.2">
      <c r="A33" s="81">
        <v>29</v>
      </c>
      <c r="B33" s="83" t="s">
        <v>107</v>
      </c>
      <c r="C33" s="77">
        <v>4.3481121436838481E-3</v>
      </c>
      <c r="D33" s="84">
        <v>8192160.9800000004</v>
      </c>
      <c r="E33" s="77">
        <v>4.3481121436838481E-3</v>
      </c>
      <c r="F33" s="84">
        <v>2115192.2000000002</v>
      </c>
      <c r="G33" s="77">
        <v>4.3481121436838481E-3</v>
      </c>
      <c r="H33" s="84">
        <v>143195.37</v>
      </c>
      <c r="I33" s="77">
        <v>4.3481121436838481E-3</v>
      </c>
      <c r="J33" s="84">
        <v>506246.76999999996</v>
      </c>
      <c r="K33" s="77">
        <v>4.3481121436838481E-3</v>
      </c>
      <c r="L33" s="84">
        <v>17042.3</v>
      </c>
      <c r="M33" s="77">
        <v>4.3481121436838481E-3</v>
      </c>
      <c r="N33" s="84">
        <v>133123.93</v>
      </c>
      <c r="O33" s="77">
        <v>4.3481121436838481E-3</v>
      </c>
      <c r="P33" s="84">
        <v>72115.150000000009</v>
      </c>
      <c r="Q33" s="77">
        <v>4.3481121436838481E-3</v>
      </c>
      <c r="R33" s="84">
        <v>11811.630000000001</v>
      </c>
      <c r="S33" s="77">
        <v>2.8432498674987941E-3</v>
      </c>
      <c r="T33" s="84">
        <v>210888.19</v>
      </c>
      <c r="U33" s="77">
        <v>4.3481121436838481E-3</v>
      </c>
      <c r="V33" s="84">
        <v>58345.840000000004</v>
      </c>
      <c r="W33" s="77">
        <v>0</v>
      </c>
      <c r="X33" s="84">
        <v>0</v>
      </c>
      <c r="Y33" s="78">
        <v>11460122.359999999</v>
      </c>
      <c r="Z33" s="79"/>
      <c r="AA33" s="71"/>
    </row>
    <row r="34" spans="1:27" x14ac:dyDescent="0.2">
      <c r="A34" s="81">
        <v>30</v>
      </c>
      <c r="B34" s="83" t="s">
        <v>108</v>
      </c>
      <c r="C34" s="77">
        <v>3.7466784490664752E-3</v>
      </c>
      <c r="D34" s="84">
        <v>7059015.7800000012</v>
      </c>
      <c r="E34" s="77">
        <v>3.7466784490664752E-3</v>
      </c>
      <c r="F34" s="84">
        <v>1822617.3900000001</v>
      </c>
      <c r="G34" s="77">
        <v>3.7466784490664752E-3</v>
      </c>
      <c r="H34" s="84">
        <v>123388.48000000001</v>
      </c>
      <c r="I34" s="77">
        <v>3.7466784490664752E-3</v>
      </c>
      <c r="J34" s="84">
        <v>436222.38</v>
      </c>
      <c r="K34" s="77">
        <v>3.7466784490664752E-3</v>
      </c>
      <c r="L34" s="84">
        <v>14685</v>
      </c>
      <c r="M34" s="77">
        <v>3.7466784490664752E-3</v>
      </c>
      <c r="N34" s="84">
        <v>114710.13</v>
      </c>
      <c r="O34" s="77">
        <v>3.7466784490664752E-3</v>
      </c>
      <c r="P34" s="84">
        <v>62140.13</v>
      </c>
      <c r="Q34" s="77">
        <v>3.7466784490664752E-3</v>
      </c>
      <c r="R34" s="84">
        <v>10177.82</v>
      </c>
      <c r="S34" s="77">
        <v>2.300311765319649E-3</v>
      </c>
      <c r="T34" s="84">
        <v>170617.63</v>
      </c>
      <c r="U34" s="77">
        <v>3.7466784490664752E-3</v>
      </c>
      <c r="V34" s="84">
        <v>50275.4</v>
      </c>
      <c r="W34" s="77">
        <v>0</v>
      </c>
      <c r="X34" s="84">
        <v>0</v>
      </c>
      <c r="Y34" s="78">
        <v>9863850.1400000062</v>
      </c>
      <c r="Z34" s="79"/>
      <c r="AA34" s="71"/>
    </row>
    <row r="35" spans="1:27" x14ac:dyDescent="0.2">
      <c r="A35" s="81">
        <v>31</v>
      </c>
      <c r="B35" s="83" t="s">
        <v>53</v>
      </c>
      <c r="C35" s="77">
        <v>3.3796195870197487E-3</v>
      </c>
      <c r="D35" s="84">
        <v>6367450.1600000001</v>
      </c>
      <c r="E35" s="77">
        <v>3.3796195870197487E-3</v>
      </c>
      <c r="F35" s="84">
        <v>1644057.1600000001</v>
      </c>
      <c r="G35" s="77">
        <v>3.3796195870197487E-3</v>
      </c>
      <c r="H35" s="84">
        <v>111300.22</v>
      </c>
      <c r="I35" s="77">
        <v>3.3796195870197487E-3</v>
      </c>
      <c r="J35" s="84">
        <v>393486.03</v>
      </c>
      <c r="K35" s="77">
        <v>3.3796195870197487E-3</v>
      </c>
      <c r="L35" s="84">
        <v>13246.35</v>
      </c>
      <c r="M35" s="77">
        <v>3.3796195870197487E-3</v>
      </c>
      <c r="N35" s="84">
        <v>103472.09</v>
      </c>
      <c r="O35" s="77">
        <v>3.3796195870197487E-3</v>
      </c>
      <c r="P35" s="84">
        <v>56052.299999999996</v>
      </c>
      <c r="Q35" s="77">
        <v>3.3796195870197487E-3</v>
      </c>
      <c r="R35" s="84">
        <v>9180.7000000000007</v>
      </c>
      <c r="S35" s="77">
        <v>1.5078916515455611E-3</v>
      </c>
      <c r="T35" s="84">
        <v>111842.62</v>
      </c>
      <c r="U35" s="77">
        <v>3.3796195870197487E-3</v>
      </c>
      <c r="V35" s="84">
        <v>45349.96</v>
      </c>
      <c r="W35" s="77">
        <v>0</v>
      </c>
      <c r="X35" s="84">
        <v>0</v>
      </c>
      <c r="Y35" s="78">
        <v>8855437.5899999999</v>
      </c>
      <c r="Z35" s="79"/>
      <c r="AA35" s="71"/>
    </row>
    <row r="36" spans="1:27" x14ac:dyDescent="0.2">
      <c r="A36" s="81">
        <v>32</v>
      </c>
      <c r="B36" s="83" t="s">
        <v>54</v>
      </c>
      <c r="C36" s="77">
        <v>7.4903102955795843E-3</v>
      </c>
      <c r="D36" s="84">
        <v>14112291.760000002</v>
      </c>
      <c r="E36" s="77">
        <v>7.4903102955795843E-3</v>
      </c>
      <c r="F36" s="84">
        <v>3643752.81</v>
      </c>
      <c r="G36" s="77">
        <v>7.4903102955795843E-3</v>
      </c>
      <c r="H36" s="84">
        <v>246676.66999999998</v>
      </c>
      <c r="I36" s="77">
        <v>7.4903102955795843E-3</v>
      </c>
      <c r="J36" s="84">
        <v>872090.05</v>
      </c>
      <c r="K36" s="77">
        <v>7.4903102955795843E-3</v>
      </c>
      <c r="L36" s="84">
        <v>29358.1</v>
      </c>
      <c r="M36" s="77">
        <v>7.4903102955795843E-3</v>
      </c>
      <c r="N36" s="84">
        <v>229327.02000000002</v>
      </c>
      <c r="O36" s="77">
        <v>7.4903102955795843E-3</v>
      </c>
      <c r="P36" s="84">
        <v>124229.77000000002</v>
      </c>
      <c r="Q36" s="77">
        <v>7.4903102955795843E-3</v>
      </c>
      <c r="R36" s="84">
        <v>20347.39</v>
      </c>
      <c r="S36" s="77">
        <v>8.66426232404356E-3</v>
      </c>
      <c r="T36" s="84">
        <v>642641.6</v>
      </c>
      <c r="U36" s="77">
        <v>7.4903102955795843E-3</v>
      </c>
      <c r="V36" s="84">
        <v>100509.95</v>
      </c>
      <c r="W36" s="77">
        <v>0</v>
      </c>
      <c r="X36" s="84">
        <v>0</v>
      </c>
      <c r="Y36" s="78">
        <v>20021225.120000005</v>
      </c>
      <c r="Z36" s="79"/>
      <c r="AA36" s="71"/>
    </row>
    <row r="37" spans="1:27" x14ac:dyDescent="0.2">
      <c r="A37" s="81">
        <v>33</v>
      </c>
      <c r="B37" s="83" t="s">
        <v>109</v>
      </c>
      <c r="C37" s="77">
        <v>8.8035049101686681E-3</v>
      </c>
      <c r="D37" s="84">
        <v>16586446.340000002</v>
      </c>
      <c r="E37" s="77">
        <v>8.8035049101686681E-3</v>
      </c>
      <c r="F37" s="84">
        <v>4282572.32</v>
      </c>
      <c r="G37" s="77">
        <v>8.8035049101686681E-3</v>
      </c>
      <c r="H37" s="84">
        <v>289923.80000000005</v>
      </c>
      <c r="I37" s="77">
        <v>8.8035049101686681E-3</v>
      </c>
      <c r="J37" s="84">
        <v>1024984.1000000001</v>
      </c>
      <c r="K37" s="77">
        <v>8.8035049101686681E-3</v>
      </c>
      <c r="L37" s="84">
        <v>34505.15</v>
      </c>
      <c r="M37" s="77">
        <v>8.8035049101686681E-3</v>
      </c>
      <c r="N37" s="84">
        <v>269532.45</v>
      </c>
      <c r="O37" s="77">
        <v>8.8035049101686681E-3</v>
      </c>
      <c r="P37" s="84">
        <v>146009.64000000001</v>
      </c>
      <c r="Q37" s="77">
        <v>8.8035049101686681E-3</v>
      </c>
      <c r="R37" s="84">
        <v>23914.690000000002</v>
      </c>
      <c r="S37" s="77">
        <v>1.1032595466713488E-2</v>
      </c>
      <c r="T37" s="84">
        <v>818304.49000000011</v>
      </c>
      <c r="U37" s="77">
        <v>8.8035049101686681E-3</v>
      </c>
      <c r="V37" s="84">
        <v>118131.27</v>
      </c>
      <c r="W37" s="77">
        <v>0</v>
      </c>
      <c r="X37" s="84">
        <v>0</v>
      </c>
      <c r="Y37" s="78">
        <v>23594324.250000004</v>
      </c>
      <c r="Z37" s="79"/>
      <c r="AA37" s="71"/>
    </row>
    <row r="38" spans="1:27" x14ac:dyDescent="0.2">
      <c r="A38" s="81">
        <v>34</v>
      </c>
      <c r="B38" s="83" t="s">
        <v>110</v>
      </c>
      <c r="C38" s="77">
        <v>4.4739840785229272E-3</v>
      </c>
      <c r="D38" s="84">
        <v>8429312.6799999997</v>
      </c>
      <c r="E38" s="77">
        <v>4.4739840785229272E-3</v>
      </c>
      <c r="F38" s="84">
        <v>2176424.0699999998</v>
      </c>
      <c r="G38" s="77">
        <v>4.4739840785229272E-3</v>
      </c>
      <c r="H38" s="84">
        <v>147340.67000000001</v>
      </c>
      <c r="I38" s="77">
        <v>4.4739840785229272E-3</v>
      </c>
      <c r="J38" s="84">
        <v>520901.9</v>
      </c>
      <c r="K38" s="77">
        <v>4.4739840785229272E-3</v>
      </c>
      <c r="L38" s="84">
        <v>17535.650000000001</v>
      </c>
      <c r="M38" s="77">
        <v>4.4739840785229272E-3</v>
      </c>
      <c r="N38" s="84">
        <v>136977.68</v>
      </c>
      <c r="O38" s="77">
        <v>4.4739840785229272E-3</v>
      </c>
      <c r="P38" s="84">
        <v>74202.790000000008</v>
      </c>
      <c r="Q38" s="77">
        <v>4.4739840785229272E-3</v>
      </c>
      <c r="R38" s="84">
        <v>12153.55</v>
      </c>
      <c r="S38" s="77">
        <v>3.522020177651887E-3</v>
      </c>
      <c r="T38" s="84">
        <v>261233.59000000003</v>
      </c>
      <c r="U38" s="77">
        <v>4.4739840785229272E-3</v>
      </c>
      <c r="V38" s="84">
        <v>60034.890000000007</v>
      </c>
      <c r="W38" s="77">
        <v>0</v>
      </c>
      <c r="X38" s="84">
        <v>0</v>
      </c>
      <c r="Y38" s="78">
        <v>11836117.470000001</v>
      </c>
      <c r="Z38" s="79"/>
      <c r="AA38" s="71"/>
    </row>
    <row r="39" spans="1:27" x14ac:dyDescent="0.2">
      <c r="A39" s="81">
        <v>35</v>
      </c>
      <c r="B39" s="83" t="s">
        <v>111</v>
      </c>
      <c r="C39" s="77">
        <v>4.4195211176862618E-3</v>
      </c>
      <c r="D39" s="84">
        <v>8326700.5600000005</v>
      </c>
      <c r="E39" s="77">
        <v>4.4195211176862618E-3</v>
      </c>
      <c r="F39" s="84">
        <v>2149929.9300000002</v>
      </c>
      <c r="G39" s="77">
        <v>4.4195211176862618E-3</v>
      </c>
      <c r="H39" s="84">
        <v>145547.06</v>
      </c>
      <c r="I39" s="77">
        <v>4.4195211176862618E-3</v>
      </c>
      <c r="J39" s="84">
        <v>514560.80000000005</v>
      </c>
      <c r="K39" s="77">
        <v>4.4195211176862618E-3</v>
      </c>
      <c r="L39" s="84">
        <v>17322.2</v>
      </c>
      <c r="M39" s="77">
        <v>4.4195211176862618E-3</v>
      </c>
      <c r="N39" s="84">
        <v>135310.22</v>
      </c>
      <c r="O39" s="77">
        <v>4.4195211176862618E-3</v>
      </c>
      <c r="P39" s="84">
        <v>73299.510000000009</v>
      </c>
      <c r="Q39" s="77">
        <v>4.4195211176862618E-3</v>
      </c>
      <c r="R39" s="84">
        <v>12005.6</v>
      </c>
      <c r="S39" s="77">
        <v>3.2472298553058573E-3</v>
      </c>
      <c r="T39" s="84">
        <v>240851.99</v>
      </c>
      <c r="U39" s="77">
        <v>4.4195211176862618E-3</v>
      </c>
      <c r="V39" s="84">
        <v>59304.05</v>
      </c>
      <c r="W39" s="77">
        <v>0</v>
      </c>
      <c r="X39" s="84">
        <v>0</v>
      </c>
      <c r="Y39" s="78">
        <v>11674831.920000002</v>
      </c>
      <c r="Z39" s="79"/>
      <c r="AA39" s="71"/>
    </row>
    <row r="40" spans="1:27" x14ac:dyDescent="0.2">
      <c r="A40" s="81">
        <v>36</v>
      </c>
      <c r="B40" s="83" t="s">
        <v>112</v>
      </c>
      <c r="C40" s="77">
        <v>4.9129688596472876E-3</v>
      </c>
      <c r="D40" s="84">
        <v>9256392.2599999998</v>
      </c>
      <c r="E40" s="77">
        <v>4.9129688596472876E-3</v>
      </c>
      <c r="F40" s="84">
        <v>2389973.63</v>
      </c>
      <c r="G40" s="77">
        <v>4.9129688596472876E-3</v>
      </c>
      <c r="H40" s="84">
        <v>161797.65999999997</v>
      </c>
      <c r="I40" s="77">
        <v>4.9129688596472876E-3</v>
      </c>
      <c r="J40" s="84">
        <v>572012.5</v>
      </c>
      <c r="K40" s="77">
        <v>4.9129688596472876E-3</v>
      </c>
      <c r="L40" s="84">
        <v>19256.25</v>
      </c>
      <c r="M40" s="77">
        <v>4.9129688596472876E-3</v>
      </c>
      <c r="N40" s="84">
        <v>150417.87</v>
      </c>
      <c r="O40" s="77">
        <v>4.9129688596472876E-3</v>
      </c>
      <c r="P40" s="84">
        <v>81483.520000000004</v>
      </c>
      <c r="Q40" s="77">
        <v>4.9129688596472876E-3</v>
      </c>
      <c r="R40" s="84">
        <v>13346.06</v>
      </c>
      <c r="S40" s="77">
        <v>4.0583329873771839E-3</v>
      </c>
      <c r="T40" s="84">
        <v>301012.76</v>
      </c>
      <c r="U40" s="77">
        <v>4.9129688596472876E-3</v>
      </c>
      <c r="V40" s="84">
        <v>65925.45</v>
      </c>
      <c r="W40" s="77">
        <v>0</v>
      </c>
      <c r="X40" s="84">
        <v>0</v>
      </c>
      <c r="Y40" s="78">
        <v>13011617.959999999</v>
      </c>
      <c r="Z40" s="79"/>
      <c r="AA40" s="71"/>
    </row>
    <row r="41" spans="1:27" x14ac:dyDescent="0.2">
      <c r="A41" s="81">
        <v>37</v>
      </c>
      <c r="B41" s="83" t="s">
        <v>113</v>
      </c>
      <c r="C41" s="77">
        <v>4.0750296949071639E-3</v>
      </c>
      <c r="D41" s="84">
        <v>7677653.6000000015</v>
      </c>
      <c r="E41" s="77">
        <v>4.0750296949071639E-3</v>
      </c>
      <c r="F41" s="84">
        <v>1982347.8900000001</v>
      </c>
      <c r="G41" s="77">
        <v>4.0750296949071639E-3</v>
      </c>
      <c r="H41" s="84">
        <v>134202.01</v>
      </c>
      <c r="I41" s="77">
        <v>4.0750296949071639E-3</v>
      </c>
      <c r="J41" s="84">
        <v>474452.00000000006</v>
      </c>
      <c r="K41" s="77">
        <v>4.0750296949071639E-3</v>
      </c>
      <c r="L41" s="84">
        <v>15971.949999999999</v>
      </c>
      <c r="M41" s="77">
        <v>4.0750296949071639E-3</v>
      </c>
      <c r="N41" s="84">
        <v>124763.11</v>
      </c>
      <c r="O41" s="77">
        <v>4.0750296949071639E-3</v>
      </c>
      <c r="P41" s="84">
        <v>67585.990000000005</v>
      </c>
      <c r="Q41" s="77">
        <v>4.0750296949071639E-3</v>
      </c>
      <c r="R41" s="84">
        <v>11069.789999999999</v>
      </c>
      <c r="S41" s="77">
        <v>2.5286162275257032E-3</v>
      </c>
      <c r="T41" s="84">
        <v>187551.32</v>
      </c>
      <c r="U41" s="77">
        <v>4.0750296949071639E-3</v>
      </c>
      <c r="V41" s="84">
        <v>54681.439999999995</v>
      </c>
      <c r="W41" s="77">
        <v>2.2897168269059927E-4</v>
      </c>
      <c r="X41" s="84">
        <v>19337</v>
      </c>
      <c r="Y41" s="78">
        <v>10749616.1</v>
      </c>
      <c r="Z41" s="79"/>
      <c r="AA41" s="71"/>
    </row>
    <row r="42" spans="1:27" x14ac:dyDescent="0.2">
      <c r="A42" s="81">
        <v>38</v>
      </c>
      <c r="B42" s="83" t="s">
        <v>114</v>
      </c>
      <c r="C42" s="77">
        <v>1.3063316310757148E-2</v>
      </c>
      <c r="D42" s="84">
        <v>24612242.239999995</v>
      </c>
      <c r="E42" s="77">
        <v>1.3063316310757148E-2</v>
      </c>
      <c r="F42" s="84">
        <v>6354809.5499999998</v>
      </c>
      <c r="G42" s="77">
        <v>1.3063316310757148E-2</v>
      </c>
      <c r="H42" s="84">
        <v>430211.21</v>
      </c>
      <c r="I42" s="77">
        <v>1.3063316310757148E-2</v>
      </c>
      <c r="J42" s="84">
        <v>1520950.1</v>
      </c>
      <c r="K42" s="77">
        <v>1.3063316310757148E-2</v>
      </c>
      <c r="L42" s="84">
        <v>51201.4</v>
      </c>
      <c r="M42" s="77">
        <v>1.3063316310757148E-2</v>
      </c>
      <c r="N42" s="84">
        <v>399952.94</v>
      </c>
      <c r="O42" s="77">
        <v>1.3063316310757148E-2</v>
      </c>
      <c r="P42" s="84">
        <v>216660.31</v>
      </c>
      <c r="Q42" s="77">
        <v>1.3063316310757148E-2</v>
      </c>
      <c r="R42" s="84">
        <v>35486.449999999997</v>
      </c>
      <c r="S42" s="77">
        <v>1.6654177721134981E-2</v>
      </c>
      <c r="T42" s="84">
        <v>1235265.8600000001</v>
      </c>
      <c r="U42" s="77">
        <v>1.3063316310757148E-2</v>
      </c>
      <c r="V42" s="84">
        <v>175292.26</v>
      </c>
      <c r="W42" s="77">
        <v>2.9212036055112395E-3</v>
      </c>
      <c r="X42" s="84">
        <v>246700</v>
      </c>
      <c r="Y42" s="78">
        <v>35278772.32</v>
      </c>
      <c r="Z42" s="79"/>
      <c r="AA42" s="71"/>
    </row>
    <row r="43" spans="1:27" x14ac:dyDescent="0.2">
      <c r="A43" s="81">
        <v>39</v>
      </c>
      <c r="B43" s="83" t="s">
        <v>55</v>
      </c>
      <c r="C43" s="77">
        <v>3.7879546282227729E-3</v>
      </c>
      <c r="D43" s="84">
        <v>7136783.1399999997</v>
      </c>
      <c r="E43" s="77">
        <v>3.7879546282227729E-3</v>
      </c>
      <c r="F43" s="84">
        <v>1842696.7000000002</v>
      </c>
      <c r="G43" s="77">
        <v>3.7879546282227729E-3</v>
      </c>
      <c r="H43" s="84">
        <v>124747.82</v>
      </c>
      <c r="I43" s="77">
        <v>3.7879546282227729E-3</v>
      </c>
      <c r="J43" s="84">
        <v>441028.1100000001</v>
      </c>
      <c r="K43" s="77">
        <v>3.7879546282227729E-3</v>
      </c>
      <c r="L43" s="84">
        <v>14846.800000000001</v>
      </c>
      <c r="M43" s="77">
        <v>3.7879546282227729E-3</v>
      </c>
      <c r="N43" s="84">
        <v>115973.86000000002</v>
      </c>
      <c r="O43" s="77">
        <v>3.7879546282227729E-3</v>
      </c>
      <c r="P43" s="84">
        <v>62824.72</v>
      </c>
      <c r="Q43" s="77">
        <v>3.7879546282227729E-3</v>
      </c>
      <c r="R43" s="84">
        <v>10289.950000000001</v>
      </c>
      <c r="S43" s="77">
        <v>1.9355702872341034E-3</v>
      </c>
      <c r="T43" s="84">
        <v>143564.16999999998</v>
      </c>
      <c r="U43" s="77">
        <v>3.7879546282227729E-3</v>
      </c>
      <c r="V43" s="84">
        <v>50829.279999999999</v>
      </c>
      <c r="W43" s="77">
        <v>0</v>
      </c>
      <c r="X43" s="84">
        <v>0</v>
      </c>
      <c r="Y43" s="78">
        <v>9943584.5499999989</v>
      </c>
      <c r="Z43" s="79"/>
      <c r="AA43" s="71"/>
    </row>
    <row r="44" spans="1:27" x14ac:dyDescent="0.2">
      <c r="A44" s="81">
        <v>40</v>
      </c>
      <c r="B44" s="83" t="s">
        <v>56</v>
      </c>
      <c r="C44" s="77">
        <v>1.0897164524169996E-2</v>
      </c>
      <c r="D44" s="84">
        <v>20531053.959999997</v>
      </c>
      <c r="E44" s="77">
        <v>1.0897164524169996E-2</v>
      </c>
      <c r="F44" s="84">
        <v>5301058.58</v>
      </c>
      <c r="G44" s="77">
        <v>1.0897164524169996E-2</v>
      </c>
      <c r="H44" s="84">
        <v>358873.80999999994</v>
      </c>
      <c r="I44" s="77">
        <v>1.0897164524169996E-2</v>
      </c>
      <c r="J44" s="84">
        <v>1268747.01</v>
      </c>
      <c r="K44" s="77">
        <v>1.0897164524169996E-2</v>
      </c>
      <c r="L44" s="84">
        <v>42711.199999999997</v>
      </c>
      <c r="M44" s="77">
        <v>1.0897164524169996E-2</v>
      </c>
      <c r="N44" s="84">
        <v>333632.95999999996</v>
      </c>
      <c r="O44" s="77">
        <v>1.0897164524169996E-2</v>
      </c>
      <c r="P44" s="84">
        <v>180733.82</v>
      </c>
      <c r="Q44" s="77">
        <v>1.0897164524169996E-2</v>
      </c>
      <c r="R44" s="84">
        <v>29602.109999999997</v>
      </c>
      <c r="S44" s="77">
        <v>1.3248468455626616E-2</v>
      </c>
      <c r="T44" s="84">
        <v>982659.19000000006</v>
      </c>
      <c r="U44" s="77">
        <v>1.0897164524169996E-2</v>
      </c>
      <c r="V44" s="84">
        <v>146225.39000000001</v>
      </c>
      <c r="W44" s="77">
        <v>0</v>
      </c>
      <c r="X44" s="84">
        <v>0</v>
      </c>
      <c r="Y44" s="78">
        <v>29175298.030000001</v>
      </c>
      <c r="Z44" s="79"/>
      <c r="AA44" s="71"/>
    </row>
    <row r="45" spans="1:27" x14ac:dyDescent="0.2">
      <c r="A45" s="81">
        <v>41</v>
      </c>
      <c r="B45" s="83" t="s">
        <v>115</v>
      </c>
      <c r="C45" s="77">
        <v>4.3538129560929596E-2</v>
      </c>
      <c r="D45" s="84">
        <v>82029016.900000006</v>
      </c>
      <c r="E45" s="77">
        <v>4.3538129560929596E-2</v>
      </c>
      <c r="F45" s="84">
        <v>21179654.239999998</v>
      </c>
      <c r="G45" s="77">
        <v>4.3538129560929596E-2</v>
      </c>
      <c r="H45" s="84">
        <v>1433831.2999999998</v>
      </c>
      <c r="I45" s="77">
        <v>4.3538129560929596E-2</v>
      </c>
      <c r="J45" s="84">
        <v>5069105.1500000004</v>
      </c>
      <c r="K45" s="77">
        <v>4.3538129560929596E-2</v>
      </c>
      <c r="L45" s="84">
        <v>170646.8</v>
      </c>
      <c r="M45" s="77">
        <v>4.3538129560929596E-2</v>
      </c>
      <c r="N45" s="84">
        <v>1332984.9300000002</v>
      </c>
      <c r="O45" s="77">
        <v>4.3538129560929596E-2</v>
      </c>
      <c r="P45" s="84">
        <v>722097.34000000008</v>
      </c>
      <c r="Q45" s="77">
        <v>4.3538129560929596E-2</v>
      </c>
      <c r="R45" s="84">
        <v>118271.26000000001</v>
      </c>
      <c r="S45" s="77">
        <v>5.7533038309649259E-2</v>
      </c>
      <c r="T45" s="84">
        <v>4267313.6900000004</v>
      </c>
      <c r="U45" s="77">
        <v>4.3538129560929596E-2</v>
      </c>
      <c r="V45" s="84">
        <v>584223.61</v>
      </c>
      <c r="W45" s="77">
        <v>4.2259715698802762E-2</v>
      </c>
      <c r="X45" s="84">
        <v>3568896</v>
      </c>
      <c r="Y45" s="78">
        <v>120476041.22000001</v>
      </c>
      <c r="Z45" s="79"/>
      <c r="AA45" s="71"/>
    </row>
    <row r="46" spans="1:27" x14ac:dyDescent="0.2">
      <c r="A46" s="81">
        <v>42</v>
      </c>
      <c r="B46" s="83" t="s">
        <v>57</v>
      </c>
      <c r="C46" s="77">
        <v>4.1774334809446118E-3</v>
      </c>
      <c r="D46" s="84">
        <v>7870589.8399999999</v>
      </c>
      <c r="E46" s="77">
        <v>4.1774334809446118E-3</v>
      </c>
      <c r="F46" s="84">
        <v>2032163.4700000002</v>
      </c>
      <c r="G46" s="77">
        <v>4.1774334809446118E-3</v>
      </c>
      <c r="H46" s="84">
        <v>137574.45000000001</v>
      </c>
      <c r="I46" s="77">
        <v>4.1774334809446118E-3</v>
      </c>
      <c r="J46" s="84">
        <v>486374.76000000007</v>
      </c>
      <c r="K46" s="77">
        <v>4.1774334809446118E-3</v>
      </c>
      <c r="L46" s="84">
        <v>16373.35</v>
      </c>
      <c r="M46" s="77">
        <v>4.1774334809446118E-3</v>
      </c>
      <c r="N46" s="84">
        <v>127898.35999999999</v>
      </c>
      <c r="O46" s="77">
        <v>4.1774334809446118E-3</v>
      </c>
      <c r="P46" s="84">
        <v>69284.37</v>
      </c>
      <c r="Q46" s="77">
        <v>4.1774334809446118E-3</v>
      </c>
      <c r="R46" s="84">
        <v>11347.980000000001</v>
      </c>
      <c r="S46" s="77">
        <v>2.8374609254732844E-3</v>
      </c>
      <c r="T46" s="84">
        <v>210458.8</v>
      </c>
      <c r="U46" s="77">
        <v>4.1774334809446118E-3</v>
      </c>
      <c r="V46" s="84">
        <v>56055.560000000005</v>
      </c>
      <c r="W46" s="77">
        <v>5.0296684519163786E-3</v>
      </c>
      <c r="X46" s="84">
        <v>424763</v>
      </c>
      <c r="Y46" s="78">
        <v>11442883.939999999</v>
      </c>
      <c r="Z46" s="79"/>
      <c r="AA46" s="71"/>
    </row>
    <row r="47" spans="1:27" x14ac:dyDescent="0.2">
      <c r="A47" s="81">
        <v>43</v>
      </c>
      <c r="B47" s="83" t="s">
        <v>58</v>
      </c>
      <c r="C47" s="77">
        <v>3.5492263088867356E-3</v>
      </c>
      <c r="D47" s="84">
        <v>6687001.5800000001</v>
      </c>
      <c r="E47" s="77">
        <v>3.5492263088867356E-3</v>
      </c>
      <c r="F47" s="84">
        <v>1726564.41</v>
      </c>
      <c r="G47" s="77">
        <v>3.5492263088867356E-3</v>
      </c>
      <c r="H47" s="84">
        <v>116885.83</v>
      </c>
      <c r="I47" s="77">
        <v>3.5492263088867356E-3</v>
      </c>
      <c r="J47" s="84">
        <v>413233.20000000007</v>
      </c>
      <c r="K47" s="77">
        <v>3.5492263088867356E-3</v>
      </c>
      <c r="L47" s="84">
        <v>13911.100000000002</v>
      </c>
      <c r="M47" s="77">
        <v>3.5492263088867356E-3</v>
      </c>
      <c r="N47" s="84">
        <v>108664.84999999999</v>
      </c>
      <c r="O47" s="77">
        <v>3.5492263088867356E-3</v>
      </c>
      <c r="P47" s="84">
        <v>58865.32</v>
      </c>
      <c r="Q47" s="77">
        <v>3.5492263088867356E-3</v>
      </c>
      <c r="R47" s="84">
        <v>9641.4399999999987</v>
      </c>
      <c r="S47" s="77">
        <v>1.7782878416254008E-3</v>
      </c>
      <c r="T47" s="84">
        <v>131898.30000000002</v>
      </c>
      <c r="U47" s="77">
        <v>3.5492263088867356E-3</v>
      </c>
      <c r="V47" s="84">
        <v>47625.86</v>
      </c>
      <c r="W47" s="77">
        <v>0</v>
      </c>
      <c r="X47" s="84">
        <v>0</v>
      </c>
      <c r="Y47" s="78">
        <v>9314291.8899999987</v>
      </c>
      <c r="Z47" s="79"/>
      <c r="AA47" s="71"/>
    </row>
    <row r="48" spans="1:27" x14ac:dyDescent="0.2">
      <c r="A48" s="81">
        <v>44</v>
      </c>
      <c r="B48" s="83" t="s">
        <v>59</v>
      </c>
      <c r="C48" s="77">
        <v>4.7483117573047171E-3</v>
      </c>
      <c r="D48" s="84">
        <v>8946166.1000000015</v>
      </c>
      <c r="E48" s="77">
        <v>4.7483117573047171E-3</v>
      </c>
      <c r="F48" s="84">
        <v>2309874.12</v>
      </c>
      <c r="G48" s="77">
        <v>4.7483117573047171E-3</v>
      </c>
      <c r="H48" s="84">
        <v>156375.06</v>
      </c>
      <c r="I48" s="77">
        <v>4.7483117573047171E-3</v>
      </c>
      <c r="J48" s="84">
        <v>552841.63</v>
      </c>
      <c r="K48" s="77">
        <v>4.7483117573047171E-3</v>
      </c>
      <c r="L48" s="84">
        <v>18610.900000000001</v>
      </c>
      <c r="M48" s="77">
        <v>4.7483117573047171E-3</v>
      </c>
      <c r="N48" s="84">
        <v>145376.64000000001</v>
      </c>
      <c r="O48" s="77">
        <v>4.7483117573047171E-3</v>
      </c>
      <c r="P48" s="84">
        <v>78752.62</v>
      </c>
      <c r="Q48" s="77">
        <v>4.7483117573047171E-3</v>
      </c>
      <c r="R48" s="84">
        <v>12898.77</v>
      </c>
      <c r="S48" s="77">
        <v>3.6618458543408909E-3</v>
      </c>
      <c r="T48" s="84">
        <v>271604.69</v>
      </c>
      <c r="U48" s="77">
        <v>4.7483117573047171E-3</v>
      </c>
      <c r="V48" s="84">
        <v>63715.98000000001</v>
      </c>
      <c r="W48" s="77">
        <v>0</v>
      </c>
      <c r="X48" s="84">
        <v>0</v>
      </c>
      <c r="Y48" s="78">
        <v>12556216.510000004</v>
      </c>
      <c r="Z48" s="79"/>
      <c r="AA48" s="71"/>
    </row>
    <row r="49" spans="1:27" x14ac:dyDescent="0.2">
      <c r="A49" s="81">
        <v>45</v>
      </c>
      <c r="B49" s="83" t="s">
        <v>116</v>
      </c>
      <c r="C49" s="77">
        <v>3.3237691185441704E-3</v>
      </c>
      <c r="D49" s="84">
        <v>6262223.9399999995</v>
      </c>
      <c r="E49" s="77">
        <v>3.3237691185441704E-3</v>
      </c>
      <c r="F49" s="84">
        <v>1616888.0499999998</v>
      </c>
      <c r="G49" s="77">
        <v>3.3237691185441704E-3</v>
      </c>
      <c r="H49" s="84">
        <v>109460.92</v>
      </c>
      <c r="I49" s="77">
        <v>3.3237691185441704E-3</v>
      </c>
      <c r="J49" s="84">
        <v>386983.44</v>
      </c>
      <c r="K49" s="77">
        <v>3.3237691185441704E-3</v>
      </c>
      <c r="L49" s="84">
        <v>13027.4</v>
      </c>
      <c r="M49" s="77">
        <v>3.3237691185441704E-3</v>
      </c>
      <c r="N49" s="84">
        <v>101762.14000000001</v>
      </c>
      <c r="O49" s="77">
        <v>3.3237691185441704E-3</v>
      </c>
      <c r="P49" s="84">
        <v>55126.009999999995</v>
      </c>
      <c r="Q49" s="77">
        <v>3.3237691185441704E-3</v>
      </c>
      <c r="R49" s="84">
        <v>9029</v>
      </c>
      <c r="S49" s="77">
        <v>1.2596689061327819E-3</v>
      </c>
      <c r="T49" s="84">
        <v>93431.540000000008</v>
      </c>
      <c r="U49" s="77">
        <v>3.3237691185441704E-3</v>
      </c>
      <c r="V49" s="84">
        <v>44600.53</v>
      </c>
      <c r="W49" s="77">
        <v>8.6313455377596594E-4</v>
      </c>
      <c r="X49" s="84">
        <v>72893</v>
      </c>
      <c r="Y49" s="78">
        <v>8765425.9699999988</v>
      </c>
      <c r="Z49" s="79"/>
      <c r="AA49" s="71"/>
    </row>
    <row r="50" spans="1:27" x14ac:dyDescent="0.2">
      <c r="A50" s="81">
        <v>46</v>
      </c>
      <c r="B50" s="83" t="s">
        <v>60</v>
      </c>
      <c r="C50" s="77">
        <v>3.5178556541402839E-3</v>
      </c>
      <c r="D50" s="84">
        <v>6627897.0800000001</v>
      </c>
      <c r="E50" s="77">
        <v>3.5178556541402839E-3</v>
      </c>
      <c r="F50" s="84">
        <v>1711303.8</v>
      </c>
      <c r="G50" s="77">
        <v>3.5178556541402839E-3</v>
      </c>
      <c r="H50" s="84">
        <v>115852.73</v>
      </c>
      <c r="I50" s="77">
        <v>3.5178556541402839E-3</v>
      </c>
      <c r="J50" s="84">
        <v>409580.74000000005</v>
      </c>
      <c r="K50" s="77">
        <v>3.5178556541402839E-3</v>
      </c>
      <c r="L50" s="84">
        <v>13788.150000000001</v>
      </c>
      <c r="M50" s="77">
        <v>3.5178556541402839E-3</v>
      </c>
      <c r="N50" s="84">
        <v>107704.38</v>
      </c>
      <c r="O50" s="77">
        <v>3.5178556541402839E-3</v>
      </c>
      <c r="P50" s="84">
        <v>58345.020000000004</v>
      </c>
      <c r="Q50" s="77">
        <v>3.5178556541402839E-3</v>
      </c>
      <c r="R50" s="84">
        <v>9556.2199999999993</v>
      </c>
      <c r="S50" s="77">
        <v>1.7261996396043928E-3</v>
      </c>
      <c r="T50" s="84">
        <v>128034.84</v>
      </c>
      <c r="U50" s="77">
        <v>3.5178556541402839E-3</v>
      </c>
      <c r="V50" s="84">
        <v>47204.9</v>
      </c>
      <c r="W50" s="77">
        <v>9.8085894066689727E-4</v>
      </c>
      <c r="X50" s="84">
        <v>82835</v>
      </c>
      <c r="Y50" s="78">
        <v>9312102.8600000013</v>
      </c>
      <c r="Z50" s="79"/>
      <c r="AA50" s="71"/>
    </row>
    <row r="51" spans="1:27" x14ac:dyDescent="0.2">
      <c r="A51" s="81">
        <v>47</v>
      </c>
      <c r="B51" s="83" t="s">
        <v>117</v>
      </c>
      <c r="C51" s="77">
        <v>4.3073381023759115E-3</v>
      </c>
      <c r="D51" s="84">
        <v>8115339.5999999996</v>
      </c>
      <c r="E51" s="77">
        <v>4.3073381023759115E-3</v>
      </c>
      <c r="F51" s="84">
        <v>2095357.14</v>
      </c>
      <c r="G51" s="77">
        <v>4.3073381023759115E-3</v>
      </c>
      <c r="H51" s="84">
        <v>141852.56</v>
      </c>
      <c r="I51" s="77">
        <v>4.3073381023759115E-3</v>
      </c>
      <c r="J51" s="84">
        <v>501499.44999999995</v>
      </c>
      <c r="K51" s="77">
        <v>4.3073381023759115E-3</v>
      </c>
      <c r="L51" s="84">
        <v>16882.5</v>
      </c>
      <c r="M51" s="77">
        <v>4.3073381023759115E-3</v>
      </c>
      <c r="N51" s="84">
        <v>131875.57</v>
      </c>
      <c r="O51" s="77">
        <v>4.3073381023759115E-3</v>
      </c>
      <c r="P51" s="84">
        <v>71438.89</v>
      </c>
      <c r="Q51" s="77">
        <v>4.3073381023759115E-3</v>
      </c>
      <c r="R51" s="84">
        <v>11700.85</v>
      </c>
      <c r="S51" s="77">
        <v>3.1103557268993311E-3</v>
      </c>
      <c r="T51" s="84">
        <v>230699.82</v>
      </c>
      <c r="U51" s="77">
        <v>4.3073381023759115E-3</v>
      </c>
      <c r="V51" s="84">
        <v>57798.720000000001</v>
      </c>
      <c r="W51" s="77">
        <v>0</v>
      </c>
      <c r="X51" s="84">
        <v>0</v>
      </c>
      <c r="Y51" s="78">
        <v>11374445.100000001</v>
      </c>
      <c r="Z51" s="79"/>
      <c r="AA51" s="71"/>
    </row>
    <row r="52" spans="1:27" x14ac:dyDescent="0.2">
      <c r="A52" s="81">
        <v>48</v>
      </c>
      <c r="B52" s="83" t="s">
        <v>118</v>
      </c>
      <c r="C52" s="77">
        <v>9.5425838446643735E-3</v>
      </c>
      <c r="D52" s="84">
        <v>17978925.16</v>
      </c>
      <c r="E52" s="77">
        <v>9.5425838446643735E-3</v>
      </c>
      <c r="F52" s="84">
        <v>4642106.32</v>
      </c>
      <c r="G52" s="77">
        <v>9.5425838446643735E-3</v>
      </c>
      <c r="H52" s="84">
        <v>314263.73</v>
      </c>
      <c r="I52" s="77">
        <v>9.5425838446643735E-3</v>
      </c>
      <c r="J52" s="84">
        <v>1111034.4000000001</v>
      </c>
      <c r="K52" s="77">
        <v>9.5425838446643735E-3</v>
      </c>
      <c r="L52" s="84">
        <v>37401.950000000004</v>
      </c>
      <c r="M52" s="77">
        <v>9.5425838446643735E-3</v>
      </c>
      <c r="N52" s="84">
        <v>292160.45999999996</v>
      </c>
      <c r="O52" s="77">
        <v>9.5425838446643735E-3</v>
      </c>
      <c r="P52" s="84">
        <v>158267.56</v>
      </c>
      <c r="Q52" s="77">
        <v>9.5425838446643735E-3</v>
      </c>
      <c r="R52" s="84">
        <v>25922.39</v>
      </c>
      <c r="S52" s="77">
        <v>1.1696942432822981E-2</v>
      </c>
      <c r="T52" s="84">
        <v>867580.12999999989</v>
      </c>
      <c r="U52" s="77">
        <v>9.5425838446643735E-3</v>
      </c>
      <c r="V52" s="84">
        <v>128048.73</v>
      </c>
      <c r="W52" s="77">
        <v>0</v>
      </c>
      <c r="X52" s="84">
        <v>0</v>
      </c>
      <c r="Y52" s="78">
        <v>25555710.829999998</v>
      </c>
      <c r="Z52" s="79"/>
      <c r="AA52" s="71"/>
    </row>
    <row r="53" spans="1:27" x14ac:dyDescent="0.2">
      <c r="A53" s="81">
        <v>49</v>
      </c>
      <c r="B53" s="83" t="s">
        <v>119</v>
      </c>
      <c r="C53" s="77">
        <v>3.7474180820030547E-3</v>
      </c>
      <c r="D53" s="84">
        <v>7060409.3800000018</v>
      </c>
      <c r="E53" s="77">
        <v>3.7474180820030547E-3</v>
      </c>
      <c r="F53" s="84">
        <v>1822977.23</v>
      </c>
      <c r="G53" s="77">
        <v>3.7474180820030547E-3</v>
      </c>
      <c r="H53" s="84">
        <v>123412.85</v>
      </c>
      <c r="I53" s="77">
        <v>3.7474180820030547E-3</v>
      </c>
      <c r="J53" s="84">
        <v>436308.47000000009</v>
      </c>
      <c r="K53" s="77">
        <v>3.7474180820030547E-3</v>
      </c>
      <c r="L53" s="84">
        <v>14687.9</v>
      </c>
      <c r="M53" s="77">
        <v>3.7474180820030547E-3</v>
      </c>
      <c r="N53" s="84">
        <v>114732.78</v>
      </c>
      <c r="O53" s="77">
        <v>3.7474180820030547E-3</v>
      </c>
      <c r="P53" s="84">
        <v>62152.400000000009</v>
      </c>
      <c r="Q53" s="77">
        <v>3.7474180820030547E-3</v>
      </c>
      <c r="R53" s="84">
        <v>10179.84</v>
      </c>
      <c r="S53" s="77">
        <v>2.4784138429005094E-3</v>
      </c>
      <c r="T53" s="84">
        <v>183827.72</v>
      </c>
      <c r="U53" s="77">
        <v>3.7474180820030547E-3</v>
      </c>
      <c r="V53" s="84">
        <v>50285.330000000009</v>
      </c>
      <c r="W53" s="77">
        <v>0</v>
      </c>
      <c r="X53" s="84">
        <v>0</v>
      </c>
      <c r="Y53" s="78">
        <v>9878973.9000000022</v>
      </c>
      <c r="Z53" s="79"/>
      <c r="AA53" s="71"/>
    </row>
    <row r="54" spans="1:27" x14ac:dyDescent="0.2">
      <c r="A54" s="81">
        <v>50</v>
      </c>
      <c r="B54" s="83" t="s">
        <v>120</v>
      </c>
      <c r="C54" s="77">
        <v>0.33895931636059551</v>
      </c>
      <c r="D54" s="84">
        <v>638624115.50000012</v>
      </c>
      <c r="E54" s="77">
        <v>0.33895931636059551</v>
      </c>
      <c r="F54" s="84">
        <v>164890894.35000002</v>
      </c>
      <c r="G54" s="77">
        <v>0.33895931636059551</v>
      </c>
      <c r="H54" s="84">
        <v>11162870.119999999</v>
      </c>
      <c r="I54" s="77">
        <v>0.33895931636059551</v>
      </c>
      <c r="J54" s="84">
        <v>39464727.399999991</v>
      </c>
      <c r="K54" s="77">
        <v>0.33895931636059551</v>
      </c>
      <c r="L54" s="84">
        <v>1328544.25</v>
      </c>
      <c r="M54" s="77">
        <v>0.33895931636059551</v>
      </c>
      <c r="N54" s="84">
        <v>10377746.450000001</v>
      </c>
      <c r="O54" s="77">
        <v>0.33895931636059551</v>
      </c>
      <c r="P54" s="84">
        <v>5621776.3599999994</v>
      </c>
      <c r="Q54" s="77">
        <v>0.33895931636059551</v>
      </c>
      <c r="R54" s="84">
        <v>920782.49</v>
      </c>
      <c r="S54" s="77">
        <v>0.36963765303409196</v>
      </c>
      <c r="T54" s="84">
        <v>27416591.639999997</v>
      </c>
      <c r="U54" s="77">
        <v>0.33895931636059551</v>
      </c>
      <c r="V54" s="84">
        <v>4548381.97</v>
      </c>
      <c r="W54" s="77">
        <v>0.81491971527181206</v>
      </c>
      <c r="X54" s="84">
        <v>68821185</v>
      </c>
      <c r="Y54" s="78">
        <v>973177615.53000021</v>
      </c>
      <c r="Z54" s="79"/>
      <c r="AA54" s="71"/>
    </row>
    <row r="55" spans="1:27" x14ac:dyDescent="0.2">
      <c r="A55" s="81">
        <v>51</v>
      </c>
      <c r="B55" s="83" t="s">
        <v>121</v>
      </c>
      <c r="C55" s="77">
        <v>3.5456405643596598E-3</v>
      </c>
      <c r="D55" s="84">
        <v>6680245.6999999993</v>
      </c>
      <c r="E55" s="77">
        <v>3.5456405643596598E-3</v>
      </c>
      <c r="F55" s="84">
        <v>1724820.04</v>
      </c>
      <c r="G55" s="77">
        <v>3.5456405643596598E-3</v>
      </c>
      <c r="H55" s="84">
        <v>116767.74999999999</v>
      </c>
      <c r="I55" s="77">
        <v>3.5456405643596598E-3</v>
      </c>
      <c r="J55" s="84">
        <v>412815.70999999996</v>
      </c>
      <c r="K55" s="77">
        <v>3.5456405643596598E-3</v>
      </c>
      <c r="L55" s="84">
        <v>13897.05</v>
      </c>
      <c r="M55" s="77">
        <v>3.5456405643596598E-3</v>
      </c>
      <c r="N55" s="84">
        <v>108555.07</v>
      </c>
      <c r="O55" s="77">
        <v>3.5456405643596598E-3</v>
      </c>
      <c r="P55" s="84">
        <v>58805.84</v>
      </c>
      <c r="Q55" s="77">
        <v>3.5456405643596598E-3</v>
      </c>
      <c r="R55" s="84">
        <v>9631.7000000000007</v>
      </c>
      <c r="S55" s="77">
        <v>1.5611259832529261E-3</v>
      </c>
      <c r="T55" s="84">
        <v>115791.06</v>
      </c>
      <c r="U55" s="77">
        <v>3.5456405643596598E-3</v>
      </c>
      <c r="V55" s="84">
        <v>47577.740000000005</v>
      </c>
      <c r="W55" s="77">
        <v>0</v>
      </c>
      <c r="X55" s="84">
        <v>0</v>
      </c>
      <c r="Y55" s="78">
        <v>9288907.6600000001</v>
      </c>
      <c r="Z55" s="79"/>
      <c r="AA55" s="71"/>
    </row>
    <row r="56" spans="1:27" x14ac:dyDescent="0.2">
      <c r="A56" s="81">
        <v>52</v>
      </c>
      <c r="B56" s="83" t="s">
        <v>61</v>
      </c>
      <c r="C56" s="77">
        <v>1.367656218472988E-2</v>
      </c>
      <c r="D56" s="84">
        <v>25767642.299999997</v>
      </c>
      <c r="E56" s="77">
        <v>1.367656218472988E-2</v>
      </c>
      <c r="F56" s="84">
        <v>6653130.5</v>
      </c>
      <c r="G56" s="77">
        <v>1.367656218472988E-2</v>
      </c>
      <c r="H56" s="84">
        <v>450407.09</v>
      </c>
      <c r="I56" s="77">
        <v>1.367656218472988E-2</v>
      </c>
      <c r="J56" s="84">
        <v>1592349.7800000003</v>
      </c>
      <c r="K56" s="77">
        <v>1.367656218472988E-2</v>
      </c>
      <c r="L56" s="84">
        <v>53605</v>
      </c>
      <c r="M56" s="77">
        <v>1.367656218472988E-2</v>
      </c>
      <c r="N56" s="84">
        <v>418728.38</v>
      </c>
      <c r="O56" s="77">
        <v>1.367656218472988E-2</v>
      </c>
      <c r="P56" s="84">
        <v>226831.25999999998</v>
      </c>
      <c r="Q56" s="77">
        <v>1.367656218472988E-2</v>
      </c>
      <c r="R56" s="84">
        <v>37152.35</v>
      </c>
      <c r="S56" s="77">
        <v>1.7281350614351969E-2</v>
      </c>
      <c r="T56" s="84">
        <v>1281784.27</v>
      </c>
      <c r="U56" s="77">
        <v>1.367656218472988E-2</v>
      </c>
      <c r="V56" s="84">
        <v>183521.19000000003</v>
      </c>
      <c r="W56" s="77">
        <v>3.4569312695734407E-3</v>
      </c>
      <c r="X56" s="84">
        <v>291943</v>
      </c>
      <c r="Y56" s="78">
        <v>36957095.119999997</v>
      </c>
      <c r="Z56" s="79"/>
      <c r="AA56" s="71"/>
    </row>
    <row r="57" spans="1:27" x14ac:dyDescent="0.2">
      <c r="A57" s="81">
        <v>53</v>
      </c>
      <c r="B57" s="83" t="s">
        <v>62</v>
      </c>
      <c r="C57" s="77">
        <v>6.4563062208452286E-3</v>
      </c>
      <c r="D57" s="84">
        <v>12164152.48</v>
      </c>
      <c r="E57" s="77">
        <v>6.4563062208452286E-3</v>
      </c>
      <c r="F57" s="84">
        <v>3140748.8800000004</v>
      </c>
      <c r="G57" s="77">
        <v>6.4563062208452286E-3</v>
      </c>
      <c r="H57" s="84">
        <v>212624.04</v>
      </c>
      <c r="I57" s="77">
        <v>6.4563062208452286E-3</v>
      </c>
      <c r="J57" s="84">
        <v>751701.8600000001</v>
      </c>
      <c r="K57" s="77">
        <v>6.4563062208452286E-3</v>
      </c>
      <c r="L57" s="84">
        <v>25305.35</v>
      </c>
      <c r="M57" s="77">
        <v>6.4563062208452286E-3</v>
      </c>
      <c r="N57" s="84">
        <v>197669.45</v>
      </c>
      <c r="O57" s="77">
        <v>6.4563062208452286E-3</v>
      </c>
      <c r="P57" s="84">
        <v>107080.4</v>
      </c>
      <c r="Q57" s="77">
        <v>6.4563062208452286E-3</v>
      </c>
      <c r="R57" s="84">
        <v>17538.53</v>
      </c>
      <c r="S57" s="77">
        <v>6.1925229286870689E-3</v>
      </c>
      <c r="T57" s="84">
        <v>459308.87999999995</v>
      </c>
      <c r="U57" s="77">
        <v>6.4563062208452286E-3</v>
      </c>
      <c r="V57" s="84">
        <v>86634.99</v>
      </c>
      <c r="W57" s="77">
        <v>0</v>
      </c>
      <c r="X57" s="84">
        <v>0</v>
      </c>
      <c r="Y57" s="78">
        <v>17162764.859999996</v>
      </c>
      <c r="Z57" s="79"/>
      <c r="AA57" s="71"/>
    </row>
    <row r="58" spans="1:27" x14ac:dyDescent="0.2">
      <c r="A58" s="81">
        <v>54</v>
      </c>
      <c r="B58" s="83" t="s">
        <v>63</v>
      </c>
      <c r="C58" s="77">
        <v>3.4211531096705336E-3</v>
      </c>
      <c r="D58" s="84">
        <v>6445702.2999999989</v>
      </c>
      <c r="E58" s="77">
        <v>3.4211531096705336E-3</v>
      </c>
      <c r="F58" s="84">
        <v>1664261.6300000001</v>
      </c>
      <c r="G58" s="77">
        <v>3.4211531096705336E-3</v>
      </c>
      <c r="H58" s="84">
        <v>112668.03</v>
      </c>
      <c r="I58" s="77">
        <v>3.4211531096705336E-3</v>
      </c>
      <c r="J58" s="84">
        <v>398321.74</v>
      </c>
      <c r="K58" s="77">
        <v>3.4211531096705336E-3</v>
      </c>
      <c r="L58" s="84">
        <v>13409.1</v>
      </c>
      <c r="M58" s="77">
        <v>3.4211531096705336E-3</v>
      </c>
      <c r="N58" s="84">
        <v>104743.69</v>
      </c>
      <c r="O58" s="77">
        <v>3.4211531096705336E-3</v>
      </c>
      <c r="P58" s="84">
        <v>56741.170000000006</v>
      </c>
      <c r="Q58" s="77">
        <v>3.4211531096705336E-3</v>
      </c>
      <c r="R58" s="84">
        <v>9293.5400000000009</v>
      </c>
      <c r="S58" s="77">
        <v>1.4493302847679527E-3</v>
      </c>
      <c r="T58" s="84">
        <v>107499.02</v>
      </c>
      <c r="U58" s="77">
        <v>3.4211531096705336E-3</v>
      </c>
      <c r="V58" s="84">
        <v>45907.290000000008</v>
      </c>
      <c r="W58" s="77">
        <v>0</v>
      </c>
      <c r="X58" s="84">
        <v>0</v>
      </c>
      <c r="Y58" s="78">
        <v>8958547.5099999961</v>
      </c>
      <c r="Z58" s="79"/>
      <c r="AA58" s="71"/>
    </row>
    <row r="59" spans="1:27" x14ac:dyDescent="0.2">
      <c r="A59" s="81">
        <v>55</v>
      </c>
      <c r="B59" s="83" t="s">
        <v>122</v>
      </c>
      <c r="C59" s="77">
        <v>4.6126560541386637E-3</v>
      </c>
      <c r="D59" s="84">
        <v>8690581.0199999996</v>
      </c>
      <c r="E59" s="77">
        <v>4.6126560541386637E-3</v>
      </c>
      <c r="F59" s="84">
        <v>2243882.8199999998</v>
      </c>
      <c r="G59" s="77">
        <v>4.6126560541386637E-3</v>
      </c>
      <c r="H59" s="84">
        <v>151907.51999999999</v>
      </c>
      <c r="I59" s="77">
        <v>4.6126560541386637E-3</v>
      </c>
      <c r="J59" s="84">
        <v>537047.35</v>
      </c>
      <c r="K59" s="77">
        <v>4.6126560541386637E-3</v>
      </c>
      <c r="L59" s="84">
        <v>18079.2</v>
      </c>
      <c r="M59" s="77">
        <v>4.6126560541386637E-3</v>
      </c>
      <c r="N59" s="84">
        <v>141223.34999999998</v>
      </c>
      <c r="O59" s="77">
        <v>4.6126560541386637E-3</v>
      </c>
      <c r="P59" s="84">
        <v>76502.73000000001</v>
      </c>
      <c r="Q59" s="77">
        <v>4.6126560541386637E-3</v>
      </c>
      <c r="R59" s="84">
        <v>12530.26</v>
      </c>
      <c r="S59" s="77">
        <v>3.4555671677140125E-3</v>
      </c>
      <c r="T59" s="84">
        <v>256304.7</v>
      </c>
      <c r="U59" s="77">
        <v>4.6126560541386637E-3</v>
      </c>
      <c r="V59" s="84">
        <v>61895.66</v>
      </c>
      <c r="W59" s="77">
        <v>0</v>
      </c>
      <c r="X59" s="84">
        <v>0</v>
      </c>
      <c r="Y59" s="78">
        <v>12189954.609999998</v>
      </c>
      <c r="Z59" s="79"/>
      <c r="AA59" s="71"/>
    </row>
    <row r="60" spans="1:27" x14ac:dyDescent="0.2">
      <c r="A60" s="81">
        <v>56</v>
      </c>
      <c r="B60" s="83" t="s">
        <v>64</v>
      </c>
      <c r="C60" s="77">
        <v>1.2581508158706945E-2</v>
      </c>
      <c r="D60" s="84">
        <v>23704480.539999995</v>
      </c>
      <c r="E60" s="77">
        <v>1.2581508158706945E-2</v>
      </c>
      <c r="F60" s="84">
        <v>6120428.1199999992</v>
      </c>
      <c r="G60" s="77">
        <v>1.2581508158706945E-2</v>
      </c>
      <c r="H60" s="84">
        <v>414343.92</v>
      </c>
      <c r="I60" s="77">
        <v>1.2581508158706945E-2</v>
      </c>
      <c r="J60" s="84">
        <v>1464853.6100000003</v>
      </c>
      <c r="K60" s="77">
        <v>1.2581508158706945E-2</v>
      </c>
      <c r="L60" s="84">
        <v>49312.95</v>
      </c>
      <c r="M60" s="77">
        <v>1.2581508158706945E-2</v>
      </c>
      <c r="N60" s="84">
        <v>385201.66999999993</v>
      </c>
      <c r="O60" s="77">
        <v>1.2581508158706945E-2</v>
      </c>
      <c r="P60" s="84">
        <v>208669.33</v>
      </c>
      <c r="Q60" s="77">
        <v>1.2581508158706945E-2</v>
      </c>
      <c r="R60" s="84">
        <v>34177.620000000003</v>
      </c>
      <c r="S60" s="77">
        <v>1.6682935332327793E-2</v>
      </c>
      <c r="T60" s="84">
        <v>1237398.8800000001</v>
      </c>
      <c r="U60" s="77">
        <v>1.2581508158706945E-2</v>
      </c>
      <c r="V60" s="84">
        <v>168827.04</v>
      </c>
      <c r="W60" s="77">
        <v>0</v>
      </c>
      <c r="X60" s="84">
        <v>0</v>
      </c>
      <c r="Y60" s="78">
        <v>33787693.679999992</v>
      </c>
      <c r="Z60" s="79"/>
      <c r="AA60" s="71"/>
    </row>
    <row r="61" spans="1:27" x14ac:dyDescent="0.2">
      <c r="A61" s="81">
        <v>57</v>
      </c>
      <c r="B61" s="83" t="s">
        <v>123</v>
      </c>
      <c r="C61" s="77">
        <v>4.8231690931663795E-3</v>
      </c>
      <c r="D61" s="84">
        <v>9087202.879999999</v>
      </c>
      <c r="E61" s="77">
        <v>4.8231690931663795E-3</v>
      </c>
      <c r="F61" s="84">
        <v>2346289.42</v>
      </c>
      <c r="G61" s="77">
        <v>4.8231690931663795E-3</v>
      </c>
      <c r="H61" s="84">
        <v>158840.29999999999</v>
      </c>
      <c r="I61" s="77">
        <v>4.8231690931663795E-3</v>
      </c>
      <c r="J61" s="84">
        <v>561557.19999999995</v>
      </c>
      <c r="K61" s="77">
        <v>4.8231690931663795E-3</v>
      </c>
      <c r="L61" s="84">
        <v>18904.3</v>
      </c>
      <c r="M61" s="77">
        <v>4.8231690931663795E-3</v>
      </c>
      <c r="N61" s="84">
        <v>147668.51</v>
      </c>
      <c r="O61" s="77">
        <v>4.8231690931663795E-3</v>
      </c>
      <c r="P61" s="84">
        <v>79994.17</v>
      </c>
      <c r="Q61" s="77">
        <v>4.8231690931663795E-3</v>
      </c>
      <c r="R61" s="84">
        <v>13102.11</v>
      </c>
      <c r="S61" s="77">
        <v>3.6721396105894233E-3</v>
      </c>
      <c r="T61" s="84">
        <v>272368.18</v>
      </c>
      <c r="U61" s="77">
        <v>4.8231690931663795E-3</v>
      </c>
      <c r="V61" s="84">
        <v>64720.480000000003</v>
      </c>
      <c r="W61" s="77">
        <v>1.915348066501277E-3</v>
      </c>
      <c r="X61" s="84">
        <v>161754</v>
      </c>
      <c r="Y61" s="78">
        <v>12912401.549999999</v>
      </c>
      <c r="Z61" s="79"/>
      <c r="AA61" s="71"/>
    </row>
    <row r="62" spans="1:27" x14ac:dyDescent="0.2">
      <c r="A62" s="81">
        <v>58</v>
      </c>
      <c r="B62" s="83" t="s">
        <v>65</v>
      </c>
      <c r="C62" s="77">
        <v>1.0184485165938589E-2</v>
      </c>
      <c r="D62" s="84">
        <v>19188314.099999998</v>
      </c>
      <c r="E62" s="77">
        <v>1.0184485165938589E-2</v>
      </c>
      <c r="F62" s="84">
        <v>4954367.0600000005</v>
      </c>
      <c r="G62" s="77">
        <v>1.0184485165938589E-2</v>
      </c>
      <c r="H62" s="84">
        <v>335403.31</v>
      </c>
      <c r="I62" s="77">
        <v>1.0184485165938589E-2</v>
      </c>
      <c r="J62" s="84">
        <v>1185770.3999999999</v>
      </c>
      <c r="K62" s="77">
        <v>1.0184485165938589E-2</v>
      </c>
      <c r="L62" s="84">
        <v>39917.850000000006</v>
      </c>
      <c r="M62" s="77">
        <v>1.0184485165938589E-2</v>
      </c>
      <c r="N62" s="84">
        <v>311813.23</v>
      </c>
      <c r="O62" s="77">
        <v>1.0184485165938589E-2</v>
      </c>
      <c r="P62" s="84">
        <v>168913.74</v>
      </c>
      <c r="Q62" s="77">
        <v>1.0184485165938589E-2</v>
      </c>
      <c r="R62" s="84">
        <v>27666.11</v>
      </c>
      <c r="S62" s="77">
        <v>1.2822490939226806E-2</v>
      </c>
      <c r="T62" s="84">
        <v>951063.78</v>
      </c>
      <c r="U62" s="77">
        <v>1.0184485165938589E-2</v>
      </c>
      <c r="V62" s="84">
        <v>136662.18</v>
      </c>
      <c r="W62" s="77">
        <v>0</v>
      </c>
      <c r="X62" s="84">
        <v>0</v>
      </c>
      <c r="Y62" s="78">
        <v>27299891.759999994</v>
      </c>
      <c r="Z62" s="79"/>
      <c r="AA62" s="71"/>
    </row>
    <row r="63" spans="1:27" x14ac:dyDescent="0.2">
      <c r="A63" s="81">
        <v>59</v>
      </c>
      <c r="B63" s="83" t="s">
        <v>66</v>
      </c>
      <c r="C63" s="77">
        <v>2.4096289535006081E-2</v>
      </c>
      <c r="D63" s="84">
        <v>45399169.760000013</v>
      </c>
      <c r="E63" s="77">
        <v>2.4096289535006081E-2</v>
      </c>
      <c r="F63" s="84">
        <v>11721933.959999999</v>
      </c>
      <c r="G63" s="77">
        <v>2.4096289535006081E-2</v>
      </c>
      <c r="H63" s="84">
        <v>793557.59000000008</v>
      </c>
      <c r="I63" s="77">
        <v>2.4096289535006081E-2</v>
      </c>
      <c r="J63" s="84">
        <v>2805509.1999999993</v>
      </c>
      <c r="K63" s="77">
        <v>2.4096289535006081E-2</v>
      </c>
      <c r="L63" s="84">
        <v>94444.9</v>
      </c>
      <c r="M63" s="77">
        <v>2.4096289535006081E-2</v>
      </c>
      <c r="N63" s="84">
        <v>737743.92</v>
      </c>
      <c r="O63" s="77">
        <v>2.4096289535006081E-2</v>
      </c>
      <c r="P63" s="84">
        <v>399646.6</v>
      </c>
      <c r="Q63" s="77">
        <v>2.4096289535006081E-2</v>
      </c>
      <c r="R63" s="84">
        <v>65457.520000000004</v>
      </c>
      <c r="S63" s="77">
        <v>2.7360779898794721E-2</v>
      </c>
      <c r="T63" s="84">
        <v>2029390.9799999997</v>
      </c>
      <c r="U63" s="77">
        <v>2.4096289535006081E-2</v>
      </c>
      <c r="V63" s="84">
        <v>323340.05</v>
      </c>
      <c r="W63" s="77">
        <v>2.2739941915294309E-2</v>
      </c>
      <c r="X63" s="84">
        <v>1920422</v>
      </c>
      <c r="Y63" s="78">
        <v>66290616.480000019</v>
      </c>
      <c r="Z63" s="79"/>
      <c r="AA63" s="71"/>
    </row>
    <row r="64" spans="1:27" x14ac:dyDescent="0.2">
      <c r="A64" s="81">
        <v>60</v>
      </c>
      <c r="B64" s="83" t="s">
        <v>67</v>
      </c>
      <c r="C64" s="77">
        <v>2.8321533745446718E-3</v>
      </c>
      <c r="D64" s="84">
        <v>5335983.8599999994</v>
      </c>
      <c r="E64" s="77">
        <v>2.8321533745446718E-3</v>
      </c>
      <c r="F64" s="84">
        <v>1377735.5499999998</v>
      </c>
      <c r="G64" s="77">
        <v>2.8321533745446718E-3</v>
      </c>
      <c r="H64" s="84">
        <v>93270.639999999985</v>
      </c>
      <c r="I64" s="77">
        <v>2.8321533745446718E-3</v>
      </c>
      <c r="J64" s="84">
        <v>329745.04999999993</v>
      </c>
      <c r="K64" s="77">
        <v>2.8321533745446718E-3</v>
      </c>
      <c r="L64" s="84">
        <v>11100.550000000001</v>
      </c>
      <c r="M64" s="77">
        <v>2.8321533745446718E-3</v>
      </c>
      <c r="N64" s="84">
        <v>86710.59</v>
      </c>
      <c r="O64" s="77">
        <v>2.8321533745446718E-3</v>
      </c>
      <c r="P64" s="84">
        <v>46972.380000000005</v>
      </c>
      <c r="Q64" s="77">
        <v>2.8321533745446718E-3</v>
      </c>
      <c r="R64" s="84">
        <v>7693.5399999999991</v>
      </c>
      <c r="S64" s="77">
        <v>4.8351552466682573E-4</v>
      </c>
      <c r="T64" s="84">
        <v>35863.060000000005</v>
      </c>
      <c r="U64" s="77">
        <v>2.8321533745446718E-3</v>
      </c>
      <c r="V64" s="84">
        <v>38003.69</v>
      </c>
      <c r="W64" s="77">
        <v>2.1766341579451806E-4</v>
      </c>
      <c r="X64" s="84">
        <v>18382</v>
      </c>
      <c r="Y64" s="78">
        <v>7381460.9099999983</v>
      </c>
      <c r="Z64" s="79"/>
      <c r="AA64" s="71"/>
    </row>
    <row r="65" spans="1:27" x14ac:dyDescent="0.2">
      <c r="A65" s="81">
        <v>61</v>
      </c>
      <c r="B65" s="83" t="s">
        <v>124</v>
      </c>
      <c r="C65" s="77">
        <v>3.7348343866090454E-3</v>
      </c>
      <c r="D65" s="84">
        <v>7036700.8200000003</v>
      </c>
      <c r="E65" s="77">
        <v>3.7348343866090454E-3</v>
      </c>
      <c r="F65" s="84">
        <v>1816855.7300000002</v>
      </c>
      <c r="G65" s="77">
        <v>3.7348343866090454E-3</v>
      </c>
      <c r="H65" s="84">
        <v>122998.42000000001</v>
      </c>
      <c r="I65" s="77">
        <v>3.7348343866090454E-3</v>
      </c>
      <c r="J65" s="84">
        <v>434843.36999999988</v>
      </c>
      <c r="K65" s="77">
        <v>3.7348343866090454E-3</v>
      </c>
      <c r="L65" s="84">
        <v>14638.600000000002</v>
      </c>
      <c r="M65" s="77">
        <v>3.7348343866090454E-3</v>
      </c>
      <c r="N65" s="84">
        <v>114347.51999999999</v>
      </c>
      <c r="O65" s="77">
        <v>3.7348343866090454E-3</v>
      </c>
      <c r="P65" s="84">
        <v>61943.69</v>
      </c>
      <c r="Q65" s="77">
        <v>3.7348343866090454E-3</v>
      </c>
      <c r="R65" s="84">
        <v>10145.65</v>
      </c>
      <c r="S65" s="77">
        <v>1.9066910472896425E-3</v>
      </c>
      <c r="T65" s="84">
        <v>141422.16999999998</v>
      </c>
      <c r="U65" s="77">
        <v>3.7348343866090454E-3</v>
      </c>
      <c r="V65" s="84">
        <v>50116.47</v>
      </c>
      <c r="W65" s="77">
        <v>0</v>
      </c>
      <c r="X65" s="84">
        <v>0</v>
      </c>
      <c r="Y65" s="78">
        <v>9804012.4399999995</v>
      </c>
      <c r="Z65" s="79"/>
      <c r="AA65" s="71"/>
    </row>
    <row r="66" spans="1:27" x14ac:dyDescent="0.2">
      <c r="A66" s="81">
        <v>62</v>
      </c>
      <c r="B66" s="83" t="s">
        <v>68</v>
      </c>
      <c r="C66" s="77">
        <v>3.9950357820790891E-3</v>
      </c>
      <c r="D66" s="84">
        <v>7526939.2400000002</v>
      </c>
      <c r="E66" s="77">
        <v>3.9950357820790891E-3</v>
      </c>
      <c r="F66" s="84">
        <v>1943433.88</v>
      </c>
      <c r="G66" s="77">
        <v>3.9950357820790891E-3</v>
      </c>
      <c r="H66" s="84">
        <v>131567.57999999999</v>
      </c>
      <c r="I66" s="77">
        <v>3.9950357820790891E-3</v>
      </c>
      <c r="J66" s="84">
        <v>465138.36000000004</v>
      </c>
      <c r="K66" s="77">
        <v>3.9950357820790891E-3</v>
      </c>
      <c r="L66" s="84">
        <v>15658.45</v>
      </c>
      <c r="M66" s="77">
        <v>3.9950357820790891E-3</v>
      </c>
      <c r="N66" s="84">
        <v>122313.97000000002</v>
      </c>
      <c r="O66" s="77">
        <v>3.9950357820790891E-3</v>
      </c>
      <c r="P66" s="84">
        <v>66259.240000000005</v>
      </c>
      <c r="Q66" s="77">
        <v>3.9950357820790891E-3</v>
      </c>
      <c r="R66" s="84">
        <v>10852.48</v>
      </c>
      <c r="S66" s="77">
        <v>2.4112056149526813E-3</v>
      </c>
      <c r="T66" s="84">
        <v>178842.81</v>
      </c>
      <c r="U66" s="77">
        <v>3.9950357820790891E-3</v>
      </c>
      <c r="V66" s="84">
        <v>53608.03</v>
      </c>
      <c r="W66" s="77">
        <v>0</v>
      </c>
      <c r="X66" s="84">
        <v>0</v>
      </c>
      <c r="Y66" s="78">
        <v>10514614.040000001</v>
      </c>
      <c r="Z66" s="79"/>
      <c r="AA66" s="71"/>
    </row>
    <row r="67" spans="1:27" x14ac:dyDescent="0.2">
      <c r="A67" s="81">
        <v>63</v>
      </c>
      <c r="B67" s="83" t="s">
        <v>69</v>
      </c>
      <c r="C67" s="77">
        <v>4.1922828596340847E-3</v>
      </c>
      <c r="D67" s="84">
        <v>7898567.2199999997</v>
      </c>
      <c r="E67" s="77">
        <v>4.1922828596340847E-3</v>
      </c>
      <c r="F67" s="84">
        <v>2039387.1300000001</v>
      </c>
      <c r="G67" s="77">
        <v>4.1922828596340847E-3</v>
      </c>
      <c r="H67" s="84">
        <v>138063.48000000001</v>
      </c>
      <c r="I67" s="77">
        <v>4.1922828596340847E-3</v>
      </c>
      <c r="J67" s="84">
        <v>488103.70999999996</v>
      </c>
      <c r="K67" s="77">
        <v>4.1922828596340847E-3</v>
      </c>
      <c r="L67" s="84">
        <v>16431.55</v>
      </c>
      <c r="M67" s="77">
        <v>4.1922828596340847E-3</v>
      </c>
      <c r="N67" s="84">
        <v>128352.99</v>
      </c>
      <c r="O67" s="77">
        <v>4.1922828596340847E-3</v>
      </c>
      <c r="P67" s="84">
        <v>69530.67</v>
      </c>
      <c r="Q67" s="77">
        <v>4.1922828596340847E-3</v>
      </c>
      <c r="R67" s="84">
        <v>11388.300000000001</v>
      </c>
      <c r="S67" s="77">
        <v>2.7464470588356789E-3</v>
      </c>
      <c r="T67" s="84">
        <v>203708.16999999998</v>
      </c>
      <c r="U67" s="77">
        <v>4.1922828596340847E-3</v>
      </c>
      <c r="V67" s="84">
        <v>56254.820000000007</v>
      </c>
      <c r="W67" s="77">
        <v>0</v>
      </c>
      <c r="X67" s="84">
        <v>0</v>
      </c>
      <c r="Y67" s="78">
        <v>11049788.040000001</v>
      </c>
      <c r="Z67" s="79"/>
      <c r="AA67" s="71"/>
    </row>
    <row r="68" spans="1:27" x14ac:dyDescent="0.2">
      <c r="A68" s="81">
        <v>64</v>
      </c>
      <c r="B68" s="83" t="s">
        <v>70</v>
      </c>
      <c r="C68" s="77">
        <v>3.0424097464068615E-3</v>
      </c>
      <c r="D68" s="84">
        <v>5732122.2800000003</v>
      </c>
      <c r="E68" s="77">
        <v>3.0424097464068615E-3</v>
      </c>
      <c r="F68" s="84">
        <v>1480017.34</v>
      </c>
      <c r="G68" s="77">
        <v>3.0424097464068615E-3</v>
      </c>
      <c r="H68" s="84">
        <v>100194.96999999999</v>
      </c>
      <c r="I68" s="77">
        <v>3.0424097464068615E-3</v>
      </c>
      <c r="J68" s="84">
        <v>354225</v>
      </c>
      <c r="K68" s="77">
        <v>3.0424097464068615E-3</v>
      </c>
      <c r="L68" s="84">
        <v>11924.65</v>
      </c>
      <c r="M68" s="77">
        <v>3.0424097464068615E-3</v>
      </c>
      <c r="N68" s="84">
        <v>93147.9</v>
      </c>
      <c r="O68" s="77">
        <v>3.0424097464068615E-3</v>
      </c>
      <c r="P68" s="84">
        <v>50459.56</v>
      </c>
      <c r="Q68" s="77">
        <v>3.0424097464068615E-3</v>
      </c>
      <c r="R68" s="84">
        <v>8264.68</v>
      </c>
      <c r="S68" s="77">
        <v>8.2719555031617173E-4</v>
      </c>
      <c r="T68" s="84">
        <v>61354.340000000004</v>
      </c>
      <c r="U68" s="77">
        <v>3.0424097464068615E-3</v>
      </c>
      <c r="V68" s="84">
        <v>40825.049999999996</v>
      </c>
      <c r="W68" s="77">
        <v>0</v>
      </c>
      <c r="X68" s="84">
        <v>0</v>
      </c>
      <c r="Y68" s="78">
        <v>7932535.7699999996</v>
      </c>
      <c r="Z68" s="79"/>
      <c r="AA68" s="71"/>
    </row>
    <row r="69" spans="1:27" x14ac:dyDescent="0.2">
      <c r="A69" s="81">
        <v>65</v>
      </c>
      <c r="B69" s="83" t="s">
        <v>71</v>
      </c>
      <c r="C69" s="77">
        <v>3.1609164308361078E-3</v>
      </c>
      <c r="D69" s="84">
        <v>5955397.54</v>
      </c>
      <c r="E69" s="77">
        <v>3.1609164308361078E-3</v>
      </c>
      <c r="F69" s="84">
        <v>1537666.3699999999</v>
      </c>
      <c r="G69" s="77">
        <v>3.1609164308361078E-3</v>
      </c>
      <c r="H69" s="84">
        <v>104097.71999999999</v>
      </c>
      <c r="I69" s="77">
        <v>3.1609164308361078E-3</v>
      </c>
      <c r="J69" s="84">
        <v>368022.62000000005</v>
      </c>
      <c r="K69" s="77">
        <v>3.1609164308361078E-3</v>
      </c>
      <c r="L69" s="84">
        <v>12389.1</v>
      </c>
      <c r="M69" s="77">
        <v>3.1609164308361078E-3</v>
      </c>
      <c r="N69" s="84">
        <v>96776.170000000013</v>
      </c>
      <c r="O69" s="77">
        <v>3.1609164308361078E-3</v>
      </c>
      <c r="P69" s="84">
        <v>52425.040000000008</v>
      </c>
      <c r="Q69" s="77">
        <v>3.1609164308361078E-3</v>
      </c>
      <c r="R69" s="84">
        <v>8586.6</v>
      </c>
      <c r="S69" s="77">
        <v>9.4759405307771904E-4</v>
      </c>
      <c r="T69" s="84">
        <v>70284.479999999996</v>
      </c>
      <c r="U69" s="77">
        <v>3.1609164308361078E-3</v>
      </c>
      <c r="V69" s="84">
        <v>42415.26</v>
      </c>
      <c r="W69" s="77">
        <v>0</v>
      </c>
      <c r="X69" s="84">
        <v>0</v>
      </c>
      <c r="Y69" s="78">
        <v>8248060.8999999994</v>
      </c>
      <c r="Z69" s="79"/>
      <c r="AA69" s="71"/>
    </row>
    <row r="70" spans="1:27" x14ac:dyDescent="0.2">
      <c r="A70" s="81">
        <v>66</v>
      </c>
      <c r="B70" s="83" t="s">
        <v>72</v>
      </c>
      <c r="C70" s="77">
        <v>3.8045573559547883E-3</v>
      </c>
      <c r="D70" s="84">
        <v>7168064.0399999991</v>
      </c>
      <c r="E70" s="77">
        <v>3.8045573559547883E-3</v>
      </c>
      <c r="F70" s="84">
        <v>1850773.33</v>
      </c>
      <c r="G70" s="77">
        <v>3.8045573559547883E-3</v>
      </c>
      <c r="H70" s="84">
        <v>125294.6</v>
      </c>
      <c r="I70" s="77">
        <v>3.8045573559547883E-3</v>
      </c>
      <c r="J70" s="84">
        <v>442961.16000000003</v>
      </c>
      <c r="K70" s="77">
        <v>3.8045573559547883E-3</v>
      </c>
      <c r="L70" s="84">
        <v>14911.849999999999</v>
      </c>
      <c r="M70" s="77">
        <v>3.8045573559547883E-3</v>
      </c>
      <c r="N70" s="84">
        <v>116482.19</v>
      </c>
      <c r="O70" s="77">
        <v>3.8045573559547883E-3</v>
      </c>
      <c r="P70" s="84">
        <v>63100.079999999994</v>
      </c>
      <c r="Q70" s="77">
        <v>3.8045573559547883E-3</v>
      </c>
      <c r="R70" s="84">
        <v>10335.049999999999</v>
      </c>
      <c r="S70" s="77">
        <v>2.2079308401483817E-3</v>
      </c>
      <c r="T70" s="84">
        <v>163765.61000000002</v>
      </c>
      <c r="U70" s="77">
        <v>3.8045573559547883E-3</v>
      </c>
      <c r="V70" s="84">
        <v>51052.060000000005</v>
      </c>
      <c r="W70" s="77">
        <v>0</v>
      </c>
      <c r="X70" s="84">
        <v>0</v>
      </c>
      <c r="Y70" s="78">
        <v>10006739.969999999</v>
      </c>
      <c r="Z70" s="79"/>
      <c r="AA70" s="71"/>
    </row>
    <row r="71" spans="1:27" x14ac:dyDescent="0.2">
      <c r="A71" s="81">
        <v>67</v>
      </c>
      <c r="B71" s="83" t="s">
        <v>125</v>
      </c>
      <c r="C71" s="77">
        <v>5.4524719232549581E-3</v>
      </c>
      <c r="D71" s="84">
        <v>10272855.380000001</v>
      </c>
      <c r="E71" s="77">
        <v>5.4524719232549581E-3</v>
      </c>
      <c r="F71" s="84">
        <v>2652421.44</v>
      </c>
      <c r="G71" s="77">
        <v>5.4524719232549581E-3</v>
      </c>
      <c r="H71" s="84">
        <v>179564.99</v>
      </c>
      <c r="I71" s="77">
        <v>5.4524719232549581E-3</v>
      </c>
      <c r="J71" s="84">
        <v>634826.34</v>
      </c>
      <c r="K71" s="77">
        <v>5.4524719232549581E-3</v>
      </c>
      <c r="L71" s="84">
        <v>21370.85</v>
      </c>
      <c r="M71" s="77">
        <v>5.4524719232549581E-3</v>
      </c>
      <c r="N71" s="84">
        <v>166935.56</v>
      </c>
      <c r="O71" s="77">
        <v>5.4524719232549581E-3</v>
      </c>
      <c r="P71" s="84">
        <v>90431.400000000009</v>
      </c>
      <c r="Q71" s="77">
        <v>5.4524719232549581E-3</v>
      </c>
      <c r="R71" s="84">
        <v>14811.609999999999</v>
      </c>
      <c r="S71" s="77">
        <v>4.5838464832299629E-3</v>
      </c>
      <c r="T71" s="84">
        <v>339990.89</v>
      </c>
      <c r="U71" s="77">
        <v>5.4524719232549581E-3</v>
      </c>
      <c r="V71" s="84">
        <v>73164.87000000001</v>
      </c>
      <c r="W71" s="77">
        <v>0</v>
      </c>
      <c r="X71" s="84">
        <v>0</v>
      </c>
      <c r="Y71" s="78">
        <v>14446373.33</v>
      </c>
      <c r="Z71" s="79"/>
      <c r="AA71" s="71"/>
    </row>
    <row r="72" spans="1:27" x14ac:dyDescent="0.2">
      <c r="A72" s="81">
        <v>68</v>
      </c>
      <c r="B72" s="83" t="s">
        <v>126</v>
      </c>
      <c r="C72" s="77">
        <v>3.5911622947954252E-3</v>
      </c>
      <c r="D72" s="84">
        <v>6766012.0800000001</v>
      </c>
      <c r="E72" s="77">
        <v>3.5911622947954252E-3</v>
      </c>
      <c r="F72" s="84">
        <v>1746964.6900000002</v>
      </c>
      <c r="G72" s="77">
        <v>3.5911622947954252E-3</v>
      </c>
      <c r="H72" s="84">
        <v>118266.91</v>
      </c>
      <c r="I72" s="77">
        <v>3.5911622947954252E-3</v>
      </c>
      <c r="J72" s="84">
        <v>418115.76</v>
      </c>
      <c r="K72" s="77">
        <v>3.5911622947954252E-3</v>
      </c>
      <c r="L72" s="84">
        <v>14075.45</v>
      </c>
      <c r="M72" s="77">
        <v>3.5911622947954252E-3</v>
      </c>
      <c r="N72" s="84">
        <v>109948.78</v>
      </c>
      <c r="O72" s="77">
        <v>3.5911622947954252E-3</v>
      </c>
      <c r="P72" s="84">
        <v>59560.850000000006</v>
      </c>
      <c r="Q72" s="77">
        <v>3.5911622947954252E-3</v>
      </c>
      <c r="R72" s="84">
        <v>9755.36</v>
      </c>
      <c r="S72" s="77">
        <v>1.5301626425183843E-3</v>
      </c>
      <c r="T72" s="84">
        <v>113494.47</v>
      </c>
      <c r="U72" s="77">
        <v>3.5911622947954252E-3</v>
      </c>
      <c r="V72" s="84">
        <v>48188.58</v>
      </c>
      <c r="W72" s="77">
        <v>0</v>
      </c>
      <c r="X72" s="84">
        <v>0</v>
      </c>
      <c r="Y72" s="78">
        <v>9404382.9299999978</v>
      </c>
      <c r="Z72" s="79"/>
      <c r="AA72" s="71"/>
    </row>
    <row r="73" spans="1:27" x14ac:dyDescent="0.2">
      <c r="A73" s="81">
        <v>69</v>
      </c>
      <c r="B73" s="83" t="s">
        <v>73</v>
      </c>
      <c r="C73" s="77">
        <v>5.1840416676719406E-3</v>
      </c>
      <c r="D73" s="84">
        <v>9767113.2400000021</v>
      </c>
      <c r="E73" s="77">
        <v>5.1840416676719406E-3</v>
      </c>
      <c r="F73" s="84">
        <v>2521840.2999999998</v>
      </c>
      <c r="G73" s="77">
        <v>5.1840416676719406E-3</v>
      </c>
      <c r="H73" s="84">
        <v>170724.84000000003</v>
      </c>
      <c r="I73" s="77">
        <v>5.1840416676719406E-3</v>
      </c>
      <c r="J73" s="84">
        <v>603573.27999999991</v>
      </c>
      <c r="K73" s="77">
        <v>5.1840416676719406E-3</v>
      </c>
      <c r="L73" s="84">
        <v>20318.7</v>
      </c>
      <c r="M73" s="77">
        <v>5.1840416676719406E-3</v>
      </c>
      <c r="N73" s="84">
        <v>158717.16</v>
      </c>
      <c r="O73" s="77">
        <v>5.1840416676719406E-3</v>
      </c>
      <c r="P73" s="84">
        <v>85979.38</v>
      </c>
      <c r="Q73" s="77">
        <v>5.1840416676719406E-3</v>
      </c>
      <c r="R73" s="84">
        <v>14082.420000000002</v>
      </c>
      <c r="S73" s="77">
        <v>4.6449281860047268E-3</v>
      </c>
      <c r="T73" s="84">
        <v>344521.43</v>
      </c>
      <c r="U73" s="77">
        <v>5.1840416676719406E-3</v>
      </c>
      <c r="V73" s="84">
        <v>69562.899999999994</v>
      </c>
      <c r="W73" s="77">
        <v>0</v>
      </c>
      <c r="X73" s="84">
        <v>0</v>
      </c>
      <c r="Y73" s="78">
        <v>13756433.650000002</v>
      </c>
      <c r="Z73" s="79"/>
      <c r="AA73" s="71"/>
    </row>
    <row r="74" spans="1:27" x14ac:dyDescent="0.2">
      <c r="A74" s="81">
        <v>70</v>
      </c>
      <c r="B74" s="83" t="s">
        <v>127</v>
      </c>
      <c r="C74" s="77">
        <v>3.7118869120827845E-3</v>
      </c>
      <c r="D74" s="84">
        <v>6993466.0399999991</v>
      </c>
      <c r="E74" s="77">
        <v>3.7118869120827845E-3</v>
      </c>
      <c r="F74" s="84">
        <v>1805692.6300000001</v>
      </c>
      <c r="G74" s="77">
        <v>3.7118869120827845E-3</v>
      </c>
      <c r="H74" s="84">
        <v>122242.70000000001</v>
      </c>
      <c r="I74" s="77">
        <v>3.7118869120827845E-3</v>
      </c>
      <c r="J74" s="84">
        <v>432171.60000000009</v>
      </c>
      <c r="K74" s="77">
        <v>3.7118869120827845E-3</v>
      </c>
      <c r="L74" s="84">
        <v>14548.65</v>
      </c>
      <c r="M74" s="77">
        <v>3.7118869120827845E-3</v>
      </c>
      <c r="N74" s="84">
        <v>113644.95</v>
      </c>
      <c r="O74" s="77">
        <v>3.7118869120827845E-3</v>
      </c>
      <c r="P74" s="84">
        <v>61563.100000000006</v>
      </c>
      <c r="Q74" s="77">
        <v>3.7118869120827845E-3</v>
      </c>
      <c r="R74" s="84">
        <v>10083.32</v>
      </c>
      <c r="S74" s="77">
        <v>1.8772927459296323E-3</v>
      </c>
      <c r="T74" s="84">
        <v>139241.65000000002</v>
      </c>
      <c r="U74" s="77">
        <v>3.7118869120827845E-3</v>
      </c>
      <c r="V74" s="84">
        <v>49808.54</v>
      </c>
      <c r="W74" s="77">
        <v>0</v>
      </c>
      <c r="X74" s="84">
        <v>0</v>
      </c>
      <c r="Y74" s="78">
        <v>9742463.1799999978</v>
      </c>
      <c r="Z74" s="79"/>
      <c r="AA74" s="71"/>
    </row>
    <row r="75" spans="1:27" x14ac:dyDescent="0.2">
      <c r="A75" s="81">
        <v>71</v>
      </c>
      <c r="B75" s="83" t="s">
        <v>74</v>
      </c>
      <c r="C75" s="77">
        <v>3.1204914988273756E-3</v>
      </c>
      <c r="D75" s="84">
        <v>5879233.9000000004</v>
      </c>
      <c r="E75" s="77">
        <v>3.1204914988273756E-3</v>
      </c>
      <c r="F75" s="84">
        <v>1518001.14</v>
      </c>
      <c r="G75" s="77">
        <v>3.1204914988273756E-3</v>
      </c>
      <c r="H75" s="84">
        <v>102766.41</v>
      </c>
      <c r="I75" s="77">
        <v>3.1204914988273756E-3</v>
      </c>
      <c r="J75" s="84">
        <v>363316.00000000006</v>
      </c>
      <c r="K75" s="77">
        <v>3.1204914988273756E-3</v>
      </c>
      <c r="L75" s="84">
        <v>12230.699999999999</v>
      </c>
      <c r="M75" s="77">
        <v>3.1204914988273756E-3</v>
      </c>
      <c r="N75" s="84">
        <v>95538.48000000001</v>
      </c>
      <c r="O75" s="77">
        <v>3.1204914988273756E-3</v>
      </c>
      <c r="P75" s="84">
        <v>51754.579999999994</v>
      </c>
      <c r="Q75" s="77">
        <v>3.1204914988273756E-3</v>
      </c>
      <c r="R75" s="84">
        <v>8476.7900000000009</v>
      </c>
      <c r="S75" s="77">
        <v>1.0108746835383376E-3</v>
      </c>
      <c r="T75" s="84">
        <v>74978.100000000006</v>
      </c>
      <c r="U75" s="77">
        <v>3.1204914988273756E-3</v>
      </c>
      <c r="V75" s="84">
        <v>41872.81</v>
      </c>
      <c r="W75" s="77">
        <v>0</v>
      </c>
      <c r="X75" s="84">
        <v>0</v>
      </c>
      <c r="Y75" s="78">
        <v>8148168.9100000001</v>
      </c>
      <c r="Z75" s="79"/>
      <c r="AA75" s="71"/>
    </row>
    <row r="76" spans="1:27" x14ac:dyDescent="0.2">
      <c r="A76" s="81">
        <v>72</v>
      </c>
      <c r="B76" s="83" t="s">
        <v>75</v>
      </c>
      <c r="C76" s="77">
        <v>3.0848632008062234E-3</v>
      </c>
      <c r="D76" s="84">
        <v>5812107.5999999996</v>
      </c>
      <c r="E76" s="77">
        <v>3.0848632008062234E-3</v>
      </c>
      <c r="F76" s="84">
        <v>1500669.31</v>
      </c>
      <c r="G76" s="77">
        <v>3.0848632008062234E-3</v>
      </c>
      <c r="H76" s="84">
        <v>101593.08</v>
      </c>
      <c r="I76" s="77">
        <v>3.0848632008062234E-3</v>
      </c>
      <c r="J76" s="84">
        <v>359167.8</v>
      </c>
      <c r="K76" s="77">
        <v>3.0848632008062234E-3</v>
      </c>
      <c r="L76" s="84">
        <v>12091.05</v>
      </c>
      <c r="M76" s="77">
        <v>3.0848632008062234E-3</v>
      </c>
      <c r="N76" s="84">
        <v>94447.69</v>
      </c>
      <c r="O76" s="77">
        <v>3.0848632008062234E-3</v>
      </c>
      <c r="P76" s="84">
        <v>51163.67</v>
      </c>
      <c r="Q76" s="77">
        <v>3.0848632008062234E-3</v>
      </c>
      <c r="R76" s="84">
        <v>8380.01</v>
      </c>
      <c r="S76" s="77">
        <v>8.4936041066449217E-4</v>
      </c>
      <c r="T76" s="84">
        <v>62998.33</v>
      </c>
      <c r="U76" s="77">
        <v>3.0848632008062234E-3</v>
      </c>
      <c r="V76" s="84">
        <v>41394.730000000003</v>
      </c>
      <c r="W76" s="77">
        <v>0</v>
      </c>
      <c r="X76" s="84">
        <v>0</v>
      </c>
      <c r="Y76" s="78">
        <v>8044013.2700000005</v>
      </c>
      <c r="Z76" s="79"/>
      <c r="AA76" s="71"/>
    </row>
    <row r="77" spans="1:27" x14ac:dyDescent="0.2">
      <c r="A77" s="81">
        <v>73</v>
      </c>
      <c r="B77" s="83" t="s">
        <v>128</v>
      </c>
      <c r="C77" s="77">
        <v>4.2921099074001816E-3</v>
      </c>
      <c r="D77" s="84">
        <v>8086648.5600000005</v>
      </c>
      <c r="E77" s="77">
        <v>4.2921099074001816E-3</v>
      </c>
      <c r="F77" s="84">
        <v>2087949.2000000002</v>
      </c>
      <c r="G77" s="77">
        <v>4.2921099074001816E-3</v>
      </c>
      <c r="H77" s="84">
        <v>141351.04999999999</v>
      </c>
      <c r="I77" s="77">
        <v>4.2921099074001816E-3</v>
      </c>
      <c r="J77" s="84">
        <v>499726.43</v>
      </c>
      <c r="K77" s="77">
        <v>4.2921099074001816E-3</v>
      </c>
      <c r="L77" s="84">
        <v>16822.8</v>
      </c>
      <c r="M77" s="77">
        <v>4.2921099074001816E-3</v>
      </c>
      <c r="N77" s="84">
        <v>131409.34</v>
      </c>
      <c r="O77" s="77">
        <v>4.2921099074001816E-3</v>
      </c>
      <c r="P77" s="84">
        <v>71186.33</v>
      </c>
      <c r="Q77" s="77">
        <v>4.2921099074001816E-3</v>
      </c>
      <c r="R77" s="84">
        <v>11659.490000000002</v>
      </c>
      <c r="S77" s="77">
        <v>3.3336302367991174E-3</v>
      </c>
      <c r="T77" s="84">
        <v>247260.44</v>
      </c>
      <c r="U77" s="77">
        <v>4.2921099074001816E-3</v>
      </c>
      <c r="V77" s="84">
        <v>57594.380000000005</v>
      </c>
      <c r="W77" s="77">
        <v>0</v>
      </c>
      <c r="X77" s="84">
        <v>0</v>
      </c>
      <c r="Y77" s="78">
        <v>11351608.020000003</v>
      </c>
      <c r="Z77" s="79"/>
      <c r="AA77" s="71"/>
    </row>
    <row r="78" spans="1:27" x14ac:dyDescent="0.2">
      <c r="A78" s="81">
        <v>74</v>
      </c>
      <c r="B78" s="83" t="s">
        <v>76</v>
      </c>
      <c r="C78" s="77">
        <v>3.6509230571419001E-3</v>
      </c>
      <c r="D78" s="84">
        <v>6878605.8199999994</v>
      </c>
      <c r="E78" s="77">
        <v>3.6509230571419001E-3</v>
      </c>
      <c r="F78" s="84">
        <v>1776036.06</v>
      </c>
      <c r="G78" s="77">
        <v>3.6509230571419001E-3</v>
      </c>
      <c r="H78" s="84">
        <v>120235</v>
      </c>
      <c r="I78" s="77">
        <v>3.6509230571419001E-3</v>
      </c>
      <c r="J78" s="84">
        <v>425073.68</v>
      </c>
      <c r="K78" s="77">
        <v>3.6509230571419001E-3</v>
      </c>
      <c r="L78" s="84">
        <v>14309.7</v>
      </c>
      <c r="M78" s="77">
        <v>3.6509230571419001E-3</v>
      </c>
      <c r="N78" s="84">
        <v>111778.44</v>
      </c>
      <c r="O78" s="77">
        <v>3.6509230571419001E-3</v>
      </c>
      <c r="P78" s="84">
        <v>60552.010000000009</v>
      </c>
      <c r="Q78" s="77">
        <v>3.6509230571419001E-3</v>
      </c>
      <c r="R78" s="84">
        <v>9917.7099999999991</v>
      </c>
      <c r="S78" s="77">
        <v>1.866067860124145E-3</v>
      </c>
      <c r="T78" s="84">
        <v>138409.08000000002</v>
      </c>
      <c r="U78" s="77">
        <v>3.6509230571419001E-3</v>
      </c>
      <c r="V78" s="84">
        <v>48990.500000000007</v>
      </c>
      <c r="W78" s="77">
        <v>0</v>
      </c>
      <c r="X78" s="84">
        <v>0</v>
      </c>
      <c r="Y78" s="78">
        <v>9583907.9999999981</v>
      </c>
      <c r="Z78" s="79"/>
      <c r="AA78" s="71"/>
    </row>
    <row r="79" spans="1:27" x14ac:dyDescent="0.2">
      <c r="A79" s="81">
        <v>75</v>
      </c>
      <c r="B79" s="83" t="s">
        <v>77</v>
      </c>
      <c r="C79" s="77">
        <v>4.597269998332802E-3</v>
      </c>
      <c r="D79" s="84">
        <v>8661592.4800000004</v>
      </c>
      <c r="E79" s="77">
        <v>4.597269998332802E-3</v>
      </c>
      <c r="F79" s="84">
        <v>2236398.04</v>
      </c>
      <c r="G79" s="77">
        <v>4.597269998332802E-3</v>
      </c>
      <c r="H79" s="84">
        <v>151400.83000000002</v>
      </c>
      <c r="I79" s="77">
        <v>4.597269998332802E-3</v>
      </c>
      <c r="J79" s="84">
        <v>535255.94999999995</v>
      </c>
      <c r="K79" s="77">
        <v>4.597269998332802E-3</v>
      </c>
      <c r="L79" s="84">
        <v>18018.900000000001</v>
      </c>
      <c r="M79" s="77">
        <v>4.597269998332802E-3</v>
      </c>
      <c r="N79" s="84">
        <v>140752.27000000002</v>
      </c>
      <c r="O79" s="77">
        <v>4.597269998332802E-3</v>
      </c>
      <c r="P79" s="84">
        <v>76247.540000000008</v>
      </c>
      <c r="Q79" s="77">
        <v>4.597269998332802E-3</v>
      </c>
      <c r="R79" s="84">
        <v>12488.460000000001</v>
      </c>
      <c r="S79" s="77">
        <v>3.7825632446180394E-3</v>
      </c>
      <c r="T79" s="84">
        <v>280558.51</v>
      </c>
      <c r="U79" s="77">
        <v>4.597269998332802E-3</v>
      </c>
      <c r="V79" s="84">
        <v>61689.210000000006</v>
      </c>
      <c r="W79" s="77">
        <v>0</v>
      </c>
      <c r="X79" s="84">
        <v>0</v>
      </c>
      <c r="Y79" s="78">
        <v>12174402.189999999</v>
      </c>
      <c r="Z79" s="79"/>
      <c r="AA79" s="71"/>
    </row>
    <row r="80" spans="1:27" x14ac:dyDescent="0.2">
      <c r="A80" s="81">
        <v>76</v>
      </c>
      <c r="B80" s="83" t="s">
        <v>78</v>
      </c>
      <c r="C80" s="77">
        <v>7.8017347715960642E-3</v>
      </c>
      <c r="D80" s="84">
        <v>14699038.259999998</v>
      </c>
      <c r="E80" s="77">
        <v>7.8017347715960642E-3</v>
      </c>
      <c r="F80" s="84">
        <v>3795249.0500000003</v>
      </c>
      <c r="G80" s="77">
        <v>7.8017347715960642E-3</v>
      </c>
      <c r="H80" s="84">
        <v>256932.73</v>
      </c>
      <c r="I80" s="77">
        <v>7.8017347715960642E-3</v>
      </c>
      <c r="J80" s="84">
        <v>908348.91000000015</v>
      </c>
      <c r="K80" s="77">
        <v>7.8017347715960642E-3</v>
      </c>
      <c r="L80" s="84">
        <v>30578.699999999997</v>
      </c>
      <c r="M80" s="77">
        <v>7.8017347715960642E-3</v>
      </c>
      <c r="N80" s="84">
        <v>238861.75</v>
      </c>
      <c r="O80" s="77">
        <v>7.8017347715960642E-3</v>
      </c>
      <c r="P80" s="84">
        <v>129394.88</v>
      </c>
      <c r="Q80" s="77">
        <v>7.8017347715960642E-3</v>
      </c>
      <c r="R80" s="84">
        <v>21193.39</v>
      </c>
      <c r="S80" s="77">
        <v>9.0129422076440664E-3</v>
      </c>
      <c r="T80" s="84">
        <v>668503.72000000009</v>
      </c>
      <c r="U80" s="77">
        <v>7.8017347715960642E-3</v>
      </c>
      <c r="V80" s="84">
        <v>104688.86</v>
      </c>
      <c r="W80" s="77">
        <v>3.0259382868681383E-3</v>
      </c>
      <c r="X80" s="84">
        <v>255545</v>
      </c>
      <c r="Y80" s="78">
        <v>21108335.249999996</v>
      </c>
      <c r="Z80" s="79"/>
      <c r="AA80" s="71"/>
    </row>
    <row r="81" spans="1:27" x14ac:dyDescent="0.2">
      <c r="A81" s="81">
        <v>77</v>
      </c>
      <c r="B81" s="83" t="s">
        <v>79</v>
      </c>
      <c r="C81" s="77">
        <v>3.3425351601747543E-3</v>
      </c>
      <c r="D81" s="84">
        <v>6297580.4399999985</v>
      </c>
      <c r="E81" s="77">
        <v>3.3425351601747543E-3</v>
      </c>
      <c r="F81" s="84">
        <v>1626016.99</v>
      </c>
      <c r="G81" s="77">
        <v>3.3425351601747543E-3</v>
      </c>
      <c r="H81" s="84">
        <v>110078.93</v>
      </c>
      <c r="I81" s="77">
        <v>3.3425351601747543E-3</v>
      </c>
      <c r="J81" s="84">
        <v>389168.35000000003</v>
      </c>
      <c r="K81" s="77">
        <v>3.3425351601747543E-3</v>
      </c>
      <c r="L81" s="84">
        <v>13100.95</v>
      </c>
      <c r="M81" s="77">
        <v>3.3425351601747543E-3</v>
      </c>
      <c r="N81" s="84">
        <v>102336.68000000001</v>
      </c>
      <c r="O81" s="77">
        <v>3.3425351601747543E-3</v>
      </c>
      <c r="P81" s="84">
        <v>55437.25</v>
      </c>
      <c r="Q81" s="77">
        <v>3.3425351601747543E-3</v>
      </c>
      <c r="R81" s="84">
        <v>9079.9700000000012</v>
      </c>
      <c r="S81" s="77">
        <v>1.4658273057510385E-3</v>
      </c>
      <c r="T81" s="84">
        <v>108722.63999999998</v>
      </c>
      <c r="U81" s="77">
        <v>3.3425351601747543E-3</v>
      </c>
      <c r="V81" s="84">
        <v>44852.35</v>
      </c>
      <c r="W81" s="77">
        <v>0</v>
      </c>
      <c r="X81" s="84">
        <v>0</v>
      </c>
      <c r="Y81" s="78">
        <v>8756374.5499999989</v>
      </c>
      <c r="Z81" s="79"/>
      <c r="AA81" s="71"/>
    </row>
    <row r="82" spans="1:27" x14ac:dyDescent="0.2">
      <c r="A82" s="81">
        <v>78</v>
      </c>
      <c r="B82" s="83" t="s">
        <v>129</v>
      </c>
      <c r="C82" s="77">
        <v>3.648023322976411E-3</v>
      </c>
      <c r="D82" s="84">
        <v>6873142.3600000003</v>
      </c>
      <c r="E82" s="77">
        <v>3.648023322976411E-3</v>
      </c>
      <c r="F82" s="84">
        <v>1774625.42</v>
      </c>
      <c r="G82" s="77">
        <v>3.648023322976411E-3</v>
      </c>
      <c r="H82" s="84">
        <v>120139.48999999999</v>
      </c>
      <c r="I82" s="77">
        <v>3.648023322976411E-3</v>
      </c>
      <c r="J82" s="84">
        <v>424736.02000000008</v>
      </c>
      <c r="K82" s="77">
        <v>3.648023322976411E-3</v>
      </c>
      <c r="L82" s="84">
        <v>14298.35</v>
      </c>
      <c r="M82" s="77">
        <v>3.648023322976411E-3</v>
      </c>
      <c r="N82" s="84">
        <v>111689.67000000001</v>
      </c>
      <c r="O82" s="77">
        <v>3.648023322976411E-3</v>
      </c>
      <c r="P82" s="84">
        <v>60503.89</v>
      </c>
      <c r="Q82" s="77">
        <v>3.648023322976411E-3</v>
      </c>
      <c r="R82" s="84">
        <v>9909.83</v>
      </c>
      <c r="S82" s="77">
        <v>1.9031193523737109E-3</v>
      </c>
      <c r="T82" s="84">
        <v>141157.26</v>
      </c>
      <c r="U82" s="77">
        <v>3.648023322976411E-3</v>
      </c>
      <c r="V82" s="84">
        <v>48951.57</v>
      </c>
      <c r="W82" s="77">
        <v>0</v>
      </c>
      <c r="X82" s="84">
        <v>0</v>
      </c>
      <c r="Y82" s="78">
        <v>9579153.8600000013</v>
      </c>
      <c r="Z82" s="79"/>
      <c r="AA82" s="71"/>
    </row>
    <row r="83" spans="1:27" x14ac:dyDescent="0.2">
      <c r="A83" s="81">
        <v>79</v>
      </c>
      <c r="B83" s="83" t="s">
        <v>80</v>
      </c>
      <c r="C83" s="77">
        <v>1.5741031534481174E-2</v>
      </c>
      <c r="D83" s="84">
        <v>29657253.280000001</v>
      </c>
      <c r="E83" s="77">
        <v>1.5741031534481174E-2</v>
      </c>
      <c r="F83" s="84">
        <v>7657416.7800000003</v>
      </c>
      <c r="G83" s="77">
        <v>1.5741031534481174E-2</v>
      </c>
      <c r="H83" s="84">
        <v>518395.79</v>
      </c>
      <c r="I83" s="77">
        <v>1.5741031534481174E-2</v>
      </c>
      <c r="J83" s="84">
        <v>1832714.06</v>
      </c>
      <c r="K83" s="77">
        <v>1.5741031534481174E-2</v>
      </c>
      <c r="L83" s="84">
        <v>61696.65</v>
      </c>
      <c r="M83" s="77">
        <v>1.5741031534481174E-2</v>
      </c>
      <c r="N83" s="84">
        <v>481935.2</v>
      </c>
      <c r="O83" s="77">
        <v>1.5741031534481174E-2</v>
      </c>
      <c r="P83" s="84">
        <v>261071.3</v>
      </c>
      <c r="Q83" s="77">
        <v>1.5741031534481174E-2</v>
      </c>
      <c r="R83" s="84">
        <v>42760.47</v>
      </c>
      <c r="S83" s="77">
        <v>2.1951546699239655E-2</v>
      </c>
      <c r="T83" s="84">
        <v>1628179.87</v>
      </c>
      <c r="U83" s="77">
        <v>1.5741031534481174E-2</v>
      </c>
      <c r="V83" s="84">
        <v>211223.63</v>
      </c>
      <c r="W83" s="77">
        <v>5.3561398933738187E-3</v>
      </c>
      <c r="X83" s="84">
        <v>452334</v>
      </c>
      <c r="Y83" s="78">
        <v>42804981.030000001</v>
      </c>
      <c r="Z83" s="79"/>
      <c r="AA83" s="71"/>
    </row>
    <row r="84" spans="1:27" x14ac:dyDescent="0.2">
      <c r="A84" s="81">
        <v>80</v>
      </c>
      <c r="B84" s="83" t="s">
        <v>81</v>
      </c>
      <c r="C84" s="77">
        <v>5.7511230868527267E-3</v>
      </c>
      <c r="D84" s="84">
        <v>10835536.020000001</v>
      </c>
      <c r="E84" s="77">
        <v>5.7511230868527267E-3</v>
      </c>
      <c r="F84" s="84">
        <v>2797703.97</v>
      </c>
      <c r="G84" s="77">
        <v>5.7511230868527267E-3</v>
      </c>
      <c r="H84" s="84">
        <v>189400.4</v>
      </c>
      <c r="I84" s="77">
        <v>5.7511230868527267E-3</v>
      </c>
      <c r="J84" s="84">
        <v>669598.05000000005</v>
      </c>
      <c r="K84" s="77">
        <v>5.7511230868527267E-3</v>
      </c>
      <c r="L84" s="84">
        <v>22541.399999999998</v>
      </c>
      <c r="M84" s="77">
        <v>5.7511230868527267E-3</v>
      </c>
      <c r="N84" s="84">
        <v>176079.21</v>
      </c>
      <c r="O84" s="77">
        <v>5.7511230868527267E-3</v>
      </c>
      <c r="P84" s="84">
        <v>95384.65</v>
      </c>
      <c r="Q84" s="77">
        <v>5.7511230868527267E-3</v>
      </c>
      <c r="R84" s="84">
        <v>15622.900000000001</v>
      </c>
      <c r="S84" s="77">
        <v>5.2952331858807863E-3</v>
      </c>
      <c r="T84" s="84">
        <v>392755.52</v>
      </c>
      <c r="U84" s="77">
        <v>5.7511230868527267E-3</v>
      </c>
      <c r="V84" s="84">
        <v>77172.38</v>
      </c>
      <c r="W84" s="77">
        <v>0</v>
      </c>
      <c r="X84" s="84">
        <v>0</v>
      </c>
      <c r="Y84" s="78">
        <v>15271794.500000006</v>
      </c>
      <c r="Z84" s="79"/>
      <c r="AA84" s="71"/>
    </row>
    <row r="85" spans="1:27" x14ac:dyDescent="0.2">
      <c r="A85" s="81">
        <v>81</v>
      </c>
      <c r="B85" s="83" t="s">
        <v>82</v>
      </c>
      <c r="C85" s="77">
        <v>3.5403757396633533E-3</v>
      </c>
      <c r="D85" s="84">
        <v>6670326.5999999987</v>
      </c>
      <c r="E85" s="77">
        <v>3.5403757396633533E-3</v>
      </c>
      <c r="F85" s="84">
        <v>1722258.9600000002</v>
      </c>
      <c r="G85" s="77">
        <v>3.5403757396633533E-3</v>
      </c>
      <c r="H85" s="84">
        <v>116594.37</v>
      </c>
      <c r="I85" s="77">
        <v>3.5403757396633533E-3</v>
      </c>
      <c r="J85" s="84">
        <v>412202.72000000003</v>
      </c>
      <c r="K85" s="77">
        <v>3.5403757396633533E-3</v>
      </c>
      <c r="L85" s="84">
        <v>13876.400000000001</v>
      </c>
      <c r="M85" s="77">
        <v>3.5403757396633533E-3</v>
      </c>
      <c r="N85" s="84">
        <v>108393.87</v>
      </c>
      <c r="O85" s="77">
        <v>3.5403757396633533E-3</v>
      </c>
      <c r="P85" s="84">
        <v>58718.520000000004</v>
      </c>
      <c r="Q85" s="77">
        <v>3.5403757396633533E-3</v>
      </c>
      <c r="R85" s="84">
        <v>9617.4000000000015</v>
      </c>
      <c r="S85" s="77">
        <v>1.8163149477235124E-3</v>
      </c>
      <c r="T85" s="84">
        <v>134718.84</v>
      </c>
      <c r="U85" s="77">
        <v>3.5403757396633533E-3</v>
      </c>
      <c r="V85" s="84">
        <v>47507.100000000006</v>
      </c>
      <c r="W85" s="77">
        <v>2.9748320251681525E-3</v>
      </c>
      <c r="X85" s="84">
        <v>251229</v>
      </c>
      <c r="Y85" s="78">
        <v>9545443.7799999975</v>
      </c>
      <c r="Z85" s="79"/>
      <c r="AA85" s="71"/>
    </row>
    <row r="86" spans="1:27" x14ac:dyDescent="0.2">
      <c r="A86" s="81">
        <v>82</v>
      </c>
      <c r="B86" s="83" t="s">
        <v>83</v>
      </c>
      <c r="C86" s="77">
        <v>3.5690179184358567E-3</v>
      </c>
      <c r="D86" s="84">
        <v>6724290.4000000004</v>
      </c>
      <c r="E86" s="77">
        <v>3.5690179184358567E-3</v>
      </c>
      <c r="F86" s="84">
        <v>1736192.27</v>
      </c>
      <c r="G86" s="77">
        <v>3.5690179184358567E-3</v>
      </c>
      <c r="H86" s="84">
        <v>117537.63</v>
      </c>
      <c r="I86" s="77">
        <v>3.5690179184358567E-3</v>
      </c>
      <c r="J86" s="84">
        <v>415537.50000000012</v>
      </c>
      <c r="K86" s="77">
        <v>3.5690179184358567E-3</v>
      </c>
      <c r="L86" s="84">
        <v>13988.65</v>
      </c>
      <c r="M86" s="77">
        <v>3.5690179184358567E-3</v>
      </c>
      <c r="N86" s="84">
        <v>109270.79999999999</v>
      </c>
      <c r="O86" s="77">
        <v>3.5690179184358567E-3</v>
      </c>
      <c r="P86" s="84">
        <v>59193.56</v>
      </c>
      <c r="Q86" s="77">
        <v>3.5690179184358567E-3</v>
      </c>
      <c r="R86" s="84">
        <v>9695.2200000000012</v>
      </c>
      <c r="S86" s="77">
        <v>1.6063233928336116E-3</v>
      </c>
      <c r="T86" s="84">
        <v>119143.43</v>
      </c>
      <c r="U86" s="77">
        <v>3.5690179184358567E-3</v>
      </c>
      <c r="V86" s="84">
        <v>47891.439999999995</v>
      </c>
      <c r="W86" s="77">
        <v>0</v>
      </c>
      <c r="X86" s="84">
        <v>0</v>
      </c>
      <c r="Y86" s="78">
        <v>9352740.9000000022</v>
      </c>
      <c r="Z86" s="79"/>
      <c r="AA86" s="71"/>
    </row>
    <row r="87" spans="1:27" x14ac:dyDescent="0.2">
      <c r="A87" s="81">
        <v>83</v>
      </c>
      <c r="B87" s="83" t="s">
        <v>84</v>
      </c>
      <c r="C87" s="77">
        <v>3.1776260390343723E-3</v>
      </c>
      <c r="D87" s="84">
        <v>5986879.6600000001</v>
      </c>
      <c r="E87" s="77">
        <v>3.1776260390343723E-3</v>
      </c>
      <c r="F87" s="84">
        <v>1545794.96</v>
      </c>
      <c r="G87" s="77">
        <v>3.1776260390343723E-3</v>
      </c>
      <c r="H87" s="84">
        <v>104648.01999999999</v>
      </c>
      <c r="I87" s="77">
        <v>3.1776260390343723E-3</v>
      </c>
      <c r="J87" s="84">
        <v>369968.12</v>
      </c>
      <c r="K87" s="77">
        <v>3.1776260390343723E-3</v>
      </c>
      <c r="L87" s="84">
        <v>12454.6</v>
      </c>
      <c r="M87" s="77">
        <v>3.1776260390343723E-3</v>
      </c>
      <c r="N87" s="84">
        <v>97287.739999999991</v>
      </c>
      <c r="O87" s="77">
        <v>3.1776260390343723E-3</v>
      </c>
      <c r="P87" s="84">
        <v>52702.179999999993</v>
      </c>
      <c r="Q87" s="77">
        <v>3.1776260390343723E-3</v>
      </c>
      <c r="R87" s="84">
        <v>8632</v>
      </c>
      <c r="S87" s="77">
        <v>8.7956593135374143E-4</v>
      </c>
      <c r="T87" s="84">
        <v>65238.729999999996</v>
      </c>
      <c r="U87" s="77">
        <v>3.1776260390343723E-3</v>
      </c>
      <c r="V87" s="84">
        <v>42639.490000000005</v>
      </c>
      <c r="W87" s="77">
        <v>6.4151620484711157E-4</v>
      </c>
      <c r="X87" s="84">
        <v>54177</v>
      </c>
      <c r="Y87" s="78">
        <v>8340422.5</v>
      </c>
      <c r="Z87" s="79"/>
      <c r="AA87" s="71"/>
    </row>
    <row r="88" spans="1:27" x14ac:dyDescent="0.2">
      <c r="A88" s="81">
        <v>84</v>
      </c>
      <c r="B88" s="83" t="s">
        <v>85</v>
      </c>
      <c r="C88" s="77">
        <v>4.6036440842670175E-3</v>
      </c>
      <c r="D88" s="84">
        <v>8673601.7599999979</v>
      </c>
      <c r="E88" s="77">
        <v>4.6036440842670175E-3</v>
      </c>
      <c r="F88" s="84">
        <v>2239498.8199999998</v>
      </c>
      <c r="G88" s="77">
        <v>4.6036440842670175E-3</v>
      </c>
      <c r="H88" s="84">
        <v>151610.74</v>
      </c>
      <c r="I88" s="77">
        <v>4.6036440842670175E-3</v>
      </c>
      <c r="J88" s="84">
        <v>535998.11999999988</v>
      </c>
      <c r="K88" s="77">
        <v>4.6036440842670175E-3</v>
      </c>
      <c r="L88" s="84">
        <v>18043.849999999999</v>
      </c>
      <c r="M88" s="77">
        <v>4.6036440842670175E-3</v>
      </c>
      <c r="N88" s="84">
        <v>140947.43</v>
      </c>
      <c r="O88" s="77">
        <v>4.6036440842670175E-3</v>
      </c>
      <c r="P88" s="84">
        <v>76353.25</v>
      </c>
      <c r="Q88" s="77">
        <v>4.6036440842670175E-3</v>
      </c>
      <c r="R88" s="84">
        <v>12505.769999999999</v>
      </c>
      <c r="S88" s="77">
        <v>3.4945885734522977E-3</v>
      </c>
      <c r="T88" s="84">
        <v>259198.96</v>
      </c>
      <c r="U88" s="77">
        <v>4.6036440842670175E-3</v>
      </c>
      <c r="V88" s="84">
        <v>61774.750000000007</v>
      </c>
      <c r="W88" s="77">
        <v>0</v>
      </c>
      <c r="X88" s="84">
        <v>0</v>
      </c>
      <c r="Y88" s="78">
        <v>12169533.449999997</v>
      </c>
      <c r="Z88" s="79"/>
      <c r="AA88" s="71"/>
    </row>
    <row r="89" spans="1:27" x14ac:dyDescent="0.2">
      <c r="A89" s="81">
        <v>85</v>
      </c>
      <c r="B89" s="83" t="s">
        <v>130</v>
      </c>
      <c r="C89" s="77">
        <v>7.4641613352569814E-3</v>
      </c>
      <c r="D89" s="84">
        <v>14063025.320000004</v>
      </c>
      <c r="E89" s="77">
        <v>7.4641613352569814E-3</v>
      </c>
      <c r="F89" s="84">
        <v>3631032.3400000008</v>
      </c>
      <c r="G89" s="77">
        <v>7.4641613352569814E-3</v>
      </c>
      <c r="H89" s="84">
        <v>245815.5</v>
      </c>
      <c r="I89" s="77">
        <v>7.4641613352569814E-3</v>
      </c>
      <c r="J89" s="84">
        <v>869045.53</v>
      </c>
      <c r="K89" s="77">
        <v>7.4641613352569814E-3</v>
      </c>
      <c r="L89" s="84">
        <v>29255.599999999999</v>
      </c>
      <c r="M89" s="77">
        <v>7.4641613352569814E-3</v>
      </c>
      <c r="N89" s="84">
        <v>228526.44</v>
      </c>
      <c r="O89" s="77">
        <v>7.4641613352569814E-3</v>
      </c>
      <c r="P89" s="84">
        <v>123796.09</v>
      </c>
      <c r="Q89" s="77">
        <v>7.4641613352569814E-3</v>
      </c>
      <c r="R89" s="84">
        <v>20276.37</v>
      </c>
      <c r="S89" s="77">
        <v>8.7722101045307754E-3</v>
      </c>
      <c r="T89" s="84">
        <v>650648.24</v>
      </c>
      <c r="U89" s="77">
        <v>7.4641613352569814E-3</v>
      </c>
      <c r="V89" s="84">
        <v>100159.06000000001</v>
      </c>
      <c r="W89" s="77">
        <v>0</v>
      </c>
      <c r="X89" s="84">
        <v>0</v>
      </c>
      <c r="Y89" s="78">
        <v>19961580.490000006</v>
      </c>
      <c r="Z89" s="79"/>
      <c r="AA89" s="71"/>
    </row>
    <row r="90" spans="1:27" x14ac:dyDescent="0.2">
      <c r="A90" s="81">
        <v>86</v>
      </c>
      <c r="B90" s="83" t="s">
        <v>131</v>
      </c>
      <c r="C90" s="77">
        <v>3.1799265084644108E-3</v>
      </c>
      <c r="D90" s="84">
        <v>5991213.7800000003</v>
      </c>
      <c r="E90" s="77">
        <v>3.1799265084644108E-3</v>
      </c>
      <c r="F90" s="84">
        <v>1546914.01</v>
      </c>
      <c r="G90" s="77">
        <v>3.1799265084644108E-3</v>
      </c>
      <c r="H90" s="84">
        <v>104723.77</v>
      </c>
      <c r="I90" s="77">
        <v>3.1799265084644108E-3</v>
      </c>
      <c r="J90" s="84">
        <v>370235.93000000005</v>
      </c>
      <c r="K90" s="77">
        <v>3.1799265084644108E-3</v>
      </c>
      <c r="L90" s="84">
        <v>12463.65</v>
      </c>
      <c r="M90" s="77">
        <v>3.1799265084644108E-3</v>
      </c>
      <c r="N90" s="84">
        <v>97358.18</v>
      </c>
      <c r="O90" s="77">
        <v>3.1799265084644108E-3</v>
      </c>
      <c r="P90" s="84">
        <v>52740.34</v>
      </c>
      <c r="Q90" s="77">
        <v>3.1799265084644108E-3</v>
      </c>
      <c r="R90" s="84">
        <v>8638.2400000000016</v>
      </c>
      <c r="S90" s="77">
        <v>1.1673843473559409E-3</v>
      </c>
      <c r="T90" s="84">
        <v>86586.67</v>
      </c>
      <c r="U90" s="77">
        <v>3.1799265084644108E-3</v>
      </c>
      <c r="V90" s="84">
        <v>42670.35</v>
      </c>
      <c r="W90" s="77">
        <v>0</v>
      </c>
      <c r="X90" s="84">
        <v>0</v>
      </c>
      <c r="Y90" s="78">
        <v>8313544.919999999</v>
      </c>
      <c r="Z90" s="79"/>
      <c r="AA90" s="71"/>
    </row>
    <row r="91" spans="1:27" x14ac:dyDescent="0.2">
      <c r="A91" s="81">
        <v>87</v>
      </c>
      <c r="B91" s="83" t="s">
        <v>86</v>
      </c>
      <c r="C91" s="77">
        <v>4.1760768148297392E-3</v>
      </c>
      <c r="D91" s="84">
        <v>7868033.8999999985</v>
      </c>
      <c r="E91" s="77">
        <v>4.1760768148297392E-3</v>
      </c>
      <c r="F91" s="84">
        <v>2031503.52</v>
      </c>
      <c r="G91" s="77">
        <v>4.1760768148297392E-3</v>
      </c>
      <c r="H91" s="84">
        <v>137529.76999999999</v>
      </c>
      <c r="I91" s="77">
        <v>4.1760768148297392E-3</v>
      </c>
      <c r="J91" s="84">
        <v>486216.84</v>
      </c>
      <c r="K91" s="77">
        <v>4.1760768148297392E-3</v>
      </c>
      <c r="L91" s="84">
        <v>16368</v>
      </c>
      <c r="M91" s="77">
        <v>4.1760768148297392E-3</v>
      </c>
      <c r="N91" s="84">
        <v>127856.81</v>
      </c>
      <c r="O91" s="77">
        <v>4.1760768148297392E-3</v>
      </c>
      <c r="P91" s="84">
        <v>69261.88</v>
      </c>
      <c r="Q91" s="77">
        <v>4.1760768148297392E-3</v>
      </c>
      <c r="R91" s="84">
        <v>11344.29</v>
      </c>
      <c r="S91" s="77">
        <v>2.936413563900812E-3</v>
      </c>
      <c r="T91" s="84">
        <v>217798.27</v>
      </c>
      <c r="U91" s="77">
        <v>4.1760768148297392E-3</v>
      </c>
      <c r="V91" s="84">
        <v>56037.36</v>
      </c>
      <c r="W91" s="77">
        <v>2.6387455965697516E-3</v>
      </c>
      <c r="X91" s="84">
        <v>222846</v>
      </c>
      <c r="Y91" s="78">
        <v>11244796.639999997</v>
      </c>
      <c r="Z91" s="79"/>
      <c r="AA91" s="71"/>
    </row>
    <row r="92" spans="1:27" x14ac:dyDescent="0.2">
      <c r="A92" s="81">
        <v>88</v>
      </c>
      <c r="B92" s="83" t="s">
        <v>87</v>
      </c>
      <c r="C92" s="77">
        <v>3.1098299883263046E-3</v>
      </c>
      <c r="D92" s="84">
        <v>5859146.8400000008</v>
      </c>
      <c r="E92" s="77">
        <v>3.1098299883263046E-3</v>
      </c>
      <c r="F92" s="84">
        <v>1512814.7200000002</v>
      </c>
      <c r="G92" s="77">
        <v>3.1098299883263046E-3</v>
      </c>
      <c r="H92" s="84">
        <v>102415.29999999999</v>
      </c>
      <c r="I92" s="77">
        <v>3.1098299883263046E-3</v>
      </c>
      <c r="J92" s="84">
        <v>362074.67</v>
      </c>
      <c r="K92" s="77">
        <v>3.1098299883263046E-3</v>
      </c>
      <c r="L92" s="84">
        <v>12188.900000000001</v>
      </c>
      <c r="M92" s="77">
        <v>3.1098299883263046E-3</v>
      </c>
      <c r="N92" s="84">
        <v>95212.07</v>
      </c>
      <c r="O92" s="77">
        <v>3.1098299883263046E-3</v>
      </c>
      <c r="P92" s="84">
        <v>51577.740000000005</v>
      </c>
      <c r="Q92" s="77">
        <v>3.1098299883263046E-3</v>
      </c>
      <c r="R92" s="84">
        <v>8447.83</v>
      </c>
      <c r="S92" s="77">
        <v>9.7942174710702106E-4</v>
      </c>
      <c r="T92" s="84">
        <v>72645.19</v>
      </c>
      <c r="U92" s="77">
        <v>3.1098299883263046E-3</v>
      </c>
      <c r="V92" s="84">
        <v>41729.75</v>
      </c>
      <c r="W92" s="77">
        <v>0</v>
      </c>
      <c r="X92" s="84">
        <v>0</v>
      </c>
      <c r="Y92" s="78">
        <v>8118253.0100000016</v>
      </c>
      <c r="Z92" s="79"/>
      <c r="AA92" s="71"/>
    </row>
    <row r="93" spans="1:27" x14ac:dyDescent="0.2">
      <c r="A93" s="81">
        <v>89</v>
      </c>
      <c r="B93" s="83" t="s">
        <v>88</v>
      </c>
      <c r="C93" s="77">
        <v>1.4317270227780225E-2</v>
      </c>
      <c r="D93" s="84">
        <v>26974782.98</v>
      </c>
      <c r="E93" s="77">
        <v>1.4317270227780225E-2</v>
      </c>
      <c r="F93" s="84">
        <v>6964810.7300000004</v>
      </c>
      <c r="G93" s="77">
        <v>1.4317270227780225E-2</v>
      </c>
      <c r="H93" s="84">
        <v>471507.37000000005</v>
      </c>
      <c r="I93" s="77">
        <v>1.4317270227780225E-2</v>
      </c>
      <c r="J93" s="84">
        <v>1666946.8300000003</v>
      </c>
      <c r="K93" s="77">
        <v>1.4317270227780225E-2</v>
      </c>
      <c r="L93" s="84">
        <v>56116.25</v>
      </c>
      <c r="M93" s="77">
        <v>1.4317270227780225E-2</v>
      </c>
      <c r="N93" s="84">
        <v>438344.63</v>
      </c>
      <c r="O93" s="77">
        <v>1.4317270227780225E-2</v>
      </c>
      <c r="P93" s="84">
        <v>237457.64</v>
      </c>
      <c r="Q93" s="77">
        <v>1.4317270227780225E-2</v>
      </c>
      <c r="R93" s="84">
        <v>38892.820000000007</v>
      </c>
      <c r="S93" s="77">
        <v>1.8019451777219128E-2</v>
      </c>
      <c r="T93" s="84">
        <v>1336530.3600000001</v>
      </c>
      <c r="U93" s="77">
        <v>1.4317270227780225E-2</v>
      </c>
      <c r="V93" s="84">
        <v>192118.65000000002</v>
      </c>
      <c r="W93" s="77">
        <v>4.9475739865859796E-4</v>
      </c>
      <c r="X93" s="84">
        <v>41783</v>
      </c>
      <c r="Y93" s="78">
        <v>38419291.259999998</v>
      </c>
      <c r="Z93" s="79"/>
      <c r="AA93" s="71"/>
    </row>
    <row r="94" spans="1:27" x14ac:dyDescent="0.2">
      <c r="A94" s="81">
        <v>90</v>
      </c>
      <c r="B94" s="83" t="s">
        <v>89</v>
      </c>
      <c r="C94" s="77">
        <v>4.7563168926893261E-3</v>
      </c>
      <c r="D94" s="84">
        <v>8961248.4600000009</v>
      </c>
      <c r="E94" s="77">
        <v>4.7563168926893261E-3</v>
      </c>
      <c r="F94" s="84">
        <v>2313768.3499999996</v>
      </c>
      <c r="G94" s="77">
        <v>4.7563168926893261E-3</v>
      </c>
      <c r="H94" s="84">
        <v>156638.68000000002</v>
      </c>
      <c r="I94" s="77">
        <v>4.7563168926893261E-3</v>
      </c>
      <c r="J94" s="84">
        <v>553773.68000000005</v>
      </c>
      <c r="K94" s="77">
        <v>4.7563168926893261E-3</v>
      </c>
      <c r="L94" s="84">
        <v>18642.25</v>
      </c>
      <c r="M94" s="77">
        <v>4.7563168926893261E-3</v>
      </c>
      <c r="N94" s="84">
        <v>145621.73000000001</v>
      </c>
      <c r="O94" s="77">
        <v>4.7563168926893261E-3</v>
      </c>
      <c r="P94" s="84">
        <v>78885.39</v>
      </c>
      <c r="Q94" s="77">
        <v>4.7563168926893261E-3</v>
      </c>
      <c r="R94" s="84">
        <v>12920.510000000002</v>
      </c>
      <c r="S94" s="77">
        <v>3.926556056759155E-3</v>
      </c>
      <c r="T94" s="84">
        <v>291238.65000000002</v>
      </c>
      <c r="U94" s="77">
        <v>4.7563168926893261E-3</v>
      </c>
      <c r="V94" s="84">
        <v>63823.4</v>
      </c>
      <c r="W94" s="77">
        <v>0</v>
      </c>
      <c r="X94" s="84">
        <v>0</v>
      </c>
      <c r="Y94" s="78">
        <v>12596561.100000001</v>
      </c>
      <c r="Z94" s="79"/>
      <c r="AA94" s="71"/>
    </row>
    <row r="95" spans="1:27" x14ac:dyDescent="0.2">
      <c r="A95" s="81">
        <v>91</v>
      </c>
      <c r="B95" s="83" t="s">
        <v>90</v>
      </c>
      <c r="C95" s="77">
        <v>6.2703571312923752E-3</v>
      </c>
      <c r="D95" s="84">
        <v>11813811.02</v>
      </c>
      <c r="E95" s="77">
        <v>6.2703571312923752E-3</v>
      </c>
      <c r="F95" s="84">
        <v>3050291.73</v>
      </c>
      <c r="G95" s="77">
        <v>6.2703571312923752E-3</v>
      </c>
      <c r="H95" s="84">
        <v>206500.22</v>
      </c>
      <c r="I95" s="77">
        <v>6.2703571312923752E-3</v>
      </c>
      <c r="J95" s="84">
        <v>730052.0199999999</v>
      </c>
      <c r="K95" s="77">
        <v>6.2703571312923752E-3</v>
      </c>
      <c r="L95" s="84">
        <v>24576.5</v>
      </c>
      <c r="M95" s="77">
        <v>6.2703571312923752E-3</v>
      </c>
      <c r="N95" s="84">
        <v>191976.34</v>
      </c>
      <c r="O95" s="77">
        <v>6.2703571312923752E-3</v>
      </c>
      <c r="P95" s="84">
        <v>103996.35</v>
      </c>
      <c r="Q95" s="77">
        <v>6.2703571312923752E-3</v>
      </c>
      <c r="R95" s="84">
        <v>17033.399999999998</v>
      </c>
      <c r="S95" s="77">
        <v>6.2694671269639896E-3</v>
      </c>
      <c r="T95" s="84">
        <v>465015.95999999996</v>
      </c>
      <c r="U95" s="77">
        <v>6.2703571312923752E-3</v>
      </c>
      <c r="V95" s="84">
        <v>84139.8</v>
      </c>
      <c r="W95" s="77">
        <v>0</v>
      </c>
      <c r="X95" s="84">
        <v>0</v>
      </c>
      <c r="Y95" s="78">
        <v>16687393.34</v>
      </c>
      <c r="Z95" s="79"/>
      <c r="AA95" s="71"/>
    </row>
    <row r="96" spans="1:27" x14ac:dyDescent="0.2">
      <c r="A96" s="81">
        <v>92</v>
      </c>
      <c r="B96" s="83" t="s">
        <v>91</v>
      </c>
      <c r="C96" s="77">
        <v>4.90471854379759E-3</v>
      </c>
      <c r="D96" s="84">
        <v>9240848.120000001</v>
      </c>
      <c r="E96" s="77">
        <v>4.90471854379759E-3</v>
      </c>
      <c r="F96" s="84">
        <v>2385960.1800000002</v>
      </c>
      <c r="G96" s="77">
        <v>4.90471854379759E-3</v>
      </c>
      <c r="H96" s="84">
        <v>161525.96</v>
      </c>
      <c r="I96" s="77">
        <v>4.90471854379759E-3</v>
      </c>
      <c r="J96" s="84">
        <v>571051.96</v>
      </c>
      <c r="K96" s="77">
        <v>4.90471854379759E-3</v>
      </c>
      <c r="L96" s="84">
        <v>19223.900000000001</v>
      </c>
      <c r="M96" s="77">
        <v>4.90471854379759E-3</v>
      </c>
      <c r="N96" s="84">
        <v>150165.25999999998</v>
      </c>
      <c r="O96" s="77">
        <v>4.90471854379759E-3</v>
      </c>
      <c r="P96" s="84">
        <v>81346.69</v>
      </c>
      <c r="Q96" s="77">
        <v>4.90471854379759E-3</v>
      </c>
      <c r="R96" s="84">
        <v>13323.650000000001</v>
      </c>
      <c r="S96" s="77">
        <v>4.5664537250292223E-3</v>
      </c>
      <c r="T96" s="84">
        <v>338700.87</v>
      </c>
      <c r="U96" s="77">
        <v>4.90471854379759E-3</v>
      </c>
      <c r="V96" s="84">
        <v>65814.759999999995</v>
      </c>
      <c r="W96" s="77">
        <v>0</v>
      </c>
      <c r="X96" s="84">
        <v>0</v>
      </c>
      <c r="Y96" s="78">
        <v>13027961.350000001</v>
      </c>
      <c r="Z96" s="79"/>
      <c r="AA96" s="71"/>
    </row>
    <row r="97" spans="1:27" x14ac:dyDescent="0.2">
      <c r="A97" s="81">
        <v>93</v>
      </c>
      <c r="B97" s="83" t="s">
        <v>92</v>
      </c>
      <c r="C97" s="77">
        <v>7.8434601357792733E-3</v>
      </c>
      <c r="D97" s="84">
        <v>14777651.98</v>
      </c>
      <c r="E97" s="77">
        <v>7.8434601357792733E-3</v>
      </c>
      <c r="F97" s="84">
        <v>3815546.87</v>
      </c>
      <c r="G97" s="77">
        <v>7.8434601357792733E-3</v>
      </c>
      <c r="H97" s="84">
        <v>258306.87</v>
      </c>
      <c r="I97" s="77">
        <v>7.8434601357792733E-3</v>
      </c>
      <c r="J97" s="84">
        <v>913206.97</v>
      </c>
      <c r="K97" s="77">
        <v>7.8434601357792733E-3</v>
      </c>
      <c r="L97" s="84">
        <v>30742.25</v>
      </c>
      <c r="M97" s="77">
        <v>7.8434601357792733E-3</v>
      </c>
      <c r="N97" s="84">
        <v>240139.24000000002</v>
      </c>
      <c r="O97" s="77">
        <v>7.8434601357792733E-3</v>
      </c>
      <c r="P97" s="84">
        <v>130086.91</v>
      </c>
      <c r="Q97" s="77">
        <v>7.8434601357792733E-3</v>
      </c>
      <c r="R97" s="84">
        <v>21306.73</v>
      </c>
      <c r="S97" s="77">
        <v>7.9188326930991499E-3</v>
      </c>
      <c r="T97" s="84">
        <v>587351.94000000006</v>
      </c>
      <c r="U97" s="77">
        <v>7.8434601357792733E-3</v>
      </c>
      <c r="V97" s="84">
        <v>105248.74000000002</v>
      </c>
      <c r="W97" s="77">
        <v>0</v>
      </c>
      <c r="X97" s="84">
        <v>0</v>
      </c>
      <c r="Y97" s="78">
        <v>20879588.5</v>
      </c>
      <c r="Z97" s="79"/>
      <c r="AA97" s="71"/>
    </row>
    <row r="98" spans="1:27" x14ac:dyDescent="0.2">
      <c r="A98" s="81">
        <v>94</v>
      </c>
      <c r="B98" s="83" t="s">
        <v>133</v>
      </c>
      <c r="C98" s="77">
        <v>4.1617182511233843E-3</v>
      </c>
      <c r="D98" s="84">
        <v>7840981.2600000016</v>
      </c>
      <c r="E98" s="77">
        <v>4.1617182511233843E-3</v>
      </c>
      <c r="F98" s="84">
        <v>2024518.6099999999</v>
      </c>
      <c r="G98" s="77">
        <v>4.1617182511233843E-3</v>
      </c>
      <c r="H98" s="84">
        <v>137056.88999999998</v>
      </c>
      <c r="I98" s="77">
        <v>4.1617182511233843E-3</v>
      </c>
      <c r="J98" s="84">
        <v>484545.05999999994</v>
      </c>
      <c r="K98" s="77">
        <v>4.1617182511233843E-3</v>
      </c>
      <c r="L98" s="84">
        <v>16311.75</v>
      </c>
      <c r="M98" s="77">
        <v>4.1617182511233843E-3</v>
      </c>
      <c r="N98" s="84">
        <v>127417.21</v>
      </c>
      <c r="O98" s="77">
        <v>4.1617182511233843E-3</v>
      </c>
      <c r="P98" s="84">
        <v>69023.73</v>
      </c>
      <c r="Q98" s="77">
        <v>4.1617182511233843E-3</v>
      </c>
      <c r="R98" s="84">
        <v>11305.28</v>
      </c>
      <c r="S98" s="77">
        <v>2.9906207760657562E-3</v>
      </c>
      <c r="T98" s="84">
        <v>221818.91</v>
      </c>
      <c r="U98" s="77">
        <v>4.1617182511233843E-3</v>
      </c>
      <c r="V98" s="84">
        <v>55844.679999999993</v>
      </c>
      <c r="W98" s="77">
        <v>0</v>
      </c>
      <c r="X98" s="84">
        <v>0</v>
      </c>
      <c r="Y98" s="78">
        <v>10988823.380000003</v>
      </c>
      <c r="Z98" s="79"/>
      <c r="AA98" s="71"/>
    </row>
    <row r="99" spans="1:27" x14ac:dyDescent="0.2">
      <c r="A99" s="81">
        <v>95</v>
      </c>
      <c r="B99" s="83" t="s">
        <v>171</v>
      </c>
      <c r="C99" s="77">
        <v>4.2053747411676537E-3</v>
      </c>
      <c r="D99" s="84">
        <v>7923233.2999999998</v>
      </c>
      <c r="E99" s="77">
        <v>4.2053747411676537E-3</v>
      </c>
      <c r="F99" s="84">
        <v>2045755.85</v>
      </c>
      <c r="G99" s="77">
        <v>4.2053747411676537E-3</v>
      </c>
      <c r="H99" s="84">
        <v>138494.62</v>
      </c>
      <c r="I99" s="77">
        <v>4.2053747411676537E-3</v>
      </c>
      <c r="J99" s="84">
        <v>489627.95000000007</v>
      </c>
      <c r="K99" s="77">
        <v>4.2053747411676537E-3</v>
      </c>
      <c r="L99" s="84">
        <v>16482.850000000002</v>
      </c>
      <c r="M99" s="77">
        <v>4.2053747411676537E-3</v>
      </c>
      <c r="N99" s="84">
        <v>128753.82</v>
      </c>
      <c r="O99" s="77">
        <v>4.2053747411676537E-3</v>
      </c>
      <c r="P99" s="84">
        <v>69747.81</v>
      </c>
      <c r="Q99" s="77">
        <v>4.2053747411676537E-3</v>
      </c>
      <c r="R99" s="84">
        <v>11423.87</v>
      </c>
      <c r="S99" s="77">
        <v>2.6423735327654207E-3</v>
      </c>
      <c r="T99" s="84">
        <v>195988.87</v>
      </c>
      <c r="U99" s="77">
        <v>4.2053747411676537E-3</v>
      </c>
      <c r="V99" s="84">
        <v>56430.490000000005</v>
      </c>
      <c r="W99" s="77">
        <v>0</v>
      </c>
      <c r="X99" s="84">
        <v>0</v>
      </c>
      <c r="Y99" s="78">
        <v>11075939.429999998</v>
      </c>
      <c r="Z99" s="79"/>
      <c r="AA99" s="71"/>
    </row>
    <row r="100" spans="1:27" x14ac:dyDescent="0.2">
      <c r="A100" s="81">
        <v>96</v>
      </c>
      <c r="B100" s="83" t="s">
        <v>135</v>
      </c>
      <c r="C100" s="77">
        <v>2.6647991820536933E-2</v>
      </c>
      <c r="D100" s="84">
        <v>50206763.339999996</v>
      </c>
      <c r="E100" s="77">
        <v>2.6647991820536933E-2</v>
      </c>
      <c r="F100" s="84">
        <v>12963240.66</v>
      </c>
      <c r="G100" s="77">
        <v>2.6647991820536933E-2</v>
      </c>
      <c r="H100" s="84">
        <v>877592.2300000001</v>
      </c>
      <c r="I100" s="77">
        <v>2.6647991820536933E-2</v>
      </c>
      <c r="J100" s="84">
        <v>3102601.6099999994</v>
      </c>
      <c r="K100" s="77">
        <v>2.6647991820536933E-2</v>
      </c>
      <c r="L100" s="84">
        <v>104446.25</v>
      </c>
      <c r="M100" s="77">
        <v>2.6647991820536933E-2</v>
      </c>
      <c r="N100" s="84">
        <v>815868.09</v>
      </c>
      <c r="O100" s="77">
        <v>2.6647991820536933E-2</v>
      </c>
      <c r="P100" s="84">
        <v>441967.62</v>
      </c>
      <c r="Q100" s="77">
        <v>2.6647991820536933E-2</v>
      </c>
      <c r="R100" s="84">
        <v>72389.210000000006</v>
      </c>
      <c r="S100" s="77">
        <v>3.9880207673575807E-2</v>
      </c>
      <c r="T100" s="84">
        <v>2957976.12</v>
      </c>
      <c r="U100" s="77">
        <v>2.6647991820536933E-2</v>
      </c>
      <c r="V100" s="84">
        <v>357580.49</v>
      </c>
      <c r="W100" s="77">
        <v>3.8260425739552663E-2</v>
      </c>
      <c r="X100" s="84">
        <v>3231150</v>
      </c>
      <c r="Y100" s="78">
        <v>75131575.620000005</v>
      </c>
      <c r="Z100" s="79"/>
      <c r="AA100" s="71"/>
    </row>
    <row r="101" spans="1:27" x14ac:dyDescent="0.2">
      <c r="A101" s="81">
        <v>97</v>
      </c>
      <c r="B101" s="83" t="s">
        <v>136</v>
      </c>
      <c r="C101" s="77">
        <v>3.6337013171927361E-3</v>
      </c>
      <c r="D101" s="84">
        <v>6846158.6799999997</v>
      </c>
      <c r="E101" s="77">
        <v>3.6337013171927361E-3</v>
      </c>
      <c r="F101" s="84">
        <v>1767658.3</v>
      </c>
      <c r="G101" s="77">
        <v>3.6337013171927361E-3</v>
      </c>
      <c r="H101" s="84">
        <v>119667.83</v>
      </c>
      <c r="I101" s="77">
        <v>3.6337013171927361E-3</v>
      </c>
      <c r="J101" s="84">
        <v>423068.54</v>
      </c>
      <c r="K101" s="77">
        <v>3.6337013171927361E-3</v>
      </c>
      <c r="L101" s="84">
        <v>14242.2</v>
      </c>
      <c r="M101" s="77">
        <v>3.6337013171927361E-3</v>
      </c>
      <c r="N101" s="84">
        <v>111251.17</v>
      </c>
      <c r="O101" s="77">
        <v>3.6337013171927361E-3</v>
      </c>
      <c r="P101" s="84">
        <v>60266.37</v>
      </c>
      <c r="Q101" s="77">
        <v>3.6337013171927361E-3</v>
      </c>
      <c r="R101" s="84">
        <v>9870.93</v>
      </c>
      <c r="S101" s="77">
        <v>1.9519285455818253E-3</v>
      </c>
      <c r="T101" s="84">
        <v>144777.51</v>
      </c>
      <c r="U101" s="77">
        <v>3.6337013171927361E-3</v>
      </c>
      <c r="V101" s="84">
        <v>48759.400000000009</v>
      </c>
      <c r="W101" s="77">
        <v>0</v>
      </c>
      <c r="X101" s="84">
        <v>0</v>
      </c>
      <c r="Y101" s="78">
        <v>9545720.9299999978</v>
      </c>
      <c r="Z101" s="79"/>
      <c r="AA101" s="71"/>
    </row>
    <row r="102" spans="1:27" x14ac:dyDescent="0.2">
      <c r="A102" s="81">
        <v>98</v>
      </c>
      <c r="B102" s="83" t="s">
        <v>93</v>
      </c>
      <c r="C102" s="77">
        <v>7.0277295452328735E-3</v>
      </c>
      <c r="D102" s="84">
        <v>13240755.739999998</v>
      </c>
      <c r="E102" s="77">
        <v>7.0277295452328735E-3</v>
      </c>
      <c r="F102" s="84">
        <v>3418724.72</v>
      </c>
      <c r="G102" s="77">
        <v>7.0277295452328735E-3</v>
      </c>
      <c r="H102" s="84">
        <v>231442.59</v>
      </c>
      <c r="I102" s="77">
        <v>7.0277295452328735E-3</v>
      </c>
      <c r="J102" s="84">
        <v>818232.19</v>
      </c>
      <c r="K102" s="77">
        <v>7.0277295452328735E-3</v>
      </c>
      <c r="L102" s="84">
        <v>27545</v>
      </c>
      <c r="M102" s="77">
        <v>7.0277295452328735E-3</v>
      </c>
      <c r="N102" s="84">
        <v>215164.41999999998</v>
      </c>
      <c r="O102" s="77">
        <v>7.0277295452328735E-3</v>
      </c>
      <c r="P102" s="84">
        <v>116557.69</v>
      </c>
      <c r="Q102" s="77">
        <v>7.0277295452328735E-3</v>
      </c>
      <c r="R102" s="84">
        <v>19090.8</v>
      </c>
      <c r="S102" s="77">
        <v>7.589682212941283E-3</v>
      </c>
      <c r="T102" s="84">
        <v>562938.34000000008</v>
      </c>
      <c r="U102" s="77">
        <v>7.0277295452328735E-3</v>
      </c>
      <c r="V102" s="84">
        <v>94302.73000000001</v>
      </c>
      <c r="W102" s="77">
        <v>0</v>
      </c>
      <c r="X102" s="84">
        <v>0</v>
      </c>
      <c r="Y102" s="78">
        <v>18744754.220000006</v>
      </c>
      <c r="Z102" s="79"/>
      <c r="AA102" s="71"/>
    </row>
    <row r="103" spans="1:27" x14ac:dyDescent="0.2">
      <c r="A103" s="81">
        <v>99</v>
      </c>
      <c r="B103" s="83" t="s">
        <v>94</v>
      </c>
      <c r="C103" s="77">
        <v>3.795104473052131E-3</v>
      </c>
      <c r="D103" s="84">
        <v>7150254.0800000001</v>
      </c>
      <c r="E103" s="77">
        <v>3.795104473052131E-3</v>
      </c>
      <c r="F103" s="84">
        <v>1846174.85</v>
      </c>
      <c r="G103" s="77">
        <v>3.795104473052131E-3</v>
      </c>
      <c r="H103" s="84">
        <v>124983.29000000001</v>
      </c>
      <c r="I103" s="77">
        <v>3.795104473052131E-3</v>
      </c>
      <c r="J103" s="84">
        <v>441860.54000000004</v>
      </c>
      <c r="K103" s="77">
        <v>3.795104473052131E-3</v>
      </c>
      <c r="L103" s="84">
        <v>14874.8</v>
      </c>
      <c r="M103" s="77">
        <v>3.795104473052131E-3</v>
      </c>
      <c r="N103" s="84">
        <v>116192.76000000001</v>
      </c>
      <c r="O103" s="77">
        <v>3.795104473052131E-3</v>
      </c>
      <c r="P103" s="84">
        <v>62943.32</v>
      </c>
      <c r="Q103" s="77">
        <v>3.795104473052131E-3</v>
      </c>
      <c r="R103" s="84">
        <v>10309.36</v>
      </c>
      <c r="S103" s="77">
        <v>2.3675931899917162E-3</v>
      </c>
      <c r="T103" s="84">
        <v>175607.99000000002</v>
      </c>
      <c r="U103" s="77">
        <v>3.795104473052131E-3</v>
      </c>
      <c r="V103" s="84">
        <v>50925.23</v>
      </c>
      <c r="W103" s="77">
        <v>0</v>
      </c>
      <c r="X103" s="84">
        <v>0</v>
      </c>
      <c r="Y103" s="78">
        <v>9994126.2199999988</v>
      </c>
      <c r="Z103" s="79"/>
      <c r="AA103" s="71"/>
    </row>
    <row r="104" spans="1:27" x14ac:dyDescent="0.2">
      <c r="A104" s="81">
        <v>100</v>
      </c>
      <c r="B104" s="83" t="s">
        <v>137</v>
      </c>
      <c r="C104" s="77">
        <v>3.7338615371542297E-3</v>
      </c>
      <c r="D104" s="84">
        <v>7034867.7800000003</v>
      </c>
      <c r="E104" s="77">
        <v>3.7338615371542297E-3</v>
      </c>
      <c r="F104" s="84">
        <v>1816382.4499999997</v>
      </c>
      <c r="G104" s="77">
        <v>3.7338615371542297E-3</v>
      </c>
      <c r="H104" s="84">
        <v>122966.38999999998</v>
      </c>
      <c r="I104" s="77">
        <v>3.7338615371542297E-3</v>
      </c>
      <c r="J104" s="84">
        <v>434730.09999999992</v>
      </c>
      <c r="K104" s="77">
        <v>3.7338615371542297E-3</v>
      </c>
      <c r="L104" s="84">
        <v>14634.750000000002</v>
      </c>
      <c r="M104" s="77">
        <v>3.7338615371542297E-3</v>
      </c>
      <c r="N104" s="84">
        <v>114317.73000000001</v>
      </c>
      <c r="O104" s="77">
        <v>3.7338615371542297E-3</v>
      </c>
      <c r="P104" s="84">
        <v>61927.55</v>
      </c>
      <c r="Q104" s="77">
        <v>3.7338615371542297E-3</v>
      </c>
      <c r="R104" s="84">
        <v>10143.01</v>
      </c>
      <c r="S104" s="77">
        <v>1.927866426241914E-3</v>
      </c>
      <c r="T104" s="84">
        <v>142992.77000000002</v>
      </c>
      <c r="U104" s="77">
        <v>3.7338615371542297E-3</v>
      </c>
      <c r="V104" s="84">
        <v>50103.419999999991</v>
      </c>
      <c r="W104" s="77">
        <v>5.3060046032816641E-5</v>
      </c>
      <c r="X104" s="84">
        <v>4481</v>
      </c>
      <c r="Y104" s="78">
        <v>9807546.9500000011</v>
      </c>
      <c r="Z104" s="79"/>
      <c r="AA104" s="71"/>
    </row>
    <row r="105" spans="1:27" x14ac:dyDescent="0.2">
      <c r="A105" s="81">
        <v>101</v>
      </c>
      <c r="B105" s="83" t="s">
        <v>138</v>
      </c>
      <c r="C105" s="77">
        <v>2.3311075921331088E-2</v>
      </c>
      <c r="D105" s="84">
        <v>43919770.159999996</v>
      </c>
      <c r="E105" s="77">
        <v>2.3311075921331088E-2</v>
      </c>
      <c r="F105" s="84">
        <v>11339957.27</v>
      </c>
      <c r="G105" s="77">
        <v>2.3311075921331088E-2</v>
      </c>
      <c r="H105" s="84">
        <v>767698.35000000009</v>
      </c>
      <c r="I105" s="77">
        <v>2.3311075921331088E-2</v>
      </c>
      <c r="J105" s="84">
        <v>2714087.51</v>
      </c>
      <c r="K105" s="77">
        <v>2.3311075921331088E-2</v>
      </c>
      <c r="L105" s="84">
        <v>91367.25</v>
      </c>
      <c r="M105" s="77">
        <v>2.3311075921331088E-2</v>
      </c>
      <c r="N105" s="84">
        <v>713703.43</v>
      </c>
      <c r="O105" s="77">
        <v>2.3311075921331088E-2</v>
      </c>
      <c r="P105" s="84">
        <v>386623.53</v>
      </c>
      <c r="Q105" s="77">
        <v>2.3311075921331088E-2</v>
      </c>
      <c r="R105" s="84">
        <v>63324.48000000001</v>
      </c>
      <c r="S105" s="77">
        <v>2.9312087716086656E-2</v>
      </c>
      <c r="T105" s="84">
        <v>2174122.48</v>
      </c>
      <c r="U105" s="77">
        <v>2.3311075921331088E-2</v>
      </c>
      <c r="V105" s="84">
        <v>312803.53000000003</v>
      </c>
      <c r="W105" s="77">
        <v>2.4441439405729379E-2</v>
      </c>
      <c r="X105" s="84">
        <v>2064116</v>
      </c>
      <c r="Y105" s="78">
        <v>64547573.989999987</v>
      </c>
      <c r="Z105" s="79"/>
      <c r="AA105" s="71"/>
    </row>
    <row r="106" spans="1:27" x14ac:dyDescent="0.2">
      <c r="A106" s="81">
        <v>102</v>
      </c>
      <c r="B106" s="83" t="s">
        <v>95</v>
      </c>
      <c r="C106" s="77">
        <v>2.8477936022545766E-2</v>
      </c>
      <c r="D106" s="84">
        <v>53654512.119999997</v>
      </c>
      <c r="E106" s="77">
        <v>2.8477936022545766E-2</v>
      </c>
      <c r="F106" s="84">
        <v>13853439.379999999</v>
      </c>
      <c r="G106" s="77">
        <v>2.8477936022545766E-2</v>
      </c>
      <c r="H106" s="84">
        <v>937857.37</v>
      </c>
      <c r="I106" s="77">
        <v>2.8477936022545766E-2</v>
      </c>
      <c r="J106" s="84">
        <v>3315660.3800000008</v>
      </c>
      <c r="K106" s="77">
        <v>2.8477936022545766E-2</v>
      </c>
      <c r="L106" s="84">
        <v>111618.70000000001</v>
      </c>
      <c r="M106" s="77">
        <v>2.8477936022545766E-2</v>
      </c>
      <c r="N106" s="84">
        <v>871894.58000000007</v>
      </c>
      <c r="O106" s="77">
        <v>2.8477936022545766E-2</v>
      </c>
      <c r="P106" s="84">
        <v>472317.96000000008</v>
      </c>
      <c r="Q106" s="77">
        <v>2.8477936022545766E-2</v>
      </c>
      <c r="R106" s="84">
        <v>77360.25</v>
      </c>
      <c r="S106" s="77">
        <v>4.0467565515302936E-2</v>
      </c>
      <c r="T106" s="84">
        <v>3001541.38</v>
      </c>
      <c r="U106" s="77">
        <v>2.8477936022545766E-2</v>
      </c>
      <c r="V106" s="84">
        <v>382135.91000000003</v>
      </c>
      <c r="W106" s="77">
        <v>8.1131545682242602E-3</v>
      </c>
      <c r="X106" s="84">
        <v>685168</v>
      </c>
      <c r="Y106" s="78">
        <v>77363506.029999986</v>
      </c>
      <c r="Z106" s="79"/>
      <c r="AA106" s="71"/>
    </row>
    <row r="107" spans="1:27" x14ac:dyDescent="0.2">
      <c r="A107" s="81">
        <v>103</v>
      </c>
      <c r="B107" s="83" t="s">
        <v>96</v>
      </c>
      <c r="C107" s="77">
        <v>3.5653402776720067E-3</v>
      </c>
      <c r="D107" s="84">
        <v>6717361.54</v>
      </c>
      <c r="E107" s="77">
        <v>3.5653402776720067E-3</v>
      </c>
      <c r="F107" s="84">
        <v>1734403.27</v>
      </c>
      <c r="G107" s="77">
        <v>3.5653402776720067E-3</v>
      </c>
      <c r="H107" s="84">
        <v>117416.52000000002</v>
      </c>
      <c r="I107" s="77">
        <v>3.5653402776720067E-3</v>
      </c>
      <c r="J107" s="84">
        <v>415109.32999999996</v>
      </c>
      <c r="K107" s="77">
        <v>3.5653402776720067E-3</v>
      </c>
      <c r="L107" s="84">
        <v>13974.25</v>
      </c>
      <c r="M107" s="77">
        <v>3.5653402776720067E-3</v>
      </c>
      <c r="N107" s="84">
        <v>109158.2</v>
      </c>
      <c r="O107" s="77">
        <v>3.5653402776720067E-3</v>
      </c>
      <c r="P107" s="84">
        <v>59132.57</v>
      </c>
      <c r="Q107" s="77">
        <v>3.5653402776720067E-3</v>
      </c>
      <c r="R107" s="84">
        <v>9685.23</v>
      </c>
      <c r="S107" s="77">
        <v>1.8335659970160274E-3</v>
      </c>
      <c r="T107" s="84">
        <v>135998.37</v>
      </c>
      <c r="U107" s="77">
        <v>3.5653402776720067E-3</v>
      </c>
      <c r="V107" s="84">
        <v>47842.080000000002</v>
      </c>
      <c r="W107" s="77">
        <v>2.3048734568818921E-4</v>
      </c>
      <c r="X107" s="84">
        <v>19465</v>
      </c>
      <c r="Y107" s="78">
        <v>9379546.3599999994</v>
      </c>
      <c r="Z107" s="79"/>
      <c r="AA107" s="71"/>
    </row>
    <row r="108" spans="1:27" x14ac:dyDescent="0.2">
      <c r="A108" s="81">
        <v>104</v>
      </c>
      <c r="B108" s="83" t="s">
        <v>139</v>
      </c>
      <c r="C108" s="77">
        <v>7.4266123880110807E-3</v>
      </c>
      <c r="D108" s="84">
        <v>13992280.279999999</v>
      </c>
      <c r="E108" s="77">
        <v>7.4266123880110807E-3</v>
      </c>
      <c r="F108" s="84">
        <v>3612766.18</v>
      </c>
      <c r="G108" s="77">
        <v>7.4266123880110807E-3</v>
      </c>
      <c r="H108" s="84">
        <v>244578.91</v>
      </c>
      <c r="I108" s="77">
        <v>7.4266123880110807E-3</v>
      </c>
      <c r="J108" s="84">
        <v>864673.72999999986</v>
      </c>
      <c r="K108" s="77">
        <v>7.4266123880110807E-3</v>
      </c>
      <c r="L108" s="84">
        <v>29108.450000000004</v>
      </c>
      <c r="M108" s="77">
        <v>7.4266123880110807E-3</v>
      </c>
      <c r="N108" s="84">
        <v>227376.83</v>
      </c>
      <c r="O108" s="77">
        <v>7.4266123880110807E-3</v>
      </c>
      <c r="P108" s="84">
        <v>123173.31</v>
      </c>
      <c r="Q108" s="77">
        <v>7.4266123880110807E-3</v>
      </c>
      <c r="R108" s="84">
        <v>20174.36</v>
      </c>
      <c r="S108" s="77">
        <v>9.3469139566068893E-3</v>
      </c>
      <c r="T108" s="84">
        <v>693274.91</v>
      </c>
      <c r="U108" s="77">
        <v>7.4266123880110807E-3</v>
      </c>
      <c r="V108" s="84">
        <v>99655.210000000021</v>
      </c>
      <c r="W108" s="77">
        <v>2.5131942312303286E-3</v>
      </c>
      <c r="X108" s="84">
        <v>212243</v>
      </c>
      <c r="Y108" s="78">
        <v>20119305.169999998</v>
      </c>
      <c r="Z108" s="79"/>
      <c r="AA108" s="71"/>
    </row>
    <row r="109" spans="1:27" x14ac:dyDescent="0.2">
      <c r="A109" s="81">
        <v>105</v>
      </c>
      <c r="B109" s="83" t="s">
        <v>97</v>
      </c>
      <c r="C109" s="77">
        <v>3.5081767880769553E-3</v>
      </c>
      <c r="D109" s="84">
        <v>6609661.3600000003</v>
      </c>
      <c r="E109" s="77">
        <v>3.5081767880769553E-3</v>
      </c>
      <c r="F109" s="84">
        <v>1706595.38</v>
      </c>
      <c r="G109" s="77">
        <v>3.5081767880769553E-3</v>
      </c>
      <c r="H109" s="84">
        <v>115533.95999999999</v>
      </c>
      <c r="I109" s="77">
        <v>3.5081767880769553E-3</v>
      </c>
      <c r="J109" s="84">
        <v>408453.82999999996</v>
      </c>
      <c r="K109" s="77">
        <v>3.5081767880769553E-3</v>
      </c>
      <c r="L109" s="84">
        <v>13750.2</v>
      </c>
      <c r="M109" s="77">
        <v>3.5081767880769553E-3</v>
      </c>
      <c r="N109" s="84">
        <v>107408.05</v>
      </c>
      <c r="O109" s="77">
        <v>3.5081767880769553E-3</v>
      </c>
      <c r="P109" s="84">
        <v>58184.480000000003</v>
      </c>
      <c r="Q109" s="77">
        <v>3.5081767880769553E-3</v>
      </c>
      <c r="R109" s="84">
        <v>9529.9299999999985</v>
      </c>
      <c r="S109" s="77">
        <v>1.4786088653836414E-3</v>
      </c>
      <c r="T109" s="84">
        <v>109670.66</v>
      </c>
      <c r="U109" s="77">
        <v>3.5081767880769553E-3</v>
      </c>
      <c r="V109" s="84">
        <v>47075.039999999994</v>
      </c>
      <c r="W109" s="77">
        <v>9.1647878662083062E-4</v>
      </c>
      <c r="X109" s="84">
        <v>77398</v>
      </c>
      <c r="Y109" s="78">
        <v>9263260.8900000006</v>
      </c>
      <c r="Z109" s="79"/>
      <c r="AA109" s="71"/>
    </row>
    <row r="110" spans="1:27" ht="15" thickBot="1" x14ac:dyDescent="0.25">
      <c r="A110" s="85">
        <v>106</v>
      </c>
      <c r="B110" s="83" t="s">
        <v>140</v>
      </c>
      <c r="C110" s="86">
        <v>3.199823120830063E-3</v>
      </c>
      <c r="D110" s="84">
        <v>6028704.8000000007</v>
      </c>
      <c r="E110" s="86">
        <v>3.199823120830063E-3</v>
      </c>
      <c r="F110" s="84">
        <v>1556594.97</v>
      </c>
      <c r="G110" s="86">
        <v>3.199823120830063E-3</v>
      </c>
      <c r="H110" s="84">
        <v>105381.68000000001</v>
      </c>
      <c r="I110" s="86">
        <v>3.199823120830063E-3</v>
      </c>
      <c r="J110" s="84">
        <v>372555.68000000005</v>
      </c>
      <c r="K110" s="86">
        <v>3.199823120830063E-3</v>
      </c>
      <c r="L110" s="84">
        <v>12544.300000000001</v>
      </c>
      <c r="M110" s="86">
        <v>3.199823120830063E-3</v>
      </c>
      <c r="N110" s="84">
        <v>97970.049999999988</v>
      </c>
      <c r="O110" s="86">
        <v>3.199823120830063E-3</v>
      </c>
      <c r="P110" s="84">
        <v>53073.55</v>
      </c>
      <c r="Q110" s="86">
        <v>3.199823120830063E-3</v>
      </c>
      <c r="R110" s="84">
        <v>8694.36</v>
      </c>
      <c r="S110" s="86">
        <v>1.0555534696826338E-3</v>
      </c>
      <c r="T110" s="84">
        <v>78295.11</v>
      </c>
      <c r="U110" s="86">
        <v>3.199823120830063E-3</v>
      </c>
      <c r="V110" s="84">
        <v>42939.9</v>
      </c>
      <c r="W110" s="77">
        <v>0</v>
      </c>
      <c r="X110" s="84">
        <v>0</v>
      </c>
      <c r="Y110" s="78">
        <v>8356754.4000000004</v>
      </c>
      <c r="Z110" s="79"/>
      <c r="AA110" s="71"/>
    </row>
    <row r="111" spans="1:27" ht="15" thickBot="1" x14ac:dyDescent="0.25">
      <c r="A111" s="146" t="s">
        <v>164</v>
      </c>
      <c r="B111" s="147"/>
      <c r="C111" s="87">
        <v>1.0000000000000004</v>
      </c>
      <c r="D111" s="88">
        <v>1884073057.799999</v>
      </c>
      <c r="E111" s="87">
        <v>1.0000000000000004</v>
      </c>
      <c r="F111" s="88">
        <v>486462199.00000012</v>
      </c>
      <c r="G111" s="87">
        <v>1.0000000000000004</v>
      </c>
      <c r="H111" s="88">
        <v>32932772.799999993</v>
      </c>
      <c r="I111" s="87">
        <v>1.0000000000000004</v>
      </c>
      <c r="J111" s="88">
        <v>116429098.00000003</v>
      </c>
      <c r="K111" s="87">
        <v>1.0000000000000004</v>
      </c>
      <c r="L111" s="88">
        <v>3919480.0000000005</v>
      </c>
      <c r="M111" s="87">
        <v>1.0000000000000004</v>
      </c>
      <c r="N111" s="88">
        <v>30616495.800000008</v>
      </c>
      <c r="O111" s="87">
        <v>1.0000000000000004</v>
      </c>
      <c r="P111" s="88">
        <v>16585401.600000005</v>
      </c>
      <c r="Q111" s="87">
        <v>1.0000000000000004</v>
      </c>
      <c r="R111" s="88">
        <v>2716498.6</v>
      </c>
      <c r="S111" s="87">
        <v>0.99999999999999978</v>
      </c>
      <c r="T111" s="88">
        <v>74171533.799999982</v>
      </c>
      <c r="U111" s="87">
        <v>1.0000000000000004</v>
      </c>
      <c r="V111" s="88">
        <v>13418666.400000002</v>
      </c>
      <c r="W111" s="87">
        <v>0.99999999999999989</v>
      </c>
      <c r="X111" s="88">
        <v>84451491</v>
      </c>
      <c r="Y111" s="88">
        <v>2745776694.8000007</v>
      </c>
      <c r="Z111" s="89"/>
      <c r="AA111" s="71"/>
    </row>
    <row r="112" spans="1:27" s="94" customFormat="1" ht="12.75" x14ac:dyDescent="0.2">
      <c r="A112" s="90"/>
      <c r="B112" s="90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2"/>
      <c r="U112" s="91"/>
      <c r="V112" s="91"/>
      <c r="W112" s="91"/>
      <c r="X112" s="91"/>
      <c r="Y112" s="91"/>
      <c r="Z112" s="90"/>
      <c r="AA112" s="93"/>
    </row>
    <row r="113" spans="1:26" x14ac:dyDescent="0.2">
      <c r="A113" s="2" t="s">
        <v>30</v>
      </c>
      <c r="B113" s="2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2"/>
    </row>
    <row r="114" spans="1:26" x14ac:dyDescent="0.2">
      <c r="A114" s="2" t="s">
        <v>174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">
      <c r="A115" s="2" t="s">
        <v>173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</sheetData>
  <mergeCells count="16">
    <mergeCell ref="A111:B111"/>
    <mergeCell ref="O3:P3"/>
    <mergeCell ref="Q3:R3"/>
    <mergeCell ref="S3:T3"/>
    <mergeCell ref="U3:V3"/>
    <mergeCell ref="W3:X3"/>
    <mergeCell ref="Y3:Y4"/>
    <mergeCell ref="A1:Y1"/>
    <mergeCell ref="A3:A4"/>
    <mergeCell ref="B3:B4"/>
    <mergeCell ref="C3:D3"/>
    <mergeCell ref="E3:F3"/>
    <mergeCell ref="G3:H3"/>
    <mergeCell ref="I3:J3"/>
    <mergeCell ref="K3:L3"/>
    <mergeCell ref="M3:N3"/>
  </mergeCells>
  <conditionalFormatting sqref="AA5:AA111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5"/>
  <sheetViews>
    <sheetView showGridLines="0" zoomScaleNormal="100" workbookViewId="0">
      <selection sqref="A1:Y1"/>
    </sheetView>
  </sheetViews>
  <sheetFormatPr baseColWidth="10" defaultRowHeight="14.25" x14ac:dyDescent="0.2"/>
  <cols>
    <col min="1" max="1" width="5.140625" style="1" bestFit="1" customWidth="1"/>
    <col min="2" max="2" width="19.28515625" style="1" bestFit="1" customWidth="1"/>
    <col min="3" max="5" width="17.7109375" style="1" customWidth="1"/>
    <col min="6" max="6" width="15.7109375" style="1" customWidth="1"/>
    <col min="7" max="7" width="17.7109375" style="1" customWidth="1"/>
    <col min="8" max="8" width="14.42578125" style="1" customWidth="1"/>
    <col min="9" max="9" width="17.7109375" style="1" customWidth="1"/>
    <col min="10" max="10" width="15.7109375" style="1" customWidth="1"/>
    <col min="11" max="11" width="17.7109375" style="1" customWidth="1"/>
    <col min="12" max="12" width="13.140625" style="1" customWidth="1"/>
    <col min="13" max="13" width="17.7109375" style="1" customWidth="1"/>
    <col min="14" max="14" width="14.42578125" style="1" customWidth="1"/>
    <col min="15" max="15" width="17.7109375" style="1" customWidth="1"/>
    <col min="16" max="16" width="14.42578125" style="1" customWidth="1"/>
    <col min="17" max="17" width="17.7109375" style="1" customWidth="1"/>
    <col min="18" max="18" width="13.7109375" style="1" customWidth="1"/>
    <col min="19" max="21" width="17.7109375" style="1" customWidth="1"/>
    <col min="22" max="22" width="15" style="1" customWidth="1"/>
    <col min="23" max="23" width="17.7109375" style="1" customWidth="1"/>
    <col min="24" max="24" width="14.42578125" style="1" customWidth="1"/>
    <col min="25" max="25" width="17.7109375" style="1" customWidth="1"/>
    <col min="26" max="26" width="15.42578125" style="1" bestFit="1" customWidth="1"/>
    <col min="27" max="27" width="20.42578125" style="1" bestFit="1" customWidth="1"/>
    <col min="28" max="28" width="13.28515625" style="1" bestFit="1" customWidth="1"/>
    <col min="29" max="29" width="14.28515625" style="1" bestFit="1" customWidth="1"/>
    <col min="30" max="16384" width="11.42578125" style="1"/>
  </cols>
  <sheetData>
    <row r="1" spans="1:30" ht="40.5" customHeight="1" x14ac:dyDescent="0.2">
      <c r="A1" s="139" t="s">
        <v>169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</row>
    <row r="2" spans="1:30" ht="15" thickBot="1" x14ac:dyDescent="0.25"/>
    <row r="3" spans="1:30" s="47" customFormat="1" ht="39" customHeight="1" thickBot="1" x14ac:dyDescent="0.25">
      <c r="A3" s="140" t="s">
        <v>14</v>
      </c>
      <c r="B3" s="140" t="s">
        <v>150</v>
      </c>
      <c r="C3" s="142" t="s">
        <v>151</v>
      </c>
      <c r="D3" s="143"/>
      <c r="E3" s="142" t="s">
        <v>152</v>
      </c>
      <c r="F3" s="143"/>
      <c r="G3" s="142" t="s">
        <v>153</v>
      </c>
      <c r="H3" s="143"/>
      <c r="I3" s="142" t="s">
        <v>154</v>
      </c>
      <c r="J3" s="143"/>
      <c r="K3" s="142" t="s">
        <v>155</v>
      </c>
      <c r="L3" s="143"/>
      <c r="M3" s="144" t="s">
        <v>156</v>
      </c>
      <c r="N3" s="145"/>
      <c r="O3" s="144" t="s">
        <v>157</v>
      </c>
      <c r="P3" s="145"/>
      <c r="Q3" s="144" t="s">
        <v>158</v>
      </c>
      <c r="R3" s="145"/>
      <c r="S3" s="135" t="s">
        <v>159</v>
      </c>
      <c r="T3" s="136"/>
      <c r="U3" s="135" t="s">
        <v>160</v>
      </c>
      <c r="V3" s="136"/>
      <c r="W3" s="135" t="s">
        <v>161</v>
      </c>
      <c r="X3" s="136"/>
      <c r="Y3" s="137" t="s">
        <v>162</v>
      </c>
      <c r="Z3" s="5"/>
      <c r="AA3" s="5"/>
      <c r="AB3" s="5"/>
      <c r="AC3" s="5"/>
    </row>
    <row r="4" spans="1:30" s="72" customFormat="1" ht="31.5" customHeight="1" thickBot="1" x14ac:dyDescent="0.3">
      <c r="A4" s="141"/>
      <c r="B4" s="141"/>
      <c r="C4" s="64" t="s">
        <v>163</v>
      </c>
      <c r="D4" s="65" t="s">
        <v>162</v>
      </c>
      <c r="E4" s="64" t="s">
        <v>163</v>
      </c>
      <c r="F4" s="65" t="s">
        <v>162</v>
      </c>
      <c r="G4" s="64" t="s">
        <v>163</v>
      </c>
      <c r="H4" s="65" t="s">
        <v>162</v>
      </c>
      <c r="I4" s="64" t="s">
        <v>163</v>
      </c>
      <c r="J4" s="65" t="s">
        <v>162</v>
      </c>
      <c r="K4" s="64" t="s">
        <v>163</v>
      </c>
      <c r="L4" s="65" t="s">
        <v>162</v>
      </c>
      <c r="M4" s="66" t="s">
        <v>163</v>
      </c>
      <c r="N4" s="67" t="s">
        <v>162</v>
      </c>
      <c r="O4" s="66" t="s">
        <v>163</v>
      </c>
      <c r="P4" s="67" t="s">
        <v>162</v>
      </c>
      <c r="Q4" s="66" t="s">
        <v>163</v>
      </c>
      <c r="R4" s="67" t="s">
        <v>162</v>
      </c>
      <c r="S4" s="68" t="s">
        <v>163</v>
      </c>
      <c r="T4" s="69" t="s">
        <v>162</v>
      </c>
      <c r="U4" s="68" t="s">
        <v>163</v>
      </c>
      <c r="V4" s="69" t="s">
        <v>162</v>
      </c>
      <c r="W4" s="69" t="s">
        <v>162</v>
      </c>
      <c r="X4" s="69" t="s">
        <v>162</v>
      </c>
      <c r="Y4" s="138"/>
      <c r="Z4" s="70"/>
      <c r="AA4" s="70"/>
      <c r="AB4" s="70"/>
      <c r="AC4" s="70"/>
    </row>
    <row r="5" spans="1:30" s="47" customFormat="1" ht="15.75" customHeight="1" x14ac:dyDescent="0.2">
      <c r="A5" s="73">
        <v>1</v>
      </c>
      <c r="B5" s="95" t="s">
        <v>98</v>
      </c>
      <c r="C5" s="75">
        <v>4.4734888111495367E-3</v>
      </c>
      <c r="D5" s="76">
        <v>8428379.7434565891</v>
      </c>
      <c r="E5" s="75">
        <v>4.4734888111495367E-3</v>
      </c>
      <c r="F5" s="76">
        <v>2176183.2042736998</v>
      </c>
      <c r="G5" s="75">
        <v>4.4734888111495367E-3</v>
      </c>
      <c r="H5" s="76">
        <v>147324.39064092978</v>
      </c>
      <c r="I5" s="75">
        <v>4.4734888111495367E-3</v>
      </c>
      <c r="J5" s="76">
        <v>520844.26719523303</v>
      </c>
      <c r="K5" s="75">
        <v>4.4734888111495367E-3</v>
      </c>
      <c r="L5" s="76">
        <v>17533.749925524389</v>
      </c>
      <c r="M5" s="75">
        <v>4.4734888111495367E-3</v>
      </c>
      <c r="N5" s="76">
        <v>136962.55139790682</v>
      </c>
      <c r="O5" s="75">
        <v>4.4734888111495367E-3</v>
      </c>
      <c r="P5" s="76">
        <v>74194.608486021651</v>
      </c>
      <c r="Q5" s="75">
        <v>4.4734888111495367E-3</v>
      </c>
      <c r="R5" s="76">
        <v>12152.226092603381</v>
      </c>
      <c r="S5" s="75">
        <v>3.4054786154979763E-3</v>
      </c>
      <c r="T5" s="76">
        <v>252589.56000000003</v>
      </c>
      <c r="U5" s="75">
        <v>4.4734888111495367E-3</v>
      </c>
      <c r="V5" s="76">
        <v>60028.254000948247</v>
      </c>
      <c r="W5" s="77">
        <v>0</v>
      </c>
      <c r="X5" s="76">
        <v>0</v>
      </c>
      <c r="Y5" s="78">
        <v>11826192.555469453</v>
      </c>
      <c r="Z5" s="79"/>
      <c r="AA5" s="70"/>
      <c r="AB5" s="79"/>
      <c r="AC5" s="79"/>
      <c r="AD5" s="79"/>
    </row>
    <row r="6" spans="1:30" s="47" customFormat="1" x14ac:dyDescent="0.2">
      <c r="A6" s="81">
        <v>2</v>
      </c>
      <c r="B6" s="74" t="s">
        <v>35</v>
      </c>
      <c r="C6" s="77">
        <v>7.4076361509964406E-3</v>
      </c>
      <c r="D6" s="82">
        <v>13956527.694077678</v>
      </c>
      <c r="E6" s="77">
        <v>7.4076361509964406E-3</v>
      </c>
      <c r="F6" s="82">
        <v>3603534.9714056253</v>
      </c>
      <c r="G6" s="77">
        <v>7.4076361509964406E-3</v>
      </c>
      <c r="H6" s="82">
        <v>243953.99834583222</v>
      </c>
      <c r="I6" s="77">
        <v>7.4076361509964406E-3</v>
      </c>
      <c r="J6" s="82">
        <v>862464.39537270763</v>
      </c>
      <c r="K6" s="77">
        <v>7.4076361509964406E-3</v>
      </c>
      <c r="L6" s="82">
        <v>29034.081741107533</v>
      </c>
      <c r="M6" s="77">
        <v>7.4076361509964406E-3</v>
      </c>
      <c r="N6" s="82">
        <v>226795.86110491076</v>
      </c>
      <c r="O6" s="77">
        <v>7.4076361509964406E-3</v>
      </c>
      <c r="P6" s="82">
        <v>122858.62047095425</v>
      </c>
      <c r="Q6" s="77">
        <v>7.4076361509964406E-3</v>
      </c>
      <c r="R6" s="82">
        <v>20122.833233491219</v>
      </c>
      <c r="S6" s="77">
        <v>7.7623420388908612E-3</v>
      </c>
      <c r="T6" s="82">
        <v>575744.78</v>
      </c>
      <c r="U6" s="77">
        <v>7.4076361509964406E-3</v>
      </c>
      <c r="V6" s="82">
        <v>99400.598322801277</v>
      </c>
      <c r="W6" s="77">
        <v>0</v>
      </c>
      <c r="X6" s="82">
        <v>0</v>
      </c>
      <c r="Y6" s="78">
        <v>19740437.834075108</v>
      </c>
      <c r="Z6" s="79"/>
      <c r="AA6" s="71"/>
      <c r="AB6" s="5"/>
      <c r="AC6" s="5"/>
    </row>
    <row r="7" spans="1:30" s="47" customFormat="1" x14ac:dyDescent="0.2">
      <c r="A7" s="81">
        <v>3</v>
      </c>
      <c r="B7" s="74" t="s">
        <v>36</v>
      </c>
      <c r="C7" s="77">
        <v>6.1518262227356953E-3</v>
      </c>
      <c r="D7" s="82">
        <v>11590490.042523859</v>
      </c>
      <c r="E7" s="77">
        <v>6.1518262227356953E-3</v>
      </c>
      <c r="F7" s="82">
        <v>2992630.912177871</v>
      </c>
      <c r="G7" s="77">
        <v>6.1518262227356953E-3</v>
      </c>
      <c r="H7" s="82">
        <v>202596.6952984368</v>
      </c>
      <c r="I7" s="77">
        <v>6.1518262227356953E-3</v>
      </c>
      <c r="J7" s="82">
        <v>716251.57816586434</v>
      </c>
      <c r="K7" s="77">
        <v>6.1518262227356953E-3</v>
      </c>
      <c r="L7" s="82">
        <v>24111.959843488105</v>
      </c>
      <c r="M7" s="77">
        <v>6.1518262227356953E-3</v>
      </c>
      <c r="N7" s="82">
        <v>188347.36171071732</v>
      </c>
      <c r="O7" s="77">
        <v>6.1518262227356953E-3</v>
      </c>
      <c r="P7" s="82">
        <v>102030.5084774826</v>
      </c>
      <c r="Q7" s="77">
        <v>6.1518262227356953E-3</v>
      </c>
      <c r="R7" s="82">
        <v>16711.427321504805</v>
      </c>
      <c r="S7" s="77">
        <v>5.9785928444109245E-3</v>
      </c>
      <c r="T7" s="82">
        <v>443441.37000000005</v>
      </c>
      <c r="U7" s="77">
        <v>6.1518262227356953E-3</v>
      </c>
      <c r="V7" s="82">
        <v>82549.303833662401</v>
      </c>
      <c r="W7" s="77">
        <v>3.4574167553773562E-3</v>
      </c>
      <c r="X7" s="82">
        <v>291984</v>
      </c>
      <c r="Y7" s="78">
        <v>16651145.159352886</v>
      </c>
      <c r="Z7" s="79"/>
      <c r="AA7" s="71"/>
      <c r="AB7" s="5"/>
      <c r="AC7" s="5"/>
    </row>
    <row r="8" spans="1:30" s="47" customFormat="1" x14ac:dyDescent="0.2">
      <c r="A8" s="81">
        <v>4</v>
      </c>
      <c r="B8" s="74" t="s">
        <v>37</v>
      </c>
      <c r="C8" s="77">
        <v>4.3549738307319171E-3</v>
      </c>
      <c r="D8" s="82">
        <v>8205088.8619060582</v>
      </c>
      <c r="E8" s="77">
        <v>4.3549738307319171E-3</v>
      </c>
      <c r="F8" s="82">
        <v>2118530.1462853025</v>
      </c>
      <c r="G8" s="77">
        <v>4.3549738307319171E-3</v>
      </c>
      <c r="H8" s="82">
        <v>143421.36371743985</v>
      </c>
      <c r="I8" s="77">
        <v>4.3549738307319171E-3</v>
      </c>
      <c r="J8" s="82">
        <v>507045.67492572189</v>
      </c>
      <c r="K8" s="77">
        <v>4.3549738307319171E-3</v>
      </c>
      <c r="L8" s="82">
        <v>17069.232830077137</v>
      </c>
      <c r="M8" s="77">
        <v>4.3549738307319171E-3</v>
      </c>
      <c r="N8" s="82">
        <v>133334.03799771369</v>
      </c>
      <c r="O8" s="77">
        <v>4.3549738307319171E-3</v>
      </c>
      <c r="P8" s="82">
        <v>72228.989940179294</v>
      </c>
      <c r="Q8" s="77">
        <v>4.3549738307319171E-3</v>
      </c>
      <c r="R8" s="82">
        <v>11830.28031421989</v>
      </c>
      <c r="S8" s="77">
        <v>2.8737492386641853E-3</v>
      </c>
      <c r="T8" s="82">
        <v>213150.35</v>
      </c>
      <c r="U8" s="77">
        <v>4.3549738307319171E-3</v>
      </c>
      <c r="V8" s="82">
        <v>58437.941015321674</v>
      </c>
      <c r="W8" s="77">
        <v>0</v>
      </c>
      <c r="X8" s="82">
        <v>0</v>
      </c>
      <c r="Y8" s="78">
        <v>11480136.878932035</v>
      </c>
      <c r="Z8" s="79"/>
      <c r="AA8" s="71"/>
      <c r="AB8" s="5"/>
      <c r="AC8" s="5"/>
    </row>
    <row r="9" spans="1:30" s="47" customFormat="1" x14ac:dyDescent="0.2">
      <c r="A9" s="81">
        <v>5</v>
      </c>
      <c r="B9" s="74" t="s">
        <v>99</v>
      </c>
      <c r="C9" s="77">
        <v>3.1764892109802816E-3</v>
      </c>
      <c r="D9" s="82">
        <v>5984737.7408003258</v>
      </c>
      <c r="E9" s="77">
        <v>3.1764892109802816E-3</v>
      </c>
      <c r="F9" s="82">
        <v>1545241.9266732431</v>
      </c>
      <c r="G9" s="77">
        <v>3.1764892109802816E-3</v>
      </c>
      <c r="H9" s="82">
        <v>104610.59748686486</v>
      </c>
      <c r="I9" s="77">
        <v>3.1764892109802816E-3</v>
      </c>
      <c r="J9" s="82">
        <v>369835.77364116599</v>
      </c>
      <c r="K9" s="77">
        <v>3.1764892109802816E-3</v>
      </c>
      <c r="L9" s="82">
        <v>12450.185932652996</v>
      </c>
      <c r="M9" s="77">
        <v>3.1764892109802816E-3</v>
      </c>
      <c r="N9" s="82">
        <v>97252.968586723131</v>
      </c>
      <c r="O9" s="77">
        <v>3.1764892109802816E-3</v>
      </c>
      <c r="P9" s="82">
        <v>52683.349242175114</v>
      </c>
      <c r="Q9" s="77">
        <v>3.1764892109802816E-3</v>
      </c>
      <c r="R9" s="82">
        <v>8628.9284945430409</v>
      </c>
      <c r="S9" s="77">
        <v>1.0316240721777122E-3</v>
      </c>
      <c r="T9" s="82">
        <v>76517.100000000006</v>
      </c>
      <c r="U9" s="77">
        <v>3.1764892109802816E-3</v>
      </c>
      <c r="V9" s="82">
        <v>42624.249045343626</v>
      </c>
      <c r="W9" s="77">
        <v>9.7396741047473044E-4</v>
      </c>
      <c r="X9" s="82">
        <v>82253</v>
      </c>
      <c r="Y9" s="78">
        <v>8376835.8199030375</v>
      </c>
      <c r="Z9" s="79"/>
      <c r="AA9" s="71"/>
      <c r="AB9" s="5"/>
      <c r="AC9" s="5"/>
    </row>
    <row r="10" spans="1:30" s="47" customFormat="1" x14ac:dyDescent="0.2">
      <c r="A10" s="81">
        <v>6</v>
      </c>
      <c r="B10" s="74" t="s">
        <v>38</v>
      </c>
      <c r="C10" s="77">
        <v>5.2210532442677968E-3</v>
      </c>
      <c r="D10" s="82">
        <v>9836845.7508642338</v>
      </c>
      <c r="E10" s="77">
        <v>5.2210532442677968E-3</v>
      </c>
      <c r="F10" s="82">
        <v>2539845.0423025973</v>
      </c>
      <c r="G10" s="77">
        <v>5.2210532442677968E-3</v>
      </c>
      <c r="H10" s="82">
        <v>171943.76027017421</v>
      </c>
      <c r="I10" s="77">
        <v>5.2210532442677968E-3</v>
      </c>
      <c r="J10" s="82">
        <v>607882.51984007342</v>
      </c>
      <c r="K10" s="77">
        <v>5.2210532442677968E-3</v>
      </c>
      <c r="L10" s="82">
        <v>20463.813769842745</v>
      </c>
      <c r="M10" s="77">
        <v>5.2210532442677968E-3</v>
      </c>
      <c r="N10" s="82">
        <v>159850.35472470141</v>
      </c>
      <c r="O10" s="77">
        <v>5.2210532442677968E-3</v>
      </c>
      <c r="P10" s="82">
        <v>86593.264831164328</v>
      </c>
      <c r="Q10" s="77">
        <v>5.2210532442677968E-3</v>
      </c>
      <c r="R10" s="82">
        <v>14182.983828578928</v>
      </c>
      <c r="S10" s="77">
        <v>4.4012940135547633E-3</v>
      </c>
      <c r="T10" s="82">
        <v>326450.69</v>
      </c>
      <c r="U10" s="77">
        <v>5.2210532442677968E-3</v>
      </c>
      <c r="V10" s="82">
        <v>70059.571741467284</v>
      </c>
      <c r="W10" s="77">
        <v>0</v>
      </c>
      <c r="X10" s="82">
        <v>0</v>
      </c>
      <c r="Y10" s="78">
        <v>13834117.752172833</v>
      </c>
      <c r="Z10" s="79"/>
      <c r="AA10" s="71"/>
      <c r="AB10" s="5"/>
      <c r="AC10" s="5"/>
    </row>
    <row r="11" spans="1:30" s="47" customFormat="1" x14ac:dyDescent="0.2">
      <c r="A11" s="81">
        <v>7</v>
      </c>
      <c r="B11" s="74" t="s">
        <v>100</v>
      </c>
      <c r="C11" s="77">
        <v>4.7037708343836597E-3</v>
      </c>
      <c r="D11" s="82">
        <v>8862247.8991276752</v>
      </c>
      <c r="E11" s="77">
        <v>4.7037708343836597E-3</v>
      </c>
      <c r="F11" s="82">
        <v>2288206.7036863407</v>
      </c>
      <c r="G11" s="77">
        <v>4.7037708343836597E-3</v>
      </c>
      <c r="H11" s="82">
        <v>154908.21619202345</v>
      </c>
      <c r="I11" s="77">
        <v>4.7037708343836597E-3</v>
      </c>
      <c r="J11" s="82">
        <v>547655.79544599704</v>
      </c>
      <c r="K11" s="77">
        <v>4.7037708343836597E-3</v>
      </c>
      <c r="L11" s="82">
        <v>18436.335709950068</v>
      </c>
      <c r="M11" s="77">
        <v>4.7037708343836597E-3</v>
      </c>
      <c r="N11" s="82">
        <v>144012.97999506985</v>
      </c>
      <c r="O11" s="77">
        <v>4.7037708343836597E-3</v>
      </c>
      <c r="P11" s="82">
        <v>78013.928322620108</v>
      </c>
      <c r="Q11" s="77">
        <v>4.7037708343836597E-3</v>
      </c>
      <c r="R11" s="82">
        <v>12777.786886324044</v>
      </c>
      <c r="S11" s="77">
        <v>3.3002499463085058E-3</v>
      </c>
      <c r="T11" s="82">
        <v>244784.58000000002</v>
      </c>
      <c r="U11" s="77">
        <v>4.7037708343836597E-3</v>
      </c>
      <c r="V11" s="82">
        <v>63118.331648643987</v>
      </c>
      <c r="W11" s="77">
        <v>0</v>
      </c>
      <c r="X11" s="82">
        <v>0</v>
      </c>
      <c r="Y11" s="78">
        <v>12414162.557014644</v>
      </c>
      <c r="Z11" s="79"/>
      <c r="AA11" s="71"/>
      <c r="AB11" s="5"/>
      <c r="AC11" s="5"/>
    </row>
    <row r="12" spans="1:30" s="47" customFormat="1" x14ac:dyDescent="0.2">
      <c r="A12" s="81">
        <v>8</v>
      </c>
      <c r="B12" s="74" t="s">
        <v>39</v>
      </c>
      <c r="C12" s="77">
        <v>3.71640165609919E-3</v>
      </c>
      <c r="D12" s="82">
        <v>7001972.2322197808</v>
      </c>
      <c r="E12" s="77">
        <v>3.71640165609919E-3</v>
      </c>
      <c r="F12" s="82">
        <v>1807888.9219932542</v>
      </c>
      <c r="G12" s="77">
        <v>3.71640165609919E-3</v>
      </c>
      <c r="H12" s="82">
        <v>122391.41137385834</v>
      </c>
      <c r="I12" s="77">
        <v>3.71640165609919E-3</v>
      </c>
      <c r="J12" s="82">
        <v>432697.29262533499</v>
      </c>
      <c r="K12" s="77">
        <v>3.71640165609919E-3</v>
      </c>
      <c r="L12" s="82">
        <v>14566.361963047655</v>
      </c>
      <c r="M12" s="77">
        <v>3.71640165609919E-3</v>
      </c>
      <c r="N12" s="82">
        <v>113783.19569507393</v>
      </c>
      <c r="O12" s="77">
        <v>3.71640165609919E-3</v>
      </c>
      <c r="P12" s="82">
        <v>61638.013973310175</v>
      </c>
      <c r="Q12" s="77">
        <v>3.71640165609919E-3</v>
      </c>
      <c r="R12" s="82">
        <v>10095.599895831132</v>
      </c>
      <c r="S12" s="77">
        <v>2.049079727188481E-3</v>
      </c>
      <c r="T12" s="82">
        <v>151983.35</v>
      </c>
      <c r="U12" s="77">
        <v>3.71640165609919E-3</v>
      </c>
      <c r="V12" s="82">
        <v>49869.154031602564</v>
      </c>
      <c r="W12" s="77">
        <v>0</v>
      </c>
      <c r="X12" s="82">
        <v>0</v>
      </c>
      <c r="Y12" s="78">
        <v>9766885.5337710958</v>
      </c>
      <c r="Z12" s="79"/>
      <c r="AA12" s="71"/>
      <c r="AB12" s="5"/>
      <c r="AC12" s="5"/>
    </row>
    <row r="13" spans="1:30" s="47" customFormat="1" x14ac:dyDescent="0.2">
      <c r="A13" s="81">
        <v>9</v>
      </c>
      <c r="B13" s="74" t="s">
        <v>40</v>
      </c>
      <c r="C13" s="77">
        <v>3.8528732495676206E-3</v>
      </c>
      <c r="D13" s="82">
        <v>7259094.6846286859</v>
      </c>
      <c r="E13" s="77">
        <v>3.8528732495676206E-3</v>
      </c>
      <c r="F13" s="82">
        <v>1874277.193452941</v>
      </c>
      <c r="G13" s="77">
        <v>3.8528732495676206E-3</v>
      </c>
      <c r="H13" s="82">
        <v>126885.79935520812</v>
      </c>
      <c r="I13" s="77">
        <v>3.8528732495676206E-3</v>
      </c>
      <c r="J13" s="82">
        <v>448586.55715548707</v>
      </c>
      <c r="K13" s="77">
        <v>3.8528732495676206E-3</v>
      </c>
      <c r="L13" s="82">
        <v>15101.259644215299</v>
      </c>
      <c r="M13" s="77">
        <v>3.8528732495676206E-3</v>
      </c>
      <c r="N13" s="82">
        <v>117961.47766331944</v>
      </c>
      <c r="O13" s="77">
        <v>3.8528732495676206E-3</v>
      </c>
      <c r="P13" s="82">
        <v>63901.450157976033</v>
      </c>
      <c r="Q13" s="77">
        <v>3.8528732495676206E-3</v>
      </c>
      <c r="R13" s="82">
        <v>10466.324788427892</v>
      </c>
      <c r="S13" s="77">
        <v>2.181384846270687E-3</v>
      </c>
      <c r="T13" s="82">
        <v>161796.60999999999</v>
      </c>
      <c r="U13" s="77">
        <v>3.8528732495676206E-3</v>
      </c>
      <c r="V13" s="82">
        <v>51700.420817431856</v>
      </c>
      <c r="W13" s="77">
        <v>8.6216358216813487E-4</v>
      </c>
      <c r="X13" s="82">
        <v>72811</v>
      </c>
      <c r="Y13" s="78">
        <v>10202582.777663691</v>
      </c>
      <c r="Z13" s="79"/>
      <c r="AA13" s="71"/>
      <c r="AB13" s="5"/>
      <c r="AC13" s="5"/>
    </row>
    <row r="14" spans="1:30" s="47" customFormat="1" x14ac:dyDescent="0.2">
      <c r="A14" s="81">
        <v>10</v>
      </c>
      <c r="B14" s="74" t="s">
        <v>41</v>
      </c>
      <c r="C14" s="77">
        <v>3.3718684475036978E-3</v>
      </c>
      <c r="D14" s="82">
        <v>6352846.496387627</v>
      </c>
      <c r="E14" s="77">
        <v>3.3718684475036978E-3</v>
      </c>
      <c r="F14" s="82">
        <v>1640286.5397113652</v>
      </c>
      <c r="G14" s="77">
        <v>3.3718684475036978E-3</v>
      </c>
      <c r="H14" s="82">
        <v>111044.97749312798</v>
      </c>
      <c r="I14" s="77">
        <v>3.3718684475036978E-3</v>
      </c>
      <c r="J14" s="82">
        <v>392583.60191751597</v>
      </c>
      <c r="K14" s="77">
        <v>3.3718684475036978E-3</v>
      </c>
      <c r="L14" s="82">
        <v>13215.970942621796</v>
      </c>
      <c r="M14" s="77">
        <v>3.3718684475036978E-3</v>
      </c>
      <c r="N14" s="82">
        <v>103234.79616114951</v>
      </c>
      <c r="O14" s="77">
        <v>3.3718684475036978E-3</v>
      </c>
      <c r="P14" s="82">
        <v>55923.792344217363</v>
      </c>
      <c r="Q14" s="77">
        <v>3.3718684475036978E-3</v>
      </c>
      <c r="R14" s="82">
        <v>9159.6759170279693</v>
      </c>
      <c r="S14" s="77">
        <v>1.5888518732702262E-3</v>
      </c>
      <c r="T14" s="82">
        <v>117847.54999999999</v>
      </c>
      <c r="U14" s="77">
        <v>3.3718684475036978E-3</v>
      </c>
      <c r="V14" s="82">
        <v>45245.977841738044</v>
      </c>
      <c r="W14" s="77">
        <v>0</v>
      </c>
      <c r="X14" s="82">
        <v>0</v>
      </c>
      <c r="Y14" s="78">
        <v>8841389.3787163924</v>
      </c>
      <c r="Z14" s="79"/>
      <c r="AA14" s="71"/>
      <c r="AB14" s="5"/>
      <c r="AC14" s="5"/>
    </row>
    <row r="15" spans="1:30" s="47" customFormat="1" x14ac:dyDescent="0.2">
      <c r="A15" s="81">
        <v>11</v>
      </c>
      <c r="B15" s="74" t="s">
        <v>101</v>
      </c>
      <c r="C15" s="77">
        <v>4.9740590393153854E-3</v>
      </c>
      <c r="D15" s="82">
        <v>9371490.6238806639</v>
      </c>
      <c r="E15" s="77">
        <v>4.9740590393153854E-3</v>
      </c>
      <c r="F15" s="82">
        <v>2419691.6982211904</v>
      </c>
      <c r="G15" s="77">
        <v>4.9740590393153854E-3</v>
      </c>
      <c r="H15" s="82">
        <v>163809.55623555981</v>
      </c>
      <c r="I15" s="77">
        <v>4.9740590393153854E-3</v>
      </c>
      <c r="J15" s="82">
        <v>579125.20734623703</v>
      </c>
      <c r="K15" s="77">
        <v>4.9740590393153854E-3</v>
      </c>
      <c r="L15" s="82">
        <v>19495.72492341587</v>
      </c>
      <c r="M15" s="77">
        <v>4.9740590393153854E-3</v>
      </c>
      <c r="N15" s="82">
        <v>152288.25768615157</v>
      </c>
      <c r="O15" s="77">
        <v>4.9740590393153854E-3</v>
      </c>
      <c r="P15" s="82">
        <v>82496.766749155882</v>
      </c>
      <c r="Q15" s="77">
        <v>4.9740590393153854E-3</v>
      </c>
      <c r="R15" s="82">
        <v>13512.024416617591</v>
      </c>
      <c r="S15" s="77">
        <v>3.863858228817226E-3</v>
      </c>
      <c r="T15" s="82">
        <v>286588.24</v>
      </c>
      <c r="U15" s="77">
        <v>4.9740590393153854E-3</v>
      </c>
      <c r="V15" s="82">
        <v>66745.238902477649</v>
      </c>
      <c r="W15" s="77">
        <v>2.5975621910571123E-3</v>
      </c>
      <c r="X15" s="82">
        <v>219368</v>
      </c>
      <c r="Y15" s="78">
        <v>13374611.338361468</v>
      </c>
      <c r="Z15" s="79"/>
      <c r="AA15" s="71"/>
      <c r="AB15" s="5"/>
      <c r="AC15" s="5"/>
    </row>
    <row r="16" spans="1:30" s="47" customFormat="1" x14ac:dyDescent="0.2">
      <c r="A16" s="81">
        <v>12</v>
      </c>
      <c r="B16" s="74" t="s">
        <v>42</v>
      </c>
      <c r="C16" s="77">
        <v>3.6567879322585402E-3</v>
      </c>
      <c r="D16" s="82">
        <v>6889655.6212564837</v>
      </c>
      <c r="E16" s="77">
        <v>3.6567879322585402E-3</v>
      </c>
      <c r="F16" s="82">
        <v>1778889.098803153</v>
      </c>
      <c r="G16" s="77">
        <v>3.6567879322585402E-3</v>
      </c>
      <c r="H16" s="82">
        <v>120428.16615085227</v>
      </c>
      <c r="I16" s="77">
        <v>3.6567879322585402E-3</v>
      </c>
      <c r="J16" s="82">
        <v>425756.52053014707</v>
      </c>
      <c r="K16" s="77">
        <v>3.6567879322585402E-3</v>
      </c>
      <c r="L16" s="82">
        <v>14332.707164728705</v>
      </c>
      <c r="M16" s="77">
        <v>3.6567879322585402E-3</v>
      </c>
      <c r="N16" s="82">
        <v>111958.03236948431</v>
      </c>
      <c r="O16" s="77">
        <v>3.6567879322585402E-3</v>
      </c>
      <c r="P16" s="82">
        <v>60649.296422541505</v>
      </c>
      <c r="Q16" s="77">
        <v>3.6567879322585402E-3</v>
      </c>
      <c r="R16" s="82">
        <v>9933.6592984772196</v>
      </c>
      <c r="S16" s="77">
        <v>1.8244336069974249E-3</v>
      </c>
      <c r="T16" s="82">
        <v>135321.01</v>
      </c>
      <c r="U16" s="77">
        <v>3.6567879322585402E-3</v>
      </c>
      <c r="V16" s="82">
        <v>49069.217358523158</v>
      </c>
      <c r="W16" s="77">
        <v>0</v>
      </c>
      <c r="X16" s="82">
        <v>0</v>
      </c>
      <c r="Y16" s="78">
        <v>9595993.3293543942</v>
      </c>
      <c r="Z16" s="79"/>
      <c r="AA16" s="71"/>
      <c r="AB16" s="5"/>
      <c r="AC16" s="5"/>
    </row>
    <row r="17" spans="1:29" s="47" customFormat="1" x14ac:dyDescent="0.2">
      <c r="A17" s="81">
        <v>13</v>
      </c>
      <c r="B17" s="74" t="s">
        <v>43</v>
      </c>
      <c r="C17" s="77">
        <v>7.789950110032585E-3</v>
      </c>
      <c r="D17" s="82">
        <v>14676835.123918531</v>
      </c>
      <c r="E17" s="77">
        <v>7.789950110032585E-3</v>
      </c>
      <c r="F17" s="82">
        <v>3789516.260626744</v>
      </c>
      <c r="G17" s="77">
        <v>7.789950110032585E-3</v>
      </c>
      <c r="H17" s="82">
        <v>256544.65709703806</v>
      </c>
      <c r="I17" s="77">
        <v>7.789950110032585E-3</v>
      </c>
      <c r="J17" s="82">
        <v>906976.86477609479</v>
      </c>
      <c r="K17" s="77">
        <v>7.789950110032585E-3</v>
      </c>
      <c r="L17" s="82">
        <v>30532.55365727052</v>
      </c>
      <c r="M17" s="77">
        <v>7.789950110032585E-3</v>
      </c>
      <c r="N17" s="82">
        <v>238500.97482602223</v>
      </c>
      <c r="O17" s="77">
        <v>7.789950110032585E-3</v>
      </c>
      <c r="P17" s="82">
        <v>129199.45101885466</v>
      </c>
      <c r="Q17" s="77">
        <v>7.789950110032585E-3</v>
      </c>
      <c r="R17" s="82">
        <v>21161.388567973365</v>
      </c>
      <c r="S17" s="77">
        <v>6.5173654285506045E-3</v>
      </c>
      <c r="T17" s="82">
        <v>483402.94000000006</v>
      </c>
      <c r="U17" s="77">
        <v>7.789950110032585E-3</v>
      </c>
      <c r="V17" s="82">
        <v>104530.74179917057</v>
      </c>
      <c r="W17" s="77">
        <v>0</v>
      </c>
      <c r="X17" s="82">
        <v>0</v>
      </c>
      <c r="Y17" s="78">
        <v>20637200.956287701</v>
      </c>
      <c r="Z17" s="79"/>
      <c r="AA17" s="71"/>
      <c r="AB17" s="5"/>
      <c r="AC17" s="5"/>
    </row>
    <row r="18" spans="1:29" s="47" customFormat="1" x14ac:dyDescent="0.2">
      <c r="A18" s="81">
        <v>14</v>
      </c>
      <c r="B18" s="74" t="s">
        <v>44</v>
      </c>
      <c r="C18" s="77">
        <v>3.0507992775989832E-3</v>
      </c>
      <c r="D18" s="82">
        <v>5747928.7236799439</v>
      </c>
      <c r="E18" s="77">
        <v>3.0507992775989832E-3</v>
      </c>
      <c r="F18" s="82">
        <v>1484098.525288413</v>
      </c>
      <c r="G18" s="77">
        <v>3.0507992775989832E-3</v>
      </c>
      <c r="H18" s="82">
        <v>100471.27946757142</v>
      </c>
      <c r="I18" s="77">
        <v>3.0507992775989832E-3</v>
      </c>
      <c r="J18" s="82">
        <v>355201.80806990131</v>
      </c>
      <c r="K18" s="77">
        <v>3.0507992775989832E-3</v>
      </c>
      <c r="L18" s="82">
        <v>11957.546752563663</v>
      </c>
      <c r="M18" s="77">
        <v>3.0507992775989832E-3</v>
      </c>
      <c r="N18" s="82">
        <v>93404.783269252322</v>
      </c>
      <c r="O18" s="77">
        <v>3.0507992775989832E-3</v>
      </c>
      <c r="P18" s="82">
        <v>50598.731219969035</v>
      </c>
      <c r="Q18" s="77">
        <v>3.0507992775989832E-3</v>
      </c>
      <c r="R18" s="82">
        <v>8287.4919664786503</v>
      </c>
      <c r="S18" s="77">
        <v>8.7367757215465222E-4</v>
      </c>
      <c r="T18" s="82">
        <v>64801.98</v>
      </c>
      <c r="U18" s="77">
        <v>3.0507992775989832E-3</v>
      </c>
      <c r="V18" s="82">
        <v>40937.657759461756</v>
      </c>
      <c r="W18" s="77">
        <v>8.1680026229495465E-4</v>
      </c>
      <c r="X18" s="82">
        <v>68980</v>
      </c>
      <c r="Y18" s="78">
        <v>8026668.5274735559</v>
      </c>
      <c r="Z18" s="79"/>
      <c r="AA18" s="71"/>
      <c r="AB18" s="5"/>
      <c r="AC18" s="5"/>
    </row>
    <row r="19" spans="1:29" s="47" customFormat="1" x14ac:dyDescent="0.2">
      <c r="A19" s="81">
        <v>15</v>
      </c>
      <c r="B19" s="74" t="s">
        <v>102</v>
      </c>
      <c r="C19" s="77">
        <v>4.1846761989651361E-3</v>
      </c>
      <c r="D19" s="82">
        <v>7884235.6820871206</v>
      </c>
      <c r="E19" s="77">
        <v>4.1846761989651361E-3</v>
      </c>
      <c r="F19" s="82">
        <v>2035686.7858515421</v>
      </c>
      <c r="G19" s="77">
        <v>4.1846761989651361E-3</v>
      </c>
      <c r="H19" s="82">
        <v>137812.99050208638</v>
      </c>
      <c r="I19" s="77">
        <v>4.1846761989651361E-3</v>
      </c>
      <c r="J19" s="82">
        <v>487218.07526757946</v>
      </c>
      <c r="K19" s="77">
        <v>4.1846761989651361E-3</v>
      </c>
      <c r="L19" s="82">
        <v>16401.754668319874</v>
      </c>
      <c r="M19" s="77">
        <v>4.1846761989651361E-3</v>
      </c>
      <c r="N19" s="82">
        <v>128120.12126997608</v>
      </c>
      <c r="O19" s="77">
        <v>4.1846761989651361E-3</v>
      </c>
      <c r="P19" s="82">
        <v>69404.535325798308</v>
      </c>
      <c r="Q19" s="77">
        <v>4.1846761989651361E-3</v>
      </c>
      <c r="R19" s="82">
        <v>11367.667035942113</v>
      </c>
      <c r="S19" s="77">
        <v>2.9278997263421274E-3</v>
      </c>
      <c r="T19" s="82">
        <v>217166.78</v>
      </c>
      <c r="U19" s="77">
        <v>4.1846761989651361E-3</v>
      </c>
      <c r="V19" s="82">
        <v>56152.773905933194</v>
      </c>
      <c r="W19" s="77">
        <v>0</v>
      </c>
      <c r="X19" s="82">
        <v>0</v>
      </c>
      <c r="Y19" s="78">
        <v>11043567.165914299</v>
      </c>
      <c r="Z19" s="79"/>
      <c r="AA19" s="71"/>
      <c r="AB19" s="5"/>
      <c r="AC19" s="5"/>
    </row>
    <row r="20" spans="1:29" s="47" customFormat="1" x14ac:dyDescent="0.2">
      <c r="A20" s="81">
        <v>16</v>
      </c>
      <c r="B20" s="74" t="s">
        <v>103</v>
      </c>
      <c r="C20" s="77">
        <v>3.4586831946238714E-3</v>
      </c>
      <c r="D20" s="82">
        <v>6516411.822456467</v>
      </c>
      <c r="E20" s="77">
        <v>3.4586831946238714E-3</v>
      </c>
      <c r="F20" s="82">
        <v>1682518.6325010739</v>
      </c>
      <c r="G20" s="77">
        <v>3.4586831946238714E-3</v>
      </c>
      <c r="H20" s="82">
        <v>113904.02783572611</v>
      </c>
      <c r="I20" s="77">
        <v>3.4586831946238714E-3</v>
      </c>
      <c r="J20" s="82">
        <v>402691.36461781588</v>
      </c>
      <c r="K20" s="77">
        <v>3.4586831946238714E-3</v>
      </c>
      <c r="L20" s="82">
        <v>13556.239607664373</v>
      </c>
      <c r="M20" s="77">
        <v>3.4586831946238714E-3</v>
      </c>
      <c r="N20" s="82">
        <v>105892.75950173238</v>
      </c>
      <c r="O20" s="77">
        <v>3.4586831946238714E-3</v>
      </c>
      <c r="P20" s="82">
        <v>57363.64979000789</v>
      </c>
      <c r="Q20" s="77">
        <v>3.4586831946238714E-3</v>
      </c>
      <c r="R20" s="82">
        <v>9395.5080560392744</v>
      </c>
      <c r="S20" s="77">
        <v>1.5997735931283768E-3</v>
      </c>
      <c r="T20" s="82">
        <v>118657.62999999999</v>
      </c>
      <c r="U20" s="77">
        <v>3.4586831946238714E-3</v>
      </c>
      <c r="V20" s="82">
        <v>46410.915971944014</v>
      </c>
      <c r="W20" s="77">
        <v>0</v>
      </c>
      <c r="X20" s="82">
        <v>0</v>
      </c>
      <c r="Y20" s="78">
        <v>9066802.5503384713</v>
      </c>
      <c r="Z20" s="79"/>
      <c r="AA20" s="71"/>
      <c r="AB20" s="5"/>
      <c r="AC20" s="5"/>
    </row>
    <row r="21" spans="1:29" x14ac:dyDescent="0.2">
      <c r="A21" s="81">
        <v>17</v>
      </c>
      <c r="B21" s="83" t="s">
        <v>45</v>
      </c>
      <c r="C21" s="77">
        <v>3.940683391276097E-3</v>
      </c>
      <c r="D21" s="84">
        <v>7424535.4068232263</v>
      </c>
      <c r="E21" s="77">
        <v>3.940683391276097E-3</v>
      </c>
      <c r="F21" s="84">
        <v>1916993.5080829479</v>
      </c>
      <c r="G21" s="77">
        <v>3.940683391276097E-3</v>
      </c>
      <c r="H21" s="84">
        <v>129777.63080162917</v>
      </c>
      <c r="I21" s="77">
        <v>3.940683391276097E-3</v>
      </c>
      <c r="J21" s="84">
        <v>458810.21274985716</v>
      </c>
      <c r="K21" s="77">
        <v>3.940683391276097E-3</v>
      </c>
      <c r="L21" s="84">
        <v>15445.429738438839</v>
      </c>
      <c r="M21" s="77">
        <v>3.940683391276097E-3</v>
      </c>
      <c r="N21" s="84">
        <v>120649.91649813441</v>
      </c>
      <c r="O21" s="77">
        <v>3.940683391276097E-3</v>
      </c>
      <c r="P21" s="84">
        <v>65357.816622764025</v>
      </c>
      <c r="Q21" s="77">
        <v>3.940683391276097E-3</v>
      </c>
      <c r="R21" s="84">
        <v>10704.860915444769</v>
      </c>
      <c r="S21" s="77">
        <v>2.6292213480705821E-3</v>
      </c>
      <c r="T21" s="84">
        <v>195013.36000000002</v>
      </c>
      <c r="U21" s="77">
        <v>3.940683391276097E-3</v>
      </c>
      <c r="V21" s="84">
        <v>52878.715815554628</v>
      </c>
      <c r="W21" s="77">
        <v>0</v>
      </c>
      <c r="X21" s="84">
        <v>0</v>
      </c>
      <c r="Y21" s="78">
        <v>10390166.858047998</v>
      </c>
      <c r="Z21" s="79"/>
      <c r="AA21" s="71"/>
      <c r="AB21" s="2"/>
      <c r="AC21" s="2"/>
    </row>
    <row r="22" spans="1:29" x14ac:dyDescent="0.2">
      <c r="A22" s="81">
        <v>18</v>
      </c>
      <c r="B22" s="83" t="s">
        <v>1</v>
      </c>
      <c r="C22" s="77">
        <v>3.539459304044007E-3</v>
      </c>
      <c r="D22" s="84">
        <v>6668599.9139288487</v>
      </c>
      <c r="E22" s="77">
        <v>3.539459304044007E-3</v>
      </c>
      <c r="F22" s="84">
        <v>1721813.1563162575</v>
      </c>
      <c r="G22" s="77">
        <v>3.539459304044007E-3</v>
      </c>
      <c r="H22" s="84">
        <v>116564.20909492738</v>
      </c>
      <c r="I22" s="77">
        <v>3.539459304044007E-3</v>
      </c>
      <c r="J22" s="84">
        <v>412096.05417755159</v>
      </c>
      <c r="K22" s="77">
        <v>3.539459304044007E-3</v>
      </c>
      <c r="L22" s="84">
        <v>13872.839953014407</v>
      </c>
      <c r="M22" s="77">
        <v>3.539459304044007E-3</v>
      </c>
      <c r="N22" s="84">
        <v>108365.84091653429</v>
      </c>
      <c r="O22" s="77">
        <v>3.539459304044007E-3</v>
      </c>
      <c r="P22" s="84">
        <v>58703.354004426379</v>
      </c>
      <c r="Q22" s="77">
        <v>3.539459304044007E-3</v>
      </c>
      <c r="R22" s="84">
        <v>9614.9362441925205</v>
      </c>
      <c r="S22" s="77">
        <v>1.7271685504444139E-3</v>
      </c>
      <c r="T22" s="84">
        <v>128106.72</v>
      </c>
      <c r="U22" s="77">
        <v>3.539459304044007E-3</v>
      </c>
      <c r="V22" s="84">
        <v>47494.823637342706</v>
      </c>
      <c r="W22" s="77">
        <v>0</v>
      </c>
      <c r="X22" s="84">
        <v>0</v>
      </c>
      <c r="Y22" s="78">
        <v>9285231.8482730947</v>
      </c>
      <c r="Z22" s="79"/>
      <c r="AA22" s="71"/>
      <c r="AB22" s="2"/>
      <c r="AC22" s="2"/>
    </row>
    <row r="23" spans="1:29" x14ac:dyDescent="0.2">
      <c r="A23" s="81">
        <v>19</v>
      </c>
      <c r="B23" s="83" t="s">
        <v>46</v>
      </c>
      <c r="C23" s="77">
        <v>1.4195244451212174E-2</v>
      </c>
      <c r="D23" s="84">
        <v>26744877.619413789</v>
      </c>
      <c r="E23" s="77">
        <v>1.4195244451212174E-2</v>
      </c>
      <c r="F23" s="84">
        <v>6905449.8310792241</v>
      </c>
      <c r="G23" s="77">
        <v>1.4195244451212174E-2</v>
      </c>
      <c r="H23" s="84">
        <v>467488.76035223115</v>
      </c>
      <c r="I23" s="77">
        <v>1.4195244451212174E-2</v>
      </c>
      <c r="J23" s="84">
        <v>1652739.5073441388</v>
      </c>
      <c r="K23" s="77">
        <v>1.4195244451212174E-2</v>
      </c>
      <c r="L23" s="84">
        <v>55637.976721637104</v>
      </c>
      <c r="M23" s="77">
        <v>1.4195244451212174E-2</v>
      </c>
      <c r="N23" s="84">
        <v>434608.64212051098</v>
      </c>
      <c r="O23" s="77">
        <v>1.4195244451212174E-2</v>
      </c>
      <c r="P23" s="84">
        <v>235433.83003352559</v>
      </c>
      <c r="Q23" s="77">
        <v>1.4195244451212174E-2</v>
      </c>
      <c r="R23" s="84">
        <v>38561.361678375644</v>
      </c>
      <c r="S23" s="77">
        <v>2.2661912873688586E-2</v>
      </c>
      <c r="T23" s="84">
        <v>1680868.81</v>
      </c>
      <c r="U23" s="77">
        <v>1.4195244451212174E-2</v>
      </c>
      <c r="V23" s="84">
        <v>190481.24975726727</v>
      </c>
      <c r="W23" s="77">
        <v>0</v>
      </c>
      <c r="X23" s="84">
        <v>0</v>
      </c>
      <c r="Y23" s="78">
        <v>38406147.588500708</v>
      </c>
      <c r="Z23" s="79"/>
      <c r="AA23" s="71"/>
      <c r="AB23" s="2"/>
      <c r="AC23" s="2"/>
    </row>
    <row r="24" spans="1:29" x14ac:dyDescent="0.2">
      <c r="A24" s="81">
        <v>20</v>
      </c>
      <c r="B24" s="83" t="s">
        <v>47</v>
      </c>
      <c r="C24" s="77">
        <v>3.8645488338117438E-3</v>
      </c>
      <c r="D24" s="84">
        <v>7281092.3383371122</v>
      </c>
      <c r="E24" s="77">
        <v>3.8645488338117438E-3</v>
      </c>
      <c r="F24" s="84">
        <v>1879956.923838947</v>
      </c>
      <c r="G24" s="77">
        <v>3.8645488338117438E-3</v>
      </c>
      <c r="H24" s="84">
        <v>127270.30871842708</v>
      </c>
      <c r="I24" s="77">
        <v>3.8645488338117438E-3</v>
      </c>
      <c r="J24" s="84">
        <v>449945.93489765335</v>
      </c>
      <c r="K24" s="77">
        <v>3.8645488338117438E-3</v>
      </c>
      <c r="L24" s="84">
        <v>15147.021863148455</v>
      </c>
      <c r="M24" s="77">
        <v>3.8645488338117438E-3</v>
      </c>
      <c r="N24" s="84">
        <v>118318.94313929218</v>
      </c>
      <c r="O24" s="77">
        <v>3.8645488338117438E-3</v>
      </c>
      <c r="P24" s="84">
        <v>64095.094411579448</v>
      </c>
      <c r="Q24" s="77">
        <v>3.8645488338117438E-3</v>
      </c>
      <c r="R24" s="84">
        <v>10498.041496681235</v>
      </c>
      <c r="S24" s="77">
        <v>2.0297627582607806E-3</v>
      </c>
      <c r="T24" s="84">
        <v>150550.6</v>
      </c>
      <c r="U24" s="77">
        <v>3.8645488338117438E-3</v>
      </c>
      <c r="V24" s="84">
        <v>51857.09158742884</v>
      </c>
      <c r="W24" s="77">
        <v>0</v>
      </c>
      <c r="X24" s="84">
        <v>0</v>
      </c>
      <c r="Y24" s="78">
        <v>10148732.298290269</v>
      </c>
      <c r="Z24" s="79"/>
      <c r="AA24" s="71"/>
      <c r="AB24" s="2"/>
      <c r="AC24" s="2"/>
    </row>
    <row r="25" spans="1:29" x14ac:dyDescent="0.2">
      <c r="A25" s="81">
        <v>21</v>
      </c>
      <c r="B25" s="83" t="s">
        <v>104</v>
      </c>
      <c r="C25" s="77">
        <v>5.3439381733613421E-3</v>
      </c>
      <c r="D25" s="84">
        <v>10068369.934979046</v>
      </c>
      <c r="E25" s="77">
        <v>5.3439381733613421E-3</v>
      </c>
      <c r="F25" s="84">
        <v>2599623.9151334022</v>
      </c>
      <c r="G25" s="77">
        <v>5.3439381733613421E-3</v>
      </c>
      <c r="H25" s="84">
        <v>175990.70172055607</v>
      </c>
      <c r="I25" s="77">
        <v>5.3439381733613421E-3</v>
      </c>
      <c r="J25" s="84">
        <v>622189.90129222884</v>
      </c>
      <c r="K25" s="77">
        <v>5.3439381733613421E-3</v>
      </c>
      <c r="L25" s="84">
        <v>20945.458791726316</v>
      </c>
      <c r="M25" s="77">
        <v>5.3439381733613421E-3</v>
      </c>
      <c r="N25" s="84">
        <v>163612.66064017726</v>
      </c>
      <c r="O25" s="77">
        <v>5.3439381733613421E-3</v>
      </c>
      <c r="P25" s="84">
        <v>88631.360730768312</v>
      </c>
      <c r="Q25" s="77">
        <v>5.3439381733613421E-3</v>
      </c>
      <c r="R25" s="84">
        <v>14516.800566422644</v>
      </c>
      <c r="S25" s="77">
        <v>5.227188962295814E-3</v>
      </c>
      <c r="T25" s="84">
        <v>387708.6</v>
      </c>
      <c r="U25" s="77">
        <v>5.3439381733613421E-3</v>
      </c>
      <c r="V25" s="84">
        <v>71708.523610561228</v>
      </c>
      <c r="W25" s="77">
        <v>1.4648172404676668E-3</v>
      </c>
      <c r="X25" s="84">
        <v>123706</v>
      </c>
      <c r="Y25" s="78">
        <v>14337003.857464889</v>
      </c>
      <c r="Z25" s="79"/>
      <c r="AA25" s="71"/>
      <c r="AB25" s="2"/>
      <c r="AC25" s="2"/>
    </row>
    <row r="26" spans="1:29" x14ac:dyDescent="0.2">
      <c r="A26" s="81">
        <v>22</v>
      </c>
      <c r="B26" s="83" t="s">
        <v>48</v>
      </c>
      <c r="C26" s="77">
        <v>3.8501288036118654E-3</v>
      </c>
      <c r="D26" s="84">
        <v>7253923.947944859</v>
      </c>
      <c r="E26" s="77">
        <v>3.8501288036118654E-3</v>
      </c>
      <c r="F26" s="84">
        <v>1872942.1242382675</v>
      </c>
      <c r="G26" s="77">
        <v>3.8501288036118654E-3</v>
      </c>
      <c r="H26" s="84">
        <v>126795.41714008535</v>
      </c>
      <c r="I26" s="77">
        <v>3.8501288036118654E-3</v>
      </c>
      <c r="J26" s="84">
        <v>448267.02378834877</v>
      </c>
      <c r="K26" s="77">
        <v>3.8501288036118654E-3</v>
      </c>
      <c r="L26" s="84">
        <v>15090.502843180637</v>
      </c>
      <c r="M26" s="77">
        <v>3.8501288036118654E-3</v>
      </c>
      <c r="N26" s="84">
        <v>117877.45234524173</v>
      </c>
      <c r="O26" s="77">
        <v>3.8501288036118654E-3</v>
      </c>
      <c r="P26" s="84">
        <v>63855.932419630335</v>
      </c>
      <c r="Q26" s="77">
        <v>3.8501288036118654E-3</v>
      </c>
      <c r="R26" s="84">
        <v>10458.869504831307</v>
      </c>
      <c r="S26" s="77">
        <v>2.5139747767827154E-3</v>
      </c>
      <c r="T26" s="84">
        <v>186465.35</v>
      </c>
      <c r="U26" s="77">
        <v>3.8501288036118654E-3</v>
      </c>
      <c r="V26" s="84">
        <v>51663.594012698748</v>
      </c>
      <c r="W26" s="77">
        <v>0</v>
      </c>
      <c r="X26" s="84">
        <v>0</v>
      </c>
      <c r="Y26" s="78">
        <v>10147340.214237142</v>
      </c>
      <c r="Z26" s="79"/>
      <c r="AA26" s="71"/>
      <c r="AB26" s="2"/>
      <c r="AC26" s="2"/>
    </row>
    <row r="27" spans="1:29" x14ac:dyDescent="0.2">
      <c r="A27" s="81">
        <v>23</v>
      </c>
      <c r="B27" s="83" t="s">
        <v>105</v>
      </c>
      <c r="C27" s="77">
        <v>3.9634314023373881E-3</v>
      </c>
      <c r="D27" s="84">
        <v>7467394.3215823406</v>
      </c>
      <c r="E27" s="77">
        <v>3.9634314023373881E-3</v>
      </c>
      <c r="F27" s="84">
        <v>1928059.5555666999</v>
      </c>
      <c r="G27" s="77">
        <v>3.9634314023373881E-3</v>
      </c>
      <c r="H27" s="84">
        <v>130526.78588156257</v>
      </c>
      <c r="I27" s="77">
        <v>3.9634314023373881E-3</v>
      </c>
      <c r="J27" s="84">
        <v>461458.74315901729</v>
      </c>
      <c r="K27" s="77">
        <v>3.9634314023373881E-3</v>
      </c>
      <c r="L27" s="84">
        <v>15534.590112833348</v>
      </c>
      <c r="M27" s="77">
        <v>3.9634314023373881E-3</v>
      </c>
      <c r="N27" s="84">
        <v>121346.38088325079</v>
      </c>
      <c r="O27" s="77">
        <v>3.9634314023373881E-3</v>
      </c>
      <c r="P27" s="84">
        <v>65735.101521816789</v>
      </c>
      <c r="Q27" s="77">
        <v>3.9634314023373881E-3</v>
      </c>
      <c r="R27" s="84">
        <v>10766.655855645551</v>
      </c>
      <c r="S27" s="77">
        <v>2.274243532181538E-3</v>
      </c>
      <c r="T27" s="84">
        <v>168684.11</v>
      </c>
      <c r="U27" s="77">
        <v>3.9634314023373881E-3</v>
      </c>
      <c r="V27" s="84">
        <v>53183.963787249602</v>
      </c>
      <c r="W27" s="77">
        <v>1.7069917688013348E-3</v>
      </c>
      <c r="X27" s="84">
        <v>144158</v>
      </c>
      <c r="Y27" s="78">
        <v>10566848.208350414</v>
      </c>
      <c r="Z27" s="79"/>
      <c r="AA27" s="71"/>
      <c r="AB27" s="2"/>
      <c r="AC27" s="2"/>
    </row>
    <row r="28" spans="1:29" x14ac:dyDescent="0.2">
      <c r="A28" s="81">
        <v>24</v>
      </c>
      <c r="B28" s="83" t="s">
        <v>49</v>
      </c>
      <c r="C28" s="77">
        <v>3.5073644200385328E-3</v>
      </c>
      <c r="D28" s="84">
        <v>6608130.8076809188</v>
      </c>
      <c r="E28" s="77">
        <v>3.5073644200385328E-3</v>
      </c>
      <c r="F28" s="84">
        <v>1706200.2084663047</v>
      </c>
      <c r="G28" s="77">
        <v>3.5073644200385328E-3</v>
      </c>
      <c r="H28" s="84">
        <v>115507.23557193275</v>
      </c>
      <c r="I28" s="77">
        <v>3.5073644200385328E-3</v>
      </c>
      <c r="J28" s="84">
        <v>408359.27578237961</v>
      </c>
      <c r="K28" s="77">
        <v>3.5073644200385328E-3</v>
      </c>
      <c r="L28" s="84">
        <v>13747.04469705263</v>
      </c>
      <c r="M28" s="77">
        <v>3.5073644200385328E-3</v>
      </c>
      <c r="N28" s="84">
        <v>107383.20803517921</v>
      </c>
      <c r="O28" s="77">
        <v>3.5073644200385328E-3</v>
      </c>
      <c r="P28" s="84">
        <v>58171.047463890172</v>
      </c>
      <c r="Q28" s="77">
        <v>3.5073644200385328E-3</v>
      </c>
      <c r="R28" s="84">
        <v>9527.7505367244867</v>
      </c>
      <c r="S28" s="77">
        <v>1.738040955715485E-3</v>
      </c>
      <c r="T28" s="84">
        <v>128913.13999999998</v>
      </c>
      <c r="U28" s="77">
        <v>3.5073644200385328E-3</v>
      </c>
      <c r="V28" s="84">
        <v>47064.153095726557</v>
      </c>
      <c r="W28" s="77">
        <v>2.9269583884552141E-3</v>
      </c>
      <c r="X28" s="84">
        <v>247186</v>
      </c>
      <c r="Y28" s="78">
        <v>9450189.8713301085</v>
      </c>
      <c r="Z28" s="79"/>
      <c r="AA28" s="71"/>
      <c r="AB28" s="2"/>
      <c r="AC28" s="2"/>
    </row>
    <row r="29" spans="1:29" x14ac:dyDescent="0.2">
      <c r="A29" s="81">
        <v>25</v>
      </c>
      <c r="B29" s="83" t="s">
        <v>50</v>
      </c>
      <c r="C29" s="77">
        <v>4.284729557798659E-3</v>
      </c>
      <c r="D29" s="84">
        <v>8072743.5198077569</v>
      </c>
      <c r="E29" s="77">
        <v>4.284729557798659E-3</v>
      </c>
      <c r="F29" s="84">
        <v>2084358.9628070337</v>
      </c>
      <c r="G29" s="77">
        <v>4.284729557798659E-3</v>
      </c>
      <c r="H29" s="84">
        <v>141108.02503642769</v>
      </c>
      <c r="I29" s="77">
        <v>4.284729557798659E-3</v>
      </c>
      <c r="J29" s="84">
        <v>498867.19758843683</v>
      </c>
      <c r="K29" s="77">
        <v>4.284729557798659E-3</v>
      </c>
      <c r="L29" s="84">
        <v>16793.91180720069</v>
      </c>
      <c r="M29" s="77">
        <v>4.284729557798659E-3</v>
      </c>
      <c r="N29" s="84">
        <v>131183.40451047855</v>
      </c>
      <c r="O29" s="77">
        <v>4.284729557798659E-3</v>
      </c>
      <c r="P29" s="84">
        <v>71063.960463481199</v>
      </c>
      <c r="Q29" s="77">
        <v>4.284729557798659E-3</v>
      </c>
      <c r="R29" s="84">
        <v>11639.461845138676</v>
      </c>
      <c r="S29" s="77">
        <v>2.7924748276688428E-3</v>
      </c>
      <c r="T29" s="84">
        <v>207122.09000000003</v>
      </c>
      <c r="U29" s="77">
        <v>4.284729557798659E-3</v>
      </c>
      <c r="V29" s="84">
        <v>57495.356550319731</v>
      </c>
      <c r="W29" s="77">
        <v>0</v>
      </c>
      <c r="X29" s="84">
        <v>0</v>
      </c>
      <c r="Y29" s="78">
        <v>11292375.890416274</v>
      </c>
      <c r="Z29" s="79"/>
      <c r="AA29" s="71"/>
      <c r="AB29" s="2"/>
      <c r="AC29" s="2"/>
    </row>
    <row r="30" spans="1:29" x14ac:dyDescent="0.2">
      <c r="A30" s="81">
        <v>26</v>
      </c>
      <c r="B30" s="83" t="s">
        <v>51</v>
      </c>
      <c r="C30" s="77">
        <v>4.0370731560525697E-3</v>
      </c>
      <c r="D30" s="84">
        <v>7606140.7656862577</v>
      </c>
      <c r="E30" s="77">
        <v>4.0370731560525697E-3</v>
      </c>
      <c r="F30" s="84">
        <v>1963883.4850172037</v>
      </c>
      <c r="G30" s="77">
        <v>4.0370731560525697E-3</v>
      </c>
      <c r="H30" s="84">
        <v>132952.0130252582</v>
      </c>
      <c r="I30" s="77">
        <v>4.0370731560525697E-3</v>
      </c>
      <c r="J30" s="84">
        <v>470032.78611921403</v>
      </c>
      <c r="K30" s="77">
        <v>4.0370731560525697E-3</v>
      </c>
      <c r="L30" s="84">
        <v>15823.227493684928</v>
      </c>
      <c r="M30" s="77">
        <v>4.0370731560525697E-3</v>
      </c>
      <c r="N30" s="84">
        <v>123601.03332657627</v>
      </c>
      <c r="O30" s="77">
        <v>4.0370731560525697E-3</v>
      </c>
      <c r="P30" s="84">
        <v>66956.479581711363</v>
      </c>
      <c r="Q30" s="77">
        <v>4.0370731560525697E-3</v>
      </c>
      <c r="R30" s="84">
        <v>10966.703576514388</v>
      </c>
      <c r="S30" s="77">
        <v>1.6759374273867329E-3</v>
      </c>
      <c r="T30" s="84">
        <v>124306.81</v>
      </c>
      <c r="U30" s="77">
        <v>4.0370731560525697E-3</v>
      </c>
      <c r="V30" s="84">
        <v>54172.137913464583</v>
      </c>
      <c r="W30" s="77">
        <v>0</v>
      </c>
      <c r="X30" s="84">
        <v>0</v>
      </c>
      <c r="Y30" s="78">
        <v>10568835.441739885</v>
      </c>
      <c r="Z30" s="79"/>
      <c r="AA30" s="71"/>
      <c r="AB30" s="2"/>
      <c r="AC30" s="2"/>
    </row>
    <row r="31" spans="1:29" x14ac:dyDescent="0.2">
      <c r="A31" s="81">
        <v>27</v>
      </c>
      <c r="B31" s="83" t="s">
        <v>106</v>
      </c>
      <c r="C31" s="77">
        <v>4.9779839099679587E-3</v>
      </c>
      <c r="D31" s="84">
        <v>9378885.3669325262</v>
      </c>
      <c r="E31" s="77">
        <v>4.9779839099679587E-3</v>
      </c>
      <c r="F31" s="84">
        <v>2421600.999429632</v>
      </c>
      <c r="G31" s="77">
        <v>4.9779839099679587E-3</v>
      </c>
      <c r="H31" s="84">
        <v>163938.81310903039</v>
      </c>
      <c r="I31" s="77">
        <v>4.9779839099679587E-3</v>
      </c>
      <c r="J31" s="84">
        <v>579582.1764960828</v>
      </c>
      <c r="K31" s="77">
        <v>4.9779839099679587E-3</v>
      </c>
      <c r="L31" s="84">
        <v>19511.108375441218</v>
      </c>
      <c r="M31" s="77">
        <v>4.9779839099679587E-3</v>
      </c>
      <c r="N31" s="84">
        <v>152408.42347200162</v>
      </c>
      <c r="O31" s="77">
        <v>4.9779839099679587E-3</v>
      </c>
      <c r="P31" s="84">
        <v>82561.862305156857</v>
      </c>
      <c r="Q31" s="77">
        <v>4.9779839099679587E-3</v>
      </c>
      <c r="R31" s="84">
        <v>13522.686322250487</v>
      </c>
      <c r="S31" s="77">
        <v>3.6052679116127355E-3</v>
      </c>
      <c r="T31" s="84">
        <v>267408.21999999997</v>
      </c>
      <c r="U31" s="77">
        <v>4.9779839099679587E-3</v>
      </c>
      <c r="V31" s="84">
        <v>66797.90543242768</v>
      </c>
      <c r="W31" s="77">
        <v>0</v>
      </c>
      <c r="X31" s="84">
        <v>0</v>
      </c>
      <c r="Y31" s="78">
        <v>13146217.561874552</v>
      </c>
      <c r="Z31" s="79"/>
      <c r="AA31" s="71"/>
      <c r="AB31" s="2"/>
      <c r="AC31" s="2"/>
    </row>
    <row r="32" spans="1:29" x14ac:dyDescent="0.2">
      <c r="A32" s="81">
        <v>28</v>
      </c>
      <c r="B32" s="83" t="s">
        <v>52</v>
      </c>
      <c r="C32" s="77">
        <v>3.4013979305127511E-3</v>
      </c>
      <c r="D32" s="84">
        <v>6408482.1997357477</v>
      </c>
      <c r="E32" s="77">
        <v>3.4013979305127511E-3</v>
      </c>
      <c r="F32" s="84">
        <v>1654651.5169512825</v>
      </c>
      <c r="G32" s="77">
        <v>3.4013979305127511E-3</v>
      </c>
      <c r="H32" s="84">
        <v>112017.4652479666</v>
      </c>
      <c r="I32" s="77">
        <v>3.4013979305127511E-3</v>
      </c>
      <c r="J32" s="84">
        <v>396021.69298866636</v>
      </c>
      <c r="K32" s="77">
        <v>3.4013979305127511E-3</v>
      </c>
      <c r="L32" s="84">
        <v>13331.71116068612</v>
      </c>
      <c r="M32" s="77">
        <v>3.4013979305127511E-3</v>
      </c>
      <c r="N32" s="84">
        <v>104138.88545367237</v>
      </c>
      <c r="O32" s="77">
        <v>3.4013979305127511E-3</v>
      </c>
      <c r="P32" s="84">
        <v>56413.550678962885</v>
      </c>
      <c r="Q32" s="77">
        <v>3.4013979305127511E-3</v>
      </c>
      <c r="R32" s="84">
        <v>9239.8927162807868</v>
      </c>
      <c r="S32" s="77">
        <v>1.3687878452620151E-3</v>
      </c>
      <c r="T32" s="84">
        <v>101525.06</v>
      </c>
      <c r="U32" s="77">
        <v>3.4013979305127511E-3</v>
      </c>
      <c r="V32" s="84">
        <v>45642.224123200998</v>
      </c>
      <c r="W32" s="77">
        <v>0</v>
      </c>
      <c r="X32" s="84">
        <v>0</v>
      </c>
      <c r="Y32" s="78">
        <v>8901464.199056467</v>
      </c>
      <c r="Z32" s="79"/>
      <c r="AA32" s="71"/>
      <c r="AB32" s="2"/>
      <c r="AC32" s="2"/>
    </row>
    <row r="33" spans="1:29" x14ac:dyDescent="0.2">
      <c r="A33" s="81">
        <v>29</v>
      </c>
      <c r="B33" s="83" t="s">
        <v>107</v>
      </c>
      <c r="C33" s="77">
        <v>4.3483678129557866E-3</v>
      </c>
      <c r="D33" s="84">
        <v>8192642.641794703</v>
      </c>
      <c r="E33" s="77">
        <v>4.3483678129557866E-3</v>
      </c>
      <c r="F33" s="84">
        <v>2115316.568351293</v>
      </c>
      <c r="G33" s="77">
        <v>4.3483678129557866E-3</v>
      </c>
      <c r="H33" s="84">
        <v>143203.80923490578</v>
      </c>
      <c r="I33" s="77">
        <v>4.3483678129557866E-3</v>
      </c>
      <c r="J33" s="84">
        <v>506276.54223467509</v>
      </c>
      <c r="K33" s="77">
        <v>4.3483678129557866E-3</v>
      </c>
      <c r="L33" s="84">
        <v>17043.340675523948</v>
      </c>
      <c r="M33" s="77">
        <v>4.3483678129557866E-3</v>
      </c>
      <c r="N33" s="84">
        <v>133131.78488221607</v>
      </c>
      <c r="O33" s="77">
        <v>4.3483678129557866E-3</v>
      </c>
      <c r="P33" s="84">
        <v>72119.426482385432</v>
      </c>
      <c r="Q33" s="77">
        <v>4.3483678129557866E-3</v>
      </c>
      <c r="R33" s="84">
        <v>11812.335076179457</v>
      </c>
      <c r="S33" s="77">
        <v>2.8432498674987941E-3</v>
      </c>
      <c r="T33" s="84">
        <v>210888.19</v>
      </c>
      <c r="U33" s="77">
        <v>4.3483678129557866E-3</v>
      </c>
      <c r="V33" s="84">
        <v>58349.297066551306</v>
      </c>
      <c r="W33" s="77">
        <v>0</v>
      </c>
      <c r="X33" s="84">
        <v>0</v>
      </c>
      <c r="Y33" s="78">
        <v>11460783.935798431</v>
      </c>
      <c r="Z33" s="79"/>
      <c r="AA33" s="71"/>
      <c r="AB33" s="2"/>
      <c r="AC33" s="2"/>
    </row>
    <row r="34" spans="1:29" x14ac:dyDescent="0.2">
      <c r="A34" s="81">
        <v>30</v>
      </c>
      <c r="B34" s="83" t="s">
        <v>108</v>
      </c>
      <c r="C34" s="77">
        <v>3.7474522335744507E-3</v>
      </c>
      <c r="D34" s="84">
        <v>7060473.7886700509</v>
      </c>
      <c r="E34" s="77">
        <v>3.7474522335744507E-3</v>
      </c>
      <c r="F34" s="84">
        <v>1822993.8541920893</v>
      </c>
      <c r="G34" s="77">
        <v>3.7474522335744507E-3</v>
      </c>
      <c r="H34" s="84">
        <v>123413.99298715989</v>
      </c>
      <c r="I34" s="77">
        <v>3.7474522335744507E-3</v>
      </c>
      <c r="J34" s="84">
        <v>436312.48335315869</v>
      </c>
      <c r="K34" s="77">
        <v>3.7474522335744507E-3</v>
      </c>
      <c r="L34" s="84">
        <v>14688.064080450389</v>
      </c>
      <c r="M34" s="77">
        <v>3.7474522335744507E-3</v>
      </c>
      <c r="N34" s="84">
        <v>114733.85556993281</v>
      </c>
      <c r="O34" s="77">
        <v>3.7474522335744507E-3</v>
      </c>
      <c r="P34" s="84">
        <v>62153.000270649289</v>
      </c>
      <c r="Q34" s="77">
        <v>3.7474522335744507E-3</v>
      </c>
      <c r="R34" s="84">
        <v>10179.948746071868</v>
      </c>
      <c r="S34" s="77">
        <v>2.300311765319649E-3</v>
      </c>
      <c r="T34" s="84">
        <v>170617.63</v>
      </c>
      <c r="U34" s="77">
        <v>3.7474522335744507E-3</v>
      </c>
      <c r="V34" s="84">
        <v>50285.811372270444</v>
      </c>
      <c r="W34" s="77">
        <v>0</v>
      </c>
      <c r="X34" s="84">
        <v>0</v>
      </c>
      <c r="Y34" s="78">
        <v>9865852.4292418361</v>
      </c>
      <c r="Z34" s="79"/>
      <c r="AA34" s="71"/>
      <c r="AB34" s="2"/>
      <c r="AC34" s="2"/>
    </row>
    <row r="35" spans="1:29" x14ac:dyDescent="0.2">
      <c r="A35" s="81">
        <v>31</v>
      </c>
      <c r="B35" s="83" t="s">
        <v>53</v>
      </c>
      <c r="C35" s="77">
        <v>3.379590082353607E-3</v>
      </c>
      <c r="D35" s="84">
        <v>6367394.6205705106</v>
      </c>
      <c r="E35" s="77">
        <v>3.379590082353607E-3</v>
      </c>
      <c r="F35" s="84">
        <v>1644042.8231803272</v>
      </c>
      <c r="G35" s="77">
        <v>3.379590082353607E-3</v>
      </c>
      <c r="H35" s="84">
        <v>111299.27233928461</v>
      </c>
      <c r="I35" s="77">
        <v>3.379590082353607E-3</v>
      </c>
      <c r="J35" s="84">
        <v>393482.62489817629</v>
      </c>
      <c r="K35" s="77">
        <v>3.379590082353607E-3</v>
      </c>
      <c r="L35" s="84">
        <v>13246.235735983317</v>
      </c>
      <c r="M35" s="77">
        <v>3.379590082353607E-3</v>
      </c>
      <c r="N35" s="84">
        <v>103471.20556210089</v>
      </c>
      <c r="O35" s="77">
        <v>3.379590082353607E-3</v>
      </c>
      <c r="P35" s="84">
        <v>56051.85875921166</v>
      </c>
      <c r="Q35" s="77">
        <v>3.379590082353607E-3</v>
      </c>
      <c r="R35" s="84">
        <v>9180.6517272874589</v>
      </c>
      <c r="S35" s="77">
        <v>1.5078916515455611E-3</v>
      </c>
      <c r="T35" s="84">
        <v>111842.62</v>
      </c>
      <c r="U35" s="77">
        <v>3.379590082353607E-3</v>
      </c>
      <c r="V35" s="84">
        <v>45349.591883851586</v>
      </c>
      <c r="W35" s="77">
        <v>0</v>
      </c>
      <c r="X35" s="84">
        <v>0</v>
      </c>
      <c r="Y35" s="78">
        <v>8855361.5046567321</v>
      </c>
      <c r="Z35" s="79"/>
      <c r="AA35" s="71"/>
      <c r="AB35" s="2"/>
      <c r="AC35" s="2"/>
    </row>
    <row r="36" spans="1:29" x14ac:dyDescent="0.2">
      <c r="A36" s="81">
        <v>32</v>
      </c>
      <c r="B36" s="83" t="s">
        <v>54</v>
      </c>
      <c r="C36" s="77">
        <v>7.4859087506111257E-3</v>
      </c>
      <c r="D36" s="84">
        <v>14103998.990175674</v>
      </c>
      <c r="E36" s="77">
        <v>7.4859087506111257E-3</v>
      </c>
      <c r="F36" s="84">
        <v>3641611.6323356316</v>
      </c>
      <c r="G36" s="77">
        <v>7.4859087506111257E-3</v>
      </c>
      <c r="H36" s="84">
        <v>246531.732085408</v>
      </c>
      <c r="I36" s="77">
        <v>7.4859087506111257E-3</v>
      </c>
      <c r="J36" s="84">
        <v>871577.60354396049</v>
      </c>
      <c r="K36" s="77">
        <v>7.4859087506111257E-3</v>
      </c>
      <c r="L36" s="84">
        <v>29340.8696298453</v>
      </c>
      <c r="M36" s="77">
        <v>7.4859087506111257E-3</v>
      </c>
      <c r="N36" s="84">
        <v>229192.29382226884</v>
      </c>
      <c r="O36" s="77">
        <v>7.4859087506111257E-3</v>
      </c>
      <c r="P36" s="84">
        <v>124156.8029698398</v>
      </c>
      <c r="Q36" s="77">
        <v>7.4859087506111257E-3</v>
      </c>
      <c r="R36" s="84">
        <v>20335.460640762874</v>
      </c>
      <c r="S36" s="77">
        <v>8.66426232404356E-3</v>
      </c>
      <c r="T36" s="84">
        <v>642641.6</v>
      </c>
      <c r="U36" s="77">
        <v>7.4859087506111257E-3</v>
      </c>
      <c r="V36" s="84">
        <v>100450.91222529151</v>
      </c>
      <c r="W36" s="77">
        <v>0</v>
      </c>
      <c r="X36" s="84">
        <v>0</v>
      </c>
      <c r="Y36" s="78">
        <v>20009837.89742868</v>
      </c>
      <c r="Z36" s="79"/>
      <c r="AA36" s="71"/>
      <c r="AB36" s="2"/>
      <c r="AC36" s="2"/>
    </row>
    <row r="37" spans="1:29" x14ac:dyDescent="0.2">
      <c r="A37" s="81">
        <v>33</v>
      </c>
      <c r="B37" s="83" t="s">
        <v>109</v>
      </c>
      <c r="C37" s="77">
        <v>8.7999051164951783E-3</v>
      </c>
      <c r="D37" s="84">
        <v>16579664.141184928</v>
      </c>
      <c r="E37" s="77">
        <v>8.7999051164951783E-3</v>
      </c>
      <c r="F37" s="84">
        <v>4280821.193961597</v>
      </c>
      <c r="G37" s="77">
        <v>8.7999051164951783E-3</v>
      </c>
      <c r="H37" s="84">
        <v>289805.27586309321</v>
      </c>
      <c r="I37" s="77">
        <v>8.7999051164951783E-3</v>
      </c>
      <c r="J37" s="84">
        <v>1024565.0151991188</v>
      </c>
      <c r="K37" s="77">
        <v>8.7999051164951783E-3</v>
      </c>
      <c r="L37" s="84">
        <v>34491.052106000527</v>
      </c>
      <c r="M37" s="77">
        <v>8.7999051164951783E-3</v>
      </c>
      <c r="N37" s="84">
        <v>269422.25803957321</v>
      </c>
      <c r="O37" s="77">
        <v>8.7999051164951783E-3</v>
      </c>
      <c r="P37" s="84">
        <v>145949.96039896735</v>
      </c>
      <c r="Q37" s="77">
        <v>8.7999051164951783E-3</v>
      </c>
      <c r="R37" s="84">
        <v>23904.929929091988</v>
      </c>
      <c r="S37" s="77">
        <v>1.1032595466713488E-2</v>
      </c>
      <c r="T37" s="84">
        <v>818304.49000000011</v>
      </c>
      <c r="U37" s="77">
        <v>8.7999051164951783E-3</v>
      </c>
      <c r="V37" s="84">
        <v>118082.99110990195</v>
      </c>
      <c r="W37" s="77">
        <v>0</v>
      </c>
      <c r="X37" s="84">
        <v>0</v>
      </c>
      <c r="Y37" s="78">
        <v>23585011.307792269</v>
      </c>
      <c r="Z37" s="79"/>
      <c r="AA37" s="71"/>
      <c r="AB37" s="2"/>
      <c r="AC37" s="2"/>
    </row>
    <row r="38" spans="1:29" x14ac:dyDescent="0.2">
      <c r="A38" s="81">
        <v>34</v>
      </c>
      <c r="B38" s="83" t="s">
        <v>110</v>
      </c>
      <c r="C38" s="77">
        <v>4.4739245377102641E-3</v>
      </c>
      <c r="D38" s="84">
        <v>8429200.6841302235</v>
      </c>
      <c r="E38" s="77">
        <v>4.4739245377102641E-3</v>
      </c>
      <c r="F38" s="84">
        <v>2176395.1687745941</v>
      </c>
      <c r="G38" s="77">
        <v>4.4739245377102641E-3</v>
      </c>
      <c r="H38" s="84">
        <v>147338.74032475712</v>
      </c>
      <c r="I38" s="77">
        <v>4.4739245377102641E-3</v>
      </c>
      <c r="J38" s="84">
        <v>520894.99844567315</v>
      </c>
      <c r="K38" s="77">
        <v>4.4739245377102641E-3</v>
      </c>
      <c r="L38" s="84">
        <v>17535.457747064629</v>
      </c>
      <c r="M38" s="77">
        <v>4.4739245377102641E-3</v>
      </c>
      <c r="N38" s="84">
        <v>136975.89181832329</v>
      </c>
      <c r="O38" s="77">
        <v>4.4739245377102641E-3</v>
      </c>
      <c r="P38" s="84">
        <v>74201.835186019103</v>
      </c>
      <c r="Q38" s="77">
        <v>4.4739245377102641E-3</v>
      </c>
      <c r="R38" s="84">
        <v>12153.40974319558</v>
      </c>
      <c r="S38" s="77">
        <v>3.522020177651887E-3</v>
      </c>
      <c r="T38" s="84">
        <v>261233.59000000003</v>
      </c>
      <c r="U38" s="77">
        <v>4.4739245377102641E-3</v>
      </c>
      <c r="V38" s="84">
        <v>60034.100870308263</v>
      </c>
      <c r="W38" s="77">
        <v>0</v>
      </c>
      <c r="X38" s="84">
        <v>0</v>
      </c>
      <c r="Y38" s="78">
        <v>11835963.877040159</v>
      </c>
      <c r="Z38" s="79"/>
      <c r="AA38" s="71"/>
      <c r="AB38" s="2"/>
      <c r="AC38" s="2"/>
    </row>
    <row r="39" spans="1:29" x14ac:dyDescent="0.2">
      <c r="A39" s="81">
        <v>35</v>
      </c>
      <c r="B39" s="83" t="s">
        <v>111</v>
      </c>
      <c r="C39" s="77">
        <v>4.4245908381469789E-3</v>
      </c>
      <c r="D39" s="84">
        <v>8336252.389941439</v>
      </c>
      <c r="E39" s="77">
        <v>4.4245908381469789E-3</v>
      </c>
      <c r="F39" s="84">
        <v>2152396.188800233</v>
      </c>
      <c r="G39" s="77">
        <v>4.4245908381469789E-3</v>
      </c>
      <c r="H39" s="84">
        <v>145714.04480565598</v>
      </c>
      <c r="I39" s="77">
        <v>4.4245908381469789E-3</v>
      </c>
      <c r="J39" s="84">
        <v>515151.12030451687</v>
      </c>
      <c r="K39" s="77">
        <v>4.4245908381469789E-3</v>
      </c>
      <c r="L39" s="84">
        <v>17342.095298300323</v>
      </c>
      <c r="M39" s="77">
        <v>4.4245908381469789E-3</v>
      </c>
      <c r="N39" s="84">
        <v>135465.46681284549</v>
      </c>
      <c r="O39" s="77">
        <v>4.4245908381469789E-3</v>
      </c>
      <c r="P39" s="84">
        <v>73383.615966348269</v>
      </c>
      <c r="Q39" s="77">
        <v>4.4245908381469789E-3</v>
      </c>
      <c r="R39" s="84">
        <v>12019.394817399096</v>
      </c>
      <c r="S39" s="77">
        <v>3.2472298553058573E-3</v>
      </c>
      <c r="T39" s="84">
        <v>240851.99</v>
      </c>
      <c r="U39" s="77">
        <v>4.4245908381469789E-3</v>
      </c>
      <c r="V39" s="84">
        <v>59372.108413590715</v>
      </c>
      <c r="W39" s="77">
        <v>0</v>
      </c>
      <c r="X39" s="84">
        <v>0</v>
      </c>
      <c r="Y39" s="78">
        <v>11687948.415160326</v>
      </c>
      <c r="Z39" s="79"/>
      <c r="AA39" s="71"/>
      <c r="AB39" s="2"/>
      <c r="AC39" s="2"/>
    </row>
    <row r="40" spans="1:29" x14ac:dyDescent="0.2">
      <c r="A40" s="81">
        <v>36</v>
      </c>
      <c r="B40" s="83" t="s">
        <v>112</v>
      </c>
      <c r="C40" s="77">
        <v>4.9130871665348762E-3</v>
      </c>
      <c r="D40" s="84">
        <v>9256615.1610912979</v>
      </c>
      <c r="E40" s="77">
        <v>4.9130871665348762E-3</v>
      </c>
      <c r="F40" s="84">
        <v>2390031.1869112356</v>
      </c>
      <c r="G40" s="77">
        <v>4.9130871665348762E-3</v>
      </c>
      <c r="H40" s="84">
        <v>161801.58340208881</v>
      </c>
      <c r="I40" s="77">
        <v>4.9130871665348762E-3</v>
      </c>
      <c r="J40" s="84">
        <v>572026.30719503155</v>
      </c>
      <c r="K40" s="77">
        <v>4.9130871665348762E-3</v>
      </c>
      <c r="L40" s="84">
        <v>19256.746887490121</v>
      </c>
      <c r="M40" s="77">
        <v>4.9130871665348762E-3</v>
      </c>
      <c r="N40" s="84">
        <v>150421.51259924896</v>
      </c>
      <c r="O40" s="77">
        <v>4.9130871665348762E-3</v>
      </c>
      <c r="P40" s="84">
        <v>81485.523752787034</v>
      </c>
      <c r="Q40" s="77">
        <v>4.9130871665348762E-3</v>
      </c>
      <c r="R40" s="84">
        <v>13346.394409569959</v>
      </c>
      <c r="S40" s="77">
        <v>4.0583329873771839E-3</v>
      </c>
      <c r="T40" s="84">
        <v>301012.76</v>
      </c>
      <c r="U40" s="77">
        <v>4.9130871665348762E-3</v>
      </c>
      <c r="V40" s="84">
        <v>65927.077681852752</v>
      </c>
      <c r="W40" s="77">
        <v>0</v>
      </c>
      <c r="X40" s="84">
        <v>0</v>
      </c>
      <c r="Y40" s="78">
        <v>13011924.253930602</v>
      </c>
      <c r="Z40" s="79"/>
      <c r="AA40" s="71"/>
      <c r="AB40" s="2"/>
      <c r="AC40" s="2"/>
    </row>
    <row r="41" spans="1:29" x14ac:dyDescent="0.2">
      <c r="A41" s="81">
        <v>37</v>
      </c>
      <c r="B41" s="83" t="s">
        <v>113</v>
      </c>
      <c r="C41" s="77">
        <v>4.0742638655293512E-3</v>
      </c>
      <c r="D41" s="84">
        <v>7676210.7794119287</v>
      </c>
      <c r="E41" s="77">
        <v>4.0742638655293512E-3</v>
      </c>
      <c r="F41" s="84">
        <v>1981975.359331649</v>
      </c>
      <c r="G41" s="77">
        <v>4.0742638655293512E-3</v>
      </c>
      <c r="H41" s="84">
        <v>134176.80621072784</v>
      </c>
      <c r="I41" s="77">
        <v>4.0742638655293512E-3</v>
      </c>
      <c r="J41" s="84">
        <v>474362.86687757575</v>
      </c>
      <c r="K41" s="77">
        <v>4.0742638655293512E-3</v>
      </c>
      <c r="L41" s="84">
        <v>15968.995735664983</v>
      </c>
      <c r="M41" s="77">
        <v>4.0742638655293512E-3</v>
      </c>
      <c r="N41" s="84">
        <v>124739.68252707119</v>
      </c>
      <c r="O41" s="77">
        <v>4.0742638655293512E-3</v>
      </c>
      <c r="P41" s="84">
        <v>67573.3024341727</v>
      </c>
      <c r="Q41" s="77">
        <v>4.0742638655293512E-3</v>
      </c>
      <c r="R41" s="84">
        <v>11067.732086741071</v>
      </c>
      <c r="S41" s="77">
        <v>2.5286162275257032E-3</v>
      </c>
      <c r="T41" s="84">
        <v>187551.32</v>
      </c>
      <c r="U41" s="77">
        <v>4.0742638655293512E-3</v>
      </c>
      <c r="V41" s="84">
        <v>54671.187637112831</v>
      </c>
      <c r="W41" s="77">
        <v>2.2897168269059927E-4</v>
      </c>
      <c r="X41" s="84">
        <v>19337</v>
      </c>
      <c r="Y41" s="78">
        <v>10747635.032252645</v>
      </c>
      <c r="Z41" s="79"/>
      <c r="AA41" s="71"/>
      <c r="AB41" s="2"/>
      <c r="AC41" s="2"/>
    </row>
    <row r="42" spans="1:29" x14ac:dyDescent="0.2">
      <c r="A42" s="81">
        <v>38</v>
      </c>
      <c r="B42" s="83" t="s">
        <v>114</v>
      </c>
      <c r="C42" s="77">
        <v>1.3290088117590842E-2</v>
      </c>
      <c r="D42" s="84">
        <v>25039496.958140809</v>
      </c>
      <c r="E42" s="77">
        <v>1.3290088117590842E-2</v>
      </c>
      <c r="F42" s="84">
        <v>6465125.4905870128</v>
      </c>
      <c r="G42" s="77">
        <v>1.3290088117590842E-2</v>
      </c>
      <c r="H42" s="84">
        <v>437679.45246859879</v>
      </c>
      <c r="I42" s="77">
        <v>1.3290088117590842E-2</v>
      </c>
      <c r="J42" s="84">
        <v>1547352.97187162</v>
      </c>
      <c r="K42" s="77">
        <v>1.3290088117590842E-2</v>
      </c>
      <c r="L42" s="84">
        <v>52090.234575134957</v>
      </c>
      <c r="M42" s="77">
        <v>1.3290088117590842E-2</v>
      </c>
      <c r="N42" s="84">
        <v>406895.92703385005</v>
      </c>
      <c r="O42" s="77">
        <v>1.3290088117590842E-2</v>
      </c>
      <c r="P42" s="84">
        <v>220421.44872963222</v>
      </c>
      <c r="Q42" s="77">
        <v>1.3290088117590842E-2</v>
      </c>
      <c r="R42" s="84">
        <v>36102.505765312155</v>
      </c>
      <c r="S42" s="77">
        <v>1.6654177721134981E-2</v>
      </c>
      <c r="T42" s="84">
        <v>1235265.8600000001</v>
      </c>
      <c r="U42" s="77">
        <v>1.3290088117590842E-2</v>
      </c>
      <c r="V42" s="84">
        <v>178335.25887655551</v>
      </c>
      <c r="W42" s="77">
        <v>2.9212036055112395E-3</v>
      </c>
      <c r="X42" s="84">
        <v>246700</v>
      </c>
      <c r="Y42" s="78">
        <v>35865466.108048528</v>
      </c>
      <c r="Z42" s="79"/>
      <c r="AA42" s="71"/>
      <c r="AB42" s="2"/>
      <c r="AC42" s="2"/>
    </row>
    <row r="43" spans="1:29" x14ac:dyDescent="0.2">
      <c r="A43" s="81">
        <v>39</v>
      </c>
      <c r="B43" s="83" t="s">
        <v>55</v>
      </c>
      <c r="C43" s="77">
        <v>3.8055155413197145E-3</v>
      </c>
      <c r="D43" s="84">
        <v>7169869.3024396533</v>
      </c>
      <c r="E43" s="77">
        <v>3.8055155413197145E-3</v>
      </c>
      <c r="F43" s="84">
        <v>1851239.4585590642</v>
      </c>
      <c r="G43" s="77">
        <v>3.8055155413197145E-3</v>
      </c>
      <c r="H43" s="84">
        <v>125326.17870915115</v>
      </c>
      <c r="I43" s="77">
        <v>3.8055155413197145E-3</v>
      </c>
      <c r="J43" s="84">
        <v>443072.74190083618</v>
      </c>
      <c r="K43" s="77">
        <v>3.8055155413197145E-3</v>
      </c>
      <c r="L43" s="84">
        <v>14915.642053891796</v>
      </c>
      <c r="M43" s="77">
        <v>3.8055155413197145E-3</v>
      </c>
      <c r="N43" s="84">
        <v>116511.55058764979</v>
      </c>
      <c r="O43" s="77">
        <v>3.8055155413197145E-3</v>
      </c>
      <c r="P43" s="84">
        <v>63116.003547828877</v>
      </c>
      <c r="Q43" s="77">
        <v>3.8055155413197145E-3</v>
      </c>
      <c r="R43" s="84">
        <v>10337.677640273247</v>
      </c>
      <c r="S43" s="77">
        <v>1.9355702872341034E-3</v>
      </c>
      <c r="T43" s="84">
        <v>143564.16999999998</v>
      </c>
      <c r="U43" s="77">
        <v>3.8055155413197145E-3</v>
      </c>
      <c r="V43" s="84">
        <v>51064.943528984673</v>
      </c>
      <c r="W43" s="77">
        <v>0</v>
      </c>
      <c r="X43" s="84">
        <v>0</v>
      </c>
      <c r="Y43" s="78">
        <v>9989017.6689673364</v>
      </c>
      <c r="Z43" s="79"/>
      <c r="AA43" s="71"/>
      <c r="AB43" s="2"/>
      <c r="AC43" s="2"/>
    </row>
    <row r="44" spans="1:29" x14ac:dyDescent="0.2">
      <c r="A44" s="81">
        <v>40</v>
      </c>
      <c r="B44" s="83" t="s">
        <v>56</v>
      </c>
      <c r="C44" s="77">
        <v>1.090874871714221E-2</v>
      </c>
      <c r="D44" s="84">
        <v>20552879.552277938</v>
      </c>
      <c r="E44" s="77">
        <v>1.090874871714221E-2</v>
      </c>
      <c r="F44" s="84">
        <v>5306693.8892794298</v>
      </c>
      <c r="G44" s="77">
        <v>1.090874871714221E-2</v>
      </c>
      <c r="H44" s="84">
        <v>359255.34303393576</v>
      </c>
      <c r="I44" s="77">
        <v>1.090874871714221E-2</v>
      </c>
      <c r="J44" s="84">
        <v>1270095.773445525</v>
      </c>
      <c r="K44" s="77">
        <v>1.090874871714221E-2</v>
      </c>
      <c r="L44" s="84">
        <v>42756.622421864551</v>
      </c>
      <c r="M44" s="77">
        <v>1.090874871714221E-2</v>
      </c>
      <c r="N44" s="84">
        <v>333987.65928163996</v>
      </c>
      <c r="O44" s="77">
        <v>1.090874871714221E-2</v>
      </c>
      <c r="P44" s="84">
        <v>180925.97842728841</v>
      </c>
      <c r="Q44" s="77">
        <v>1.090874871714221E-2</v>
      </c>
      <c r="R44" s="84">
        <v>29633.600617868608</v>
      </c>
      <c r="S44" s="77">
        <v>1.3248468455626616E-2</v>
      </c>
      <c r="T44" s="84">
        <v>982659.19000000006</v>
      </c>
      <c r="U44" s="77">
        <v>1.090874871714221E-2</v>
      </c>
      <c r="V44" s="84">
        <v>146380.85987675929</v>
      </c>
      <c r="W44" s="77">
        <v>0</v>
      </c>
      <c r="X44" s="84">
        <v>0</v>
      </c>
      <c r="Y44" s="78">
        <v>29205268.468662247</v>
      </c>
      <c r="Z44" s="79"/>
      <c r="AA44" s="71"/>
      <c r="AB44" s="2"/>
      <c r="AC44" s="2"/>
    </row>
    <row r="45" spans="1:29" x14ac:dyDescent="0.2">
      <c r="A45" s="81">
        <v>41</v>
      </c>
      <c r="B45" s="83" t="s">
        <v>115</v>
      </c>
      <c r="C45" s="77">
        <v>4.3558530775541525E-2</v>
      </c>
      <c r="D45" s="84">
        <v>82067454.271549881</v>
      </c>
      <c r="E45" s="77">
        <v>4.3558530775541525E-2</v>
      </c>
      <c r="F45" s="84">
        <v>21189578.666279111</v>
      </c>
      <c r="G45" s="77">
        <v>4.3558530775541525E-2</v>
      </c>
      <c r="H45" s="84">
        <v>1434503.1975327164</v>
      </c>
      <c r="I45" s="77">
        <v>4.3558530775541525E-2</v>
      </c>
      <c r="J45" s="84">
        <v>5071480.4484015414</v>
      </c>
      <c r="K45" s="77">
        <v>4.3558530775541525E-2</v>
      </c>
      <c r="L45" s="84">
        <v>170726.79020411952</v>
      </c>
      <c r="M45" s="77">
        <v>4.3558530775541525E-2</v>
      </c>
      <c r="N45" s="84">
        <v>1333609.5745435383</v>
      </c>
      <c r="O45" s="77">
        <v>4.3558530775541525E-2</v>
      </c>
      <c r="P45" s="84">
        <v>722435.72601831588</v>
      </c>
      <c r="Q45" s="77">
        <v>4.3558530775541525E-2</v>
      </c>
      <c r="R45" s="84">
        <v>118326.68786981548</v>
      </c>
      <c r="S45" s="77">
        <v>5.7533038309649259E-2</v>
      </c>
      <c r="T45" s="84">
        <v>4267313.6900000004</v>
      </c>
      <c r="U45" s="77">
        <v>4.3558530775541525E-2</v>
      </c>
      <c r="V45" s="84">
        <v>584497.39335112507</v>
      </c>
      <c r="W45" s="77">
        <v>4.2259715698802762E-2</v>
      </c>
      <c r="X45" s="84">
        <v>3568896</v>
      </c>
      <c r="Y45" s="78">
        <v>120528822.44575015</v>
      </c>
      <c r="Z45" s="79"/>
      <c r="AA45" s="71"/>
      <c r="AB45" s="2"/>
      <c r="AC45" s="2"/>
    </row>
    <row r="46" spans="1:29" x14ac:dyDescent="0.2">
      <c r="A46" s="81">
        <v>42</v>
      </c>
      <c r="B46" s="83" t="s">
        <v>57</v>
      </c>
      <c r="C46" s="77">
        <v>4.1770196221376519E-3</v>
      </c>
      <c r="D46" s="84">
        <v>7869810.1319714822</v>
      </c>
      <c r="E46" s="77">
        <v>4.1770196221376519E-3</v>
      </c>
      <c r="F46" s="84">
        <v>2031962.1506512316</v>
      </c>
      <c r="G46" s="77">
        <v>4.1770196221376519E-3</v>
      </c>
      <c r="H46" s="84">
        <v>137560.83819700111</v>
      </c>
      <c r="I46" s="77">
        <v>4.1770196221376519E-3</v>
      </c>
      <c r="J46" s="84">
        <v>486326.62693378777</v>
      </c>
      <c r="K46" s="77">
        <v>4.1770196221376519E-3</v>
      </c>
      <c r="L46" s="84">
        <v>16371.744868576086</v>
      </c>
      <c r="M46" s="77">
        <v>4.1770196221376519E-3</v>
      </c>
      <c r="N46" s="84">
        <v>127885.70371769504</v>
      </c>
      <c r="O46" s="77">
        <v>4.1770196221376519E-3</v>
      </c>
      <c r="P46" s="84">
        <v>69277.547924233222</v>
      </c>
      <c r="Q46" s="77">
        <v>4.1770196221376519E-3</v>
      </c>
      <c r="R46" s="84">
        <v>11346.86795570946</v>
      </c>
      <c r="S46" s="77">
        <v>2.8374609254732844E-3</v>
      </c>
      <c r="T46" s="84">
        <v>210458.8</v>
      </c>
      <c r="U46" s="77">
        <v>4.1770196221376519E-3</v>
      </c>
      <c r="V46" s="84">
        <v>56050.032855719212</v>
      </c>
      <c r="W46" s="77">
        <v>5.0296684519163786E-3</v>
      </c>
      <c r="X46" s="84">
        <v>424763</v>
      </c>
      <c r="Y46" s="78">
        <v>11441813.445075436</v>
      </c>
      <c r="Z46" s="79"/>
      <c r="AA46" s="71"/>
      <c r="AB46" s="2"/>
      <c r="AC46" s="2"/>
    </row>
    <row r="47" spans="1:29" x14ac:dyDescent="0.2">
      <c r="A47" s="81">
        <v>43</v>
      </c>
      <c r="B47" s="83" t="s">
        <v>58</v>
      </c>
      <c r="C47" s="77">
        <v>3.5492674576022756E-3</v>
      </c>
      <c r="D47" s="84">
        <v>6687079.1917947475</v>
      </c>
      <c r="E47" s="77">
        <v>3.5492674576022756E-3</v>
      </c>
      <c r="F47" s="84">
        <v>1726584.4522643427</v>
      </c>
      <c r="G47" s="77">
        <v>3.5492674576022756E-3</v>
      </c>
      <c r="H47" s="84">
        <v>116887.21878764936</v>
      </c>
      <c r="I47" s="77">
        <v>3.5492674576022756E-3</v>
      </c>
      <c r="J47" s="84">
        <v>413238.00864938629</v>
      </c>
      <c r="K47" s="77">
        <v>3.5492674576022756E-3</v>
      </c>
      <c r="L47" s="84">
        <v>13911.282814722968</v>
      </c>
      <c r="M47" s="77">
        <v>3.5492674576022756E-3</v>
      </c>
      <c r="N47" s="84">
        <v>108666.13220875678</v>
      </c>
      <c r="O47" s="77">
        <v>3.5492674576022756E-3</v>
      </c>
      <c r="P47" s="84">
        <v>58866.026170144731</v>
      </c>
      <c r="Q47" s="77">
        <v>3.5492674576022756E-3</v>
      </c>
      <c r="R47" s="84">
        <v>9641.5800796021413</v>
      </c>
      <c r="S47" s="77">
        <v>1.7782878416254008E-3</v>
      </c>
      <c r="T47" s="84">
        <v>131898.30000000002</v>
      </c>
      <c r="U47" s="77">
        <v>3.5492674576022756E-3</v>
      </c>
      <c r="V47" s="84">
        <v>47626.435977941088</v>
      </c>
      <c r="W47" s="77">
        <v>0</v>
      </c>
      <c r="X47" s="84">
        <v>0</v>
      </c>
      <c r="Y47" s="78">
        <v>9314398.6287472937</v>
      </c>
      <c r="Z47" s="79"/>
      <c r="AA47" s="71"/>
      <c r="AB47" s="2"/>
      <c r="AC47" s="2"/>
    </row>
    <row r="48" spans="1:29" x14ac:dyDescent="0.2">
      <c r="A48" s="81">
        <v>44</v>
      </c>
      <c r="B48" s="83" t="s">
        <v>59</v>
      </c>
      <c r="C48" s="77">
        <v>4.747024690464674E-3</v>
      </c>
      <c r="D48" s="84">
        <v>8943741.3240158726</v>
      </c>
      <c r="E48" s="77">
        <v>4.747024690464674E-3</v>
      </c>
      <c r="F48" s="84">
        <v>2309248.0696307402</v>
      </c>
      <c r="G48" s="77">
        <v>4.747024690464674E-3</v>
      </c>
      <c r="H48" s="84">
        <v>156332.68560706341</v>
      </c>
      <c r="I48" s="77">
        <v>4.747024690464674E-3</v>
      </c>
      <c r="J48" s="84">
        <v>552691.80289453128</v>
      </c>
      <c r="K48" s="77">
        <v>4.747024690464674E-3</v>
      </c>
      <c r="L48" s="84">
        <v>18605.868333782484</v>
      </c>
      <c r="M48" s="77">
        <v>4.747024690464674E-3</v>
      </c>
      <c r="N48" s="84">
        <v>145337.26149810804</v>
      </c>
      <c r="O48" s="77">
        <v>4.747024690464674E-3</v>
      </c>
      <c r="P48" s="84">
        <v>78731.310896472336</v>
      </c>
      <c r="Q48" s="77">
        <v>4.747024690464674E-3</v>
      </c>
      <c r="R48" s="84">
        <v>12895.285925812721</v>
      </c>
      <c r="S48" s="77">
        <v>3.6618458543408909E-3</v>
      </c>
      <c r="T48" s="84">
        <v>271604.69</v>
      </c>
      <c r="U48" s="77">
        <v>4.747024690464674E-3</v>
      </c>
      <c r="V48" s="84">
        <v>63698.74071390873</v>
      </c>
      <c r="W48" s="77">
        <v>0</v>
      </c>
      <c r="X48" s="84">
        <v>0</v>
      </c>
      <c r="Y48" s="78">
        <v>12552887.039516293</v>
      </c>
      <c r="Z48" s="79"/>
      <c r="AA48" s="71"/>
      <c r="AB48" s="2"/>
      <c r="AC48" s="2"/>
    </row>
    <row r="49" spans="1:29" x14ac:dyDescent="0.2">
      <c r="A49" s="81">
        <v>45</v>
      </c>
      <c r="B49" s="83" t="s">
        <v>116</v>
      </c>
      <c r="C49" s="77">
        <v>3.3234813404000325E-3</v>
      </c>
      <c r="D49" s="84">
        <v>6261681.6515487283</v>
      </c>
      <c r="E49" s="77">
        <v>3.3234813404000325E-3</v>
      </c>
      <c r="F49" s="84">
        <v>1616748.0411864677</v>
      </c>
      <c r="G49" s="77">
        <v>3.3234813404000325E-3</v>
      </c>
      <c r="H49" s="84">
        <v>109451.4558884337</v>
      </c>
      <c r="I49" s="77">
        <v>3.3234813404000325E-3</v>
      </c>
      <c r="J49" s="84">
        <v>386949.93468260684</v>
      </c>
      <c r="K49" s="77">
        <v>3.3234813404000325E-3</v>
      </c>
      <c r="L49" s="84">
        <v>13026.318644071122</v>
      </c>
      <c r="M49" s="77">
        <v>3.3234813404000325E-3</v>
      </c>
      <c r="N49" s="84">
        <v>101753.35249973599</v>
      </c>
      <c r="O49" s="77">
        <v>3.3234813404000325E-3</v>
      </c>
      <c r="P49" s="84">
        <v>55121.272740640859</v>
      </c>
      <c r="Q49" s="77">
        <v>3.3234813404000325E-3</v>
      </c>
      <c r="R49" s="84">
        <v>9028.2324083228123</v>
      </c>
      <c r="S49" s="77">
        <v>1.2596689061327819E-3</v>
      </c>
      <c r="T49" s="84">
        <v>93431.540000000008</v>
      </c>
      <c r="U49" s="77">
        <v>3.3234813404000325E-3</v>
      </c>
      <c r="V49" s="84">
        <v>44596.687393452885</v>
      </c>
      <c r="W49" s="77">
        <v>8.6313455377596594E-4</v>
      </c>
      <c r="X49" s="84">
        <v>72893</v>
      </c>
      <c r="Y49" s="78">
        <v>8764681.4869924597</v>
      </c>
      <c r="Z49" s="79"/>
      <c r="AA49" s="71"/>
      <c r="AB49" s="2"/>
      <c r="AC49" s="2"/>
    </row>
    <row r="50" spans="1:29" x14ac:dyDescent="0.2">
      <c r="A50" s="81">
        <v>46</v>
      </c>
      <c r="B50" s="83" t="s">
        <v>60</v>
      </c>
      <c r="C50" s="77">
        <v>3.5178265085589102E-3</v>
      </c>
      <c r="D50" s="84">
        <v>6627842.1467904802</v>
      </c>
      <c r="E50" s="77">
        <v>3.5178265085589102E-3</v>
      </c>
      <c r="F50" s="84">
        <v>1711289.6190540602</v>
      </c>
      <c r="G50" s="77">
        <v>3.5178265085589102E-3</v>
      </c>
      <c r="H50" s="84">
        <v>115851.78115618782</v>
      </c>
      <c r="I50" s="77">
        <v>3.5178265085589102E-3</v>
      </c>
      <c r="J50" s="84">
        <v>409577.36731200328</v>
      </c>
      <c r="K50" s="77">
        <v>3.5178265085589102E-3</v>
      </c>
      <c r="L50" s="84">
        <v>13788.050643766479</v>
      </c>
      <c r="M50" s="77">
        <v>3.5178265085589102E-3</v>
      </c>
      <c r="N50" s="84">
        <v>107703.52052442257</v>
      </c>
      <c r="O50" s="77">
        <v>3.5178265085589102E-3</v>
      </c>
      <c r="P50" s="84">
        <v>58344.565403575383</v>
      </c>
      <c r="Q50" s="77">
        <v>3.5178265085589102E-3</v>
      </c>
      <c r="R50" s="84">
        <v>9556.1707855431687</v>
      </c>
      <c r="S50" s="77">
        <v>1.7261996396043928E-3</v>
      </c>
      <c r="T50" s="84">
        <v>128034.84</v>
      </c>
      <c r="U50" s="77">
        <v>3.5178265085589102E-3</v>
      </c>
      <c r="V50" s="84">
        <v>47204.540371428768</v>
      </c>
      <c r="W50" s="77">
        <v>9.8085894066689727E-4</v>
      </c>
      <c r="X50" s="84">
        <v>82835</v>
      </c>
      <c r="Y50" s="78">
        <v>9312027.6020414662</v>
      </c>
      <c r="Z50" s="79"/>
      <c r="AA50" s="71"/>
      <c r="AB50" s="2"/>
      <c r="AC50" s="2"/>
    </row>
    <row r="51" spans="1:29" x14ac:dyDescent="0.2">
      <c r="A51" s="81">
        <v>47</v>
      </c>
      <c r="B51" s="83" t="s">
        <v>117</v>
      </c>
      <c r="C51" s="77">
        <v>4.3062787653388238E-3</v>
      </c>
      <c r="D51" s="84">
        <v>8113343.801151122</v>
      </c>
      <c r="E51" s="77">
        <v>4.3062787653388238E-3</v>
      </c>
      <c r="F51" s="84">
        <v>2094841.8376937297</v>
      </c>
      <c r="G51" s="77">
        <v>4.3062787653388238E-3</v>
      </c>
      <c r="H51" s="84">
        <v>141817.70019236798</v>
      </c>
      <c r="I51" s="77">
        <v>4.3062787653388238E-3</v>
      </c>
      <c r="J51" s="84">
        <v>501376.15238495305</v>
      </c>
      <c r="K51" s="77">
        <v>4.3062787653388238E-3</v>
      </c>
      <c r="L51" s="84">
        <v>16878.373495170214</v>
      </c>
      <c r="M51" s="77">
        <v>4.3062787653388238E-3</v>
      </c>
      <c r="N51" s="84">
        <v>131843.16573262532</v>
      </c>
      <c r="O51" s="77">
        <v>4.3062787653388238E-3</v>
      </c>
      <c r="P51" s="84">
        <v>71421.362724696577</v>
      </c>
      <c r="Q51" s="77">
        <v>4.3062787653388238E-3</v>
      </c>
      <c r="R51" s="84">
        <v>11698.000237252643</v>
      </c>
      <c r="S51" s="77">
        <v>3.1103557268993311E-3</v>
      </c>
      <c r="T51" s="84">
        <v>230699.82</v>
      </c>
      <c r="U51" s="77">
        <v>4.3062787653388238E-3</v>
      </c>
      <c r="V51" s="84">
        <v>57784.518177485566</v>
      </c>
      <c r="W51" s="77">
        <v>0</v>
      </c>
      <c r="X51" s="84">
        <v>0</v>
      </c>
      <c r="Y51" s="78">
        <v>11371704.731789405</v>
      </c>
      <c r="Z51" s="79"/>
      <c r="AA51" s="71"/>
      <c r="AB51" s="2"/>
      <c r="AC51" s="2"/>
    </row>
    <row r="52" spans="1:29" x14ac:dyDescent="0.2">
      <c r="A52" s="81">
        <v>48</v>
      </c>
      <c r="B52" s="83" t="s">
        <v>118</v>
      </c>
      <c r="C52" s="77">
        <v>9.5462312095142311E-3</v>
      </c>
      <c r="D52" s="84">
        <v>17985797.025375262</v>
      </c>
      <c r="E52" s="77">
        <v>9.5462312095142311E-3</v>
      </c>
      <c r="F52" s="84">
        <v>4643880.6263427241</v>
      </c>
      <c r="G52" s="77">
        <v>9.5462312095142311E-3</v>
      </c>
      <c r="H52" s="84">
        <v>314383.86351920129</v>
      </c>
      <c r="I52" s="77">
        <v>9.5462312095142311E-3</v>
      </c>
      <c r="J52" s="84">
        <v>1111459.0890231912</v>
      </c>
      <c r="K52" s="77">
        <v>9.5462312095142311E-3</v>
      </c>
      <c r="L52" s="84">
        <v>37416.262301066839</v>
      </c>
      <c r="M52" s="77">
        <v>9.5462312095142311E-3</v>
      </c>
      <c r="N52" s="84">
        <v>292272.14773192146</v>
      </c>
      <c r="O52" s="77">
        <v>9.5462312095142311E-3</v>
      </c>
      <c r="P52" s="84">
        <v>158328.07837624731</v>
      </c>
      <c r="Q52" s="77">
        <v>9.5462312095142311E-3</v>
      </c>
      <c r="R52" s="84">
        <v>25932.323715921717</v>
      </c>
      <c r="S52" s="77">
        <v>1.1696942432822981E-2</v>
      </c>
      <c r="T52" s="84">
        <v>867580.12999999989</v>
      </c>
      <c r="U52" s="77">
        <v>9.5462312095142311E-3</v>
      </c>
      <c r="V52" s="84">
        <v>128097.69197773999</v>
      </c>
      <c r="W52" s="77">
        <v>0</v>
      </c>
      <c r="X52" s="84">
        <v>0</v>
      </c>
      <c r="Y52" s="78">
        <v>25565147.238363277</v>
      </c>
      <c r="Z52" s="79"/>
      <c r="AA52" s="71"/>
      <c r="AB52" s="2"/>
      <c r="AC52" s="2"/>
    </row>
    <row r="53" spans="1:29" x14ac:dyDescent="0.2">
      <c r="A53" s="81">
        <v>49</v>
      </c>
      <c r="B53" s="83" t="s">
        <v>119</v>
      </c>
      <c r="C53" s="77">
        <v>3.7474180820030547E-3</v>
      </c>
      <c r="D53" s="84">
        <v>7060409.4446145026</v>
      </c>
      <c r="E53" s="77">
        <v>3.7474180820030547E-3</v>
      </c>
      <c r="F53" s="84">
        <v>1822977.2407435689</v>
      </c>
      <c r="G53" s="77">
        <v>3.7474180820030547E-3</v>
      </c>
      <c r="H53" s="84">
        <v>123412.86828121834</v>
      </c>
      <c r="I53" s="77">
        <v>3.7474180820030547E-3</v>
      </c>
      <c r="J53" s="84">
        <v>436308.50711650582</v>
      </c>
      <c r="K53" s="77">
        <v>3.7474180820030547E-3</v>
      </c>
      <c r="L53" s="84">
        <v>14687.930224049334</v>
      </c>
      <c r="M53" s="77">
        <v>3.7474180820030547E-3</v>
      </c>
      <c r="N53" s="84">
        <v>114732.8099684906</v>
      </c>
      <c r="O53" s="77">
        <v>3.7474180820030547E-3</v>
      </c>
      <c r="P53" s="84">
        <v>62152.433853122413</v>
      </c>
      <c r="Q53" s="77">
        <v>3.7474180820030547E-3</v>
      </c>
      <c r="R53" s="84">
        <v>10179.855973375983</v>
      </c>
      <c r="S53" s="77">
        <v>2.4784138429005094E-3</v>
      </c>
      <c r="T53" s="84">
        <v>183827.72</v>
      </c>
      <c r="U53" s="77">
        <v>3.7474180820030547E-3</v>
      </c>
      <c r="V53" s="84">
        <v>50285.35310372684</v>
      </c>
      <c r="W53" s="77">
        <v>0</v>
      </c>
      <c r="X53" s="84">
        <v>0</v>
      </c>
      <c r="Y53" s="78">
        <v>9878974.1638785638</v>
      </c>
      <c r="Z53" s="79"/>
      <c r="AA53" s="71"/>
      <c r="AB53" s="2"/>
      <c r="AC53" s="2"/>
    </row>
    <row r="54" spans="1:29" x14ac:dyDescent="0.2">
      <c r="A54" s="81">
        <v>50</v>
      </c>
      <c r="B54" s="83" t="s">
        <v>120</v>
      </c>
      <c r="C54" s="77">
        <v>0.33893847365365776</v>
      </c>
      <c r="D54" s="84">
        <v>638584846.46271133</v>
      </c>
      <c r="E54" s="77">
        <v>0.33893847365365776</v>
      </c>
      <c r="F54" s="84">
        <v>164880755.21926194</v>
      </c>
      <c r="G54" s="77">
        <v>0.33893847365365776</v>
      </c>
      <c r="H54" s="84">
        <v>11162183.746014694</v>
      </c>
      <c r="I54" s="77">
        <v>0.33893847365365776</v>
      </c>
      <c r="J54" s="84">
        <v>39462300.764992148</v>
      </c>
      <c r="K54" s="77">
        <v>0.33893847365365776</v>
      </c>
      <c r="L54" s="84">
        <v>1328462.5687160387</v>
      </c>
      <c r="M54" s="77">
        <v>0.33893847365365776</v>
      </c>
      <c r="N54" s="84">
        <v>10377108.355075626</v>
      </c>
      <c r="O54" s="77">
        <v>0.33893847365365776</v>
      </c>
      <c r="P54" s="84">
        <v>5621430.7032369347</v>
      </c>
      <c r="Q54" s="77">
        <v>0.33893847365365776</v>
      </c>
      <c r="R54" s="84">
        <v>920725.88916629821</v>
      </c>
      <c r="S54" s="77">
        <v>0.36963765303409196</v>
      </c>
      <c r="T54" s="84">
        <v>27416591.639999997</v>
      </c>
      <c r="U54" s="77">
        <v>0.33893847365365776</v>
      </c>
      <c r="V54" s="84">
        <v>4548102.3080836236</v>
      </c>
      <c r="W54" s="77">
        <v>0.81491971527181206</v>
      </c>
      <c r="X54" s="84">
        <v>68821185</v>
      </c>
      <c r="Y54" s="78">
        <v>973123692.65725863</v>
      </c>
      <c r="Z54" s="79"/>
      <c r="AA54" s="71"/>
      <c r="AB54" s="2"/>
      <c r="AC54" s="2"/>
    </row>
    <row r="55" spans="1:29" x14ac:dyDescent="0.2">
      <c r="A55" s="81">
        <v>51</v>
      </c>
      <c r="B55" s="83" t="s">
        <v>121</v>
      </c>
      <c r="C55" s="77">
        <v>3.5541973355573508E-3</v>
      </c>
      <c r="D55" s="84">
        <v>6696367.4420281472</v>
      </c>
      <c r="E55" s="77">
        <v>3.5541973355573508E-3</v>
      </c>
      <c r="F55" s="84">
        <v>1728982.6515351702</v>
      </c>
      <c r="G55" s="77">
        <v>3.5541973355573508E-3</v>
      </c>
      <c r="H55" s="84">
        <v>117049.57333827557</v>
      </c>
      <c r="I55" s="77">
        <v>3.5541973355573508E-3</v>
      </c>
      <c r="J55" s="84">
        <v>413811.9898929458</v>
      </c>
      <c r="K55" s="77">
        <v>3.5541973355573508E-3</v>
      </c>
      <c r="L55" s="84">
        <v>13930.605372770327</v>
      </c>
      <c r="M55" s="77">
        <v>3.5541973355573508E-3</v>
      </c>
      <c r="N55" s="84">
        <v>108817.06779646286</v>
      </c>
      <c r="O55" s="77">
        <v>3.5541973355573508E-3</v>
      </c>
      <c r="P55" s="84">
        <v>58947.790175868642</v>
      </c>
      <c r="Q55" s="77">
        <v>3.5541973355573508E-3</v>
      </c>
      <c r="R55" s="84">
        <v>9654.972086165275</v>
      </c>
      <c r="S55" s="77">
        <v>1.5611259832529261E-3</v>
      </c>
      <c r="T55" s="84">
        <v>115791.06</v>
      </c>
      <c r="U55" s="77">
        <v>3.5541973355573508E-3</v>
      </c>
      <c r="V55" s="84">
        <v>47692.588365612959</v>
      </c>
      <c r="W55" s="77">
        <v>0</v>
      </c>
      <c r="X55" s="84">
        <v>0</v>
      </c>
      <c r="Y55" s="78">
        <v>9311045.7405914199</v>
      </c>
      <c r="Z55" s="79"/>
      <c r="AA55" s="71"/>
      <c r="AB55" s="2"/>
      <c r="AC55" s="2"/>
    </row>
    <row r="56" spans="1:29" x14ac:dyDescent="0.2">
      <c r="A56" s="81">
        <v>52</v>
      </c>
      <c r="B56" s="83" t="s">
        <v>61</v>
      </c>
      <c r="C56" s="77">
        <v>1.3669235413093249E-2</v>
      </c>
      <c r="D56" s="84">
        <v>25753838.162534632</v>
      </c>
      <c r="E56" s="77">
        <v>1.3669235413093249E-2</v>
      </c>
      <c r="F56" s="84">
        <v>6649566.3177020168</v>
      </c>
      <c r="G56" s="77">
        <v>1.3669235413093249E-2</v>
      </c>
      <c r="H56" s="84">
        <v>450165.82420911401</v>
      </c>
      <c r="I56" s="77">
        <v>1.3669235413093249E-2</v>
      </c>
      <c r="J56" s="84">
        <v>1591496.7494961047</v>
      </c>
      <c r="K56" s="77">
        <v>1.3669235413093249E-2</v>
      </c>
      <c r="L56" s="84">
        <v>53576.294816910733</v>
      </c>
      <c r="M56" s="77">
        <v>1.3669235413093249E-2</v>
      </c>
      <c r="N56" s="84">
        <v>418504.08861418086</v>
      </c>
      <c r="O56" s="77">
        <v>1.3669235413093249E-2</v>
      </c>
      <c r="P56" s="84">
        <v>226709.75889109352</v>
      </c>
      <c r="Q56" s="77">
        <v>1.3669235413093249E-2</v>
      </c>
      <c r="R56" s="84">
        <v>37132.458862738233</v>
      </c>
      <c r="S56" s="77">
        <v>1.7281350614351969E-2</v>
      </c>
      <c r="T56" s="84">
        <v>1281784.27</v>
      </c>
      <c r="U56" s="77">
        <v>1.3669235413093249E-2</v>
      </c>
      <c r="V56" s="84">
        <v>183422.90995136453</v>
      </c>
      <c r="W56" s="77">
        <v>3.4569312695734407E-3</v>
      </c>
      <c r="X56" s="84">
        <v>291943</v>
      </c>
      <c r="Y56" s="78">
        <v>36938139.835078157</v>
      </c>
      <c r="Z56" s="79"/>
      <c r="AA56" s="71"/>
      <c r="AB56" s="2"/>
      <c r="AC56" s="2"/>
    </row>
    <row r="57" spans="1:29" x14ac:dyDescent="0.2">
      <c r="A57" s="81">
        <v>53</v>
      </c>
      <c r="B57" s="83" t="s">
        <v>62</v>
      </c>
      <c r="C57" s="77">
        <v>6.4560615706475725E-3</v>
      </c>
      <c r="D57" s="84">
        <v>12163691.664755037</v>
      </c>
      <c r="E57" s="77">
        <v>6.4560615706475725E-3</v>
      </c>
      <c r="F57" s="84">
        <v>3140629.9085366125</v>
      </c>
      <c r="G57" s="77">
        <v>6.4560615706475725E-3</v>
      </c>
      <c r="H57" s="84">
        <v>212616.0088889476</v>
      </c>
      <c r="I57" s="77">
        <v>6.4560615706475725E-3</v>
      </c>
      <c r="J57" s="84">
        <v>751673.42530296033</v>
      </c>
      <c r="K57" s="77">
        <v>6.4560615706475725E-3</v>
      </c>
      <c r="L57" s="84">
        <v>25304.40420492175</v>
      </c>
      <c r="M57" s="77">
        <v>6.4560615706475725E-3</v>
      </c>
      <c r="N57" s="84">
        <v>197661.98196227287</v>
      </c>
      <c r="O57" s="77">
        <v>6.4560615706475725E-3</v>
      </c>
      <c r="P57" s="84">
        <v>107076.3739035168</v>
      </c>
      <c r="Q57" s="77">
        <v>6.4560615706475725E-3</v>
      </c>
      <c r="R57" s="84">
        <v>17537.882218177932</v>
      </c>
      <c r="S57" s="77">
        <v>6.1925229286870689E-3</v>
      </c>
      <c r="T57" s="84">
        <v>459308.87999999995</v>
      </c>
      <c r="U57" s="77">
        <v>6.4560615706475725E-3</v>
      </c>
      <c r="V57" s="84">
        <v>86631.736474379824</v>
      </c>
      <c r="W57" s="77">
        <v>0</v>
      </c>
      <c r="X57" s="84">
        <v>0</v>
      </c>
      <c r="Y57" s="78">
        <v>17162132.266246825</v>
      </c>
      <c r="Z57" s="79"/>
      <c r="AA57" s="71"/>
      <c r="AB57" s="2"/>
      <c r="AC57" s="96"/>
    </row>
    <row r="58" spans="1:29" x14ac:dyDescent="0.2">
      <c r="A58" s="81">
        <v>54</v>
      </c>
      <c r="B58" s="83" t="s">
        <v>63</v>
      </c>
      <c r="C58" s="77">
        <v>3.4207073153548423E-3</v>
      </c>
      <c r="D58" s="84">
        <v>6444862.4914794229</v>
      </c>
      <c r="E58" s="77">
        <v>3.4207073153548423E-3</v>
      </c>
      <c r="F58" s="84">
        <v>1664044.8027629035</v>
      </c>
      <c r="G58" s="77">
        <v>3.4207073153548423E-3</v>
      </c>
      <c r="H58" s="84">
        <v>112653.37683187895</v>
      </c>
      <c r="I58" s="77">
        <v>3.4207073153548423E-3</v>
      </c>
      <c r="J58" s="84">
        <v>398269.86724876595</v>
      </c>
      <c r="K58" s="77">
        <v>3.4207073153548423E-3</v>
      </c>
      <c r="L58" s="84">
        <v>13407.393908386999</v>
      </c>
      <c r="M58" s="77">
        <v>3.4207073153548423E-3</v>
      </c>
      <c r="N58" s="84">
        <v>104730.07115359083</v>
      </c>
      <c r="O58" s="77">
        <v>3.4207073153548423E-3</v>
      </c>
      <c r="P58" s="84">
        <v>56733.804581217926</v>
      </c>
      <c r="Q58" s="77">
        <v>3.4207073153548423E-3</v>
      </c>
      <c r="R58" s="84">
        <v>9292.3466331711879</v>
      </c>
      <c r="S58" s="77">
        <v>1.4493302847679527E-3</v>
      </c>
      <c r="T58" s="84">
        <v>107499.02</v>
      </c>
      <c r="U58" s="77">
        <v>3.4207073153548423E-3</v>
      </c>
      <c r="V58" s="84">
        <v>45901.330316786232</v>
      </c>
      <c r="W58" s="77">
        <v>0</v>
      </c>
      <c r="X58" s="84">
        <v>0</v>
      </c>
      <c r="Y58" s="78">
        <v>8957394.5049161222</v>
      </c>
      <c r="Z58" s="79"/>
      <c r="AA58" s="71"/>
      <c r="AB58" s="2"/>
      <c r="AC58" s="2"/>
    </row>
    <row r="59" spans="1:29" x14ac:dyDescent="0.2">
      <c r="A59" s="81">
        <v>55</v>
      </c>
      <c r="B59" s="83" t="s">
        <v>122</v>
      </c>
      <c r="C59" s="77">
        <v>4.6155467605512156E-3</v>
      </c>
      <c r="D59" s="84">
        <v>8696027.2985706087</v>
      </c>
      <c r="E59" s="77">
        <v>4.6155467605512156E-3</v>
      </c>
      <c r="F59" s="84">
        <v>2245289.0267250715</v>
      </c>
      <c r="G59" s="77">
        <v>4.6155467605512156E-3</v>
      </c>
      <c r="H59" s="84">
        <v>152002.75281300917</v>
      </c>
      <c r="I59" s="77">
        <v>4.6155467605512156E-3</v>
      </c>
      <c r="J59" s="84">
        <v>537383.94610780012</v>
      </c>
      <c r="K59" s="77">
        <v>4.6155467605512156E-3</v>
      </c>
      <c r="L59" s="84">
        <v>18090.54321704528</v>
      </c>
      <c r="M59" s="77">
        <v>4.6155467605512156E-3</v>
      </c>
      <c r="N59" s="84">
        <v>141311.86800911993</v>
      </c>
      <c r="O59" s="77">
        <v>4.6155467605512156E-3</v>
      </c>
      <c r="P59" s="84">
        <v>76550.696627320969</v>
      </c>
      <c r="Q59" s="77">
        <v>4.6155467605512156E-3</v>
      </c>
      <c r="R59" s="84">
        <v>12538.126313271912</v>
      </c>
      <c r="S59" s="77">
        <v>3.4555671677140125E-3</v>
      </c>
      <c r="T59" s="84">
        <v>256304.7</v>
      </c>
      <c r="U59" s="77">
        <v>4.6155467605512156E-3</v>
      </c>
      <c r="V59" s="84">
        <v>61934.482233437455</v>
      </c>
      <c r="W59" s="77">
        <v>0</v>
      </c>
      <c r="X59" s="84">
        <v>0</v>
      </c>
      <c r="Y59" s="78">
        <v>12197433.440616682</v>
      </c>
      <c r="Z59" s="79"/>
      <c r="AA59" s="71"/>
      <c r="AB59" s="2"/>
      <c r="AC59" s="2"/>
    </row>
    <row r="60" spans="1:29" x14ac:dyDescent="0.2">
      <c r="A60" s="81">
        <v>56</v>
      </c>
      <c r="B60" s="83" t="s">
        <v>64</v>
      </c>
      <c r="C60" s="77">
        <v>1.2597874841862564E-2</v>
      </c>
      <c r="D60" s="84">
        <v>23735316.575089682</v>
      </c>
      <c r="E60" s="77">
        <v>1.2597874841862564E-2</v>
      </c>
      <c r="F60" s="84">
        <v>6128389.8982992414</v>
      </c>
      <c r="G60" s="77">
        <v>1.2597874841862564E-2</v>
      </c>
      <c r="H60" s="84">
        <v>414882.94992989569</v>
      </c>
      <c r="I60" s="77">
        <v>1.2597874841862564E-2</v>
      </c>
      <c r="J60" s="84">
        <v>1466759.2045549513</v>
      </c>
      <c r="K60" s="77">
        <v>1.2597874841862564E-2</v>
      </c>
      <c r="L60" s="84">
        <v>49377.118485183491</v>
      </c>
      <c r="M60" s="77">
        <v>1.2597874841862564E-2</v>
      </c>
      <c r="N60" s="84">
        <v>385702.78218481096</v>
      </c>
      <c r="O60" s="77">
        <v>1.2597874841862564E-2</v>
      </c>
      <c r="P60" s="84">
        <v>208940.81355882718</v>
      </c>
      <c r="Q60" s="77">
        <v>1.2597874841862564E-2</v>
      </c>
      <c r="R60" s="84">
        <v>34222.109370894876</v>
      </c>
      <c r="S60" s="77">
        <v>1.6682935332327793E-2</v>
      </c>
      <c r="T60" s="84">
        <v>1237398.8800000001</v>
      </c>
      <c r="U60" s="77">
        <v>1.2597874841862564E-2</v>
      </c>
      <c r="V60" s="84">
        <v>169046.67985190652</v>
      </c>
      <c r="W60" s="77">
        <v>0</v>
      </c>
      <c r="X60" s="84">
        <v>0</v>
      </c>
      <c r="Y60" s="78">
        <v>33830037.011325397</v>
      </c>
      <c r="Z60" s="79"/>
      <c r="AA60" s="71"/>
      <c r="AB60" s="2"/>
      <c r="AC60" s="2"/>
    </row>
    <row r="61" spans="1:29" x14ac:dyDescent="0.2">
      <c r="A61" s="81">
        <v>57</v>
      </c>
      <c r="B61" s="83" t="s">
        <v>123</v>
      </c>
      <c r="C61" s="77">
        <v>4.8216154746247089E-3</v>
      </c>
      <c r="D61" s="84">
        <v>9084275.8108119685</v>
      </c>
      <c r="E61" s="77">
        <v>4.8216154746247089E-3</v>
      </c>
      <c r="F61" s="84">
        <v>2345533.666518365</v>
      </c>
      <c r="G61" s="77">
        <v>4.8216154746247089E-3</v>
      </c>
      <c r="H61" s="84">
        <v>158789.16695477968</v>
      </c>
      <c r="I61" s="77">
        <v>4.8216154746247089E-3</v>
      </c>
      <c r="J61" s="84">
        <v>561376.34061339684</v>
      </c>
      <c r="K61" s="77">
        <v>4.8216154746247089E-3</v>
      </c>
      <c r="L61" s="84">
        <v>18898.225420482057</v>
      </c>
      <c r="M61" s="77">
        <v>4.8216154746247089E-3</v>
      </c>
      <c r="N61" s="84">
        <v>147620.96992806243</v>
      </c>
      <c r="O61" s="77">
        <v>4.8216154746247089E-3</v>
      </c>
      <c r="P61" s="84">
        <v>79968.429007425439</v>
      </c>
      <c r="Q61" s="77">
        <v>4.8216154746247089E-3</v>
      </c>
      <c r="R61" s="84">
        <v>13097.911686556357</v>
      </c>
      <c r="S61" s="77">
        <v>3.6721396105894233E-3</v>
      </c>
      <c r="T61" s="84">
        <v>272368.18</v>
      </c>
      <c r="U61" s="77">
        <v>4.8216154746247089E-3</v>
      </c>
      <c r="V61" s="84">
        <v>64699.649563066647</v>
      </c>
      <c r="W61" s="77">
        <v>1.915348066501277E-3</v>
      </c>
      <c r="X61" s="84">
        <v>161754</v>
      </c>
      <c r="Y61" s="78">
        <v>12908382.350504104</v>
      </c>
      <c r="Z61" s="79"/>
      <c r="AA61" s="71"/>
      <c r="AB61" s="2"/>
      <c r="AC61" s="2"/>
    </row>
    <row r="62" spans="1:29" x14ac:dyDescent="0.2">
      <c r="A62" s="81">
        <v>58</v>
      </c>
      <c r="B62" s="83" t="s">
        <v>65</v>
      </c>
      <c r="C62" s="77">
        <v>1.0183896403297549E-2</v>
      </c>
      <c r="D62" s="84">
        <v>19187204.836879227</v>
      </c>
      <c r="E62" s="77">
        <v>1.0183896403297549E-2</v>
      </c>
      <c r="F62" s="84">
        <v>4954080.6387363179</v>
      </c>
      <c r="G62" s="77">
        <v>1.0183896403297549E-2</v>
      </c>
      <c r="H62" s="84">
        <v>335383.94646853529</v>
      </c>
      <c r="I62" s="77">
        <v>1.0183896403297549E-2</v>
      </c>
      <c r="J62" s="84">
        <v>1185701.8723613783</v>
      </c>
      <c r="K62" s="77">
        <v>1.0183896403297549E-2</v>
      </c>
      <c r="L62" s="84">
        <v>39915.57827479668</v>
      </c>
      <c r="M62" s="77">
        <v>1.0183896403297549E-2</v>
      </c>
      <c r="N62" s="84">
        <v>311795.22145919461</v>
      </c>
      <c r="O62" s="77">
        <v>1.0183896403297549E-2</v>
      </c>
      <c r="P62" s="84">
        <v>168904.01170148546</v>
      </c>
      <c r="Q62" s="77">
        <v>1.0183896403297549E-2</v>
      </c>
      <c r="R62" s="84">
        <v>27664.540322102828</v>
      </c>
      <c r="S62" s="77">
        <v>1.2822490939226806E-2</v>
      </c>
      <c r="T62" s="84">
        <v>951063.78</v>
      </c>
      <c r="U62" s="77">
        <v>1.0183896403297549E-2</v>
      </c>
      <c r="V62" s="84">
        <v>136654.3084880097</v>
      </c>
      <c r="W62" s="77">
        <v>0</v>
      </c>
      <c r="X62" s="84">
        <v>0</v>
      </c>
      <c r="Y62" s="78">
        <v>27298368.734691054</v>
      </c>
      <c r="Z62" s="79"/>
      <c r="AA62" s="71"/>
      <c r="AB62" s="2"/>
      <c r="AC62" s="2"/>
    </row>
    <row r="63" spans="1:29" x14ac:dyDescent="0.2">
      <c r="A63" s="81">
        <v>59</v>
      </c>
      <c r="B63" s="83" t="s">
        <v>66</v>
      </c>
      <c r="C63" s="77">
        <v>2.3681680481624091E-2</v>
      </c>
      <c r="D63" s="84">
        <v>44618016.158856057</v>
      </c>
      <c r="E63" s="77">
        <v>2.3681680481624091E-2</v>
      </c>
      <c r="F63" s="84">
        <v>11520242.363106238</v>
      </c>
      <c r="G63" s="77">
        <v>2.3681680481624091E-2</v>
      </c>
      <c r="H63" s="84">
        <v>779903.40282352059</v>
      </c>
      <c r="I63" s="77">
        <v>2.3681680481624091E-2</v>
      </c>
      <c r="J63" s="84">
        <v>2757236.6975996993</v>
      </c>
      <c r="K63" s="77">
        <v>2.3681680481624091E-2</v>
      </c>
      <c r="L63" s="84">
        <v>92819.873014116005</v>
      </c>
      <c r="M63" s="77">
        <v>2.3681680481624091E-2</v>
      </c>
      <c r="N63" s="84">
        <v>725050.07100258616</v>
      </c>
      <c r="O63" s="77">
        <v>2.3681680481624091E-2</v>
      </c>
      <c r="P63" s="84">
        <v>392770.18135061709</v>
      </c>
      <c r="Q63" s="77">
        <v>2.3681680481624091E-2</v>
      </c>
      <c r="R63" s="84">
        <v>64331.25187397917</v>
      </c>
      <c r="S63" s="77">
        <v>2.7360779898794721E-2</v>
      </c>
      <c r="T63" s="84">
        <v>2029390.9799999997</v>
      </c>
      <c r="U63" s="77">
        <v>2.3681680481624091E-2</v>
      </c>
      <c r="V63" s="84">
        <v>317776.57017430506</v>
      </c>
      <c r="W63" s="77">
        <v>2.2739941915294309E-2</v>
      </c>
      <c r="X63" s="84">
        <v>1920422</v>
      </c>
      <c r="Y63" s="78">
        <v>65217959.549801119</v>
      </c>
      <c r="Z63" s="79"/>
      <c r="AA63" s="71"/>
      <c r="AB63" s="2"/>
      <c r="AC63" s="2"/>
    </row>
    <row r="64" spans="1:29" x14ac:dyDescent="0.2">
      <c r="A64" s="81">
        <v>60</v>
      </c>
      <c r="B64" s="83" t="s">
        <v>67</v>
      </c>
      <c r="C64" s="77">
        <v>2.8320692415616999E-3</v>
      </c>
      <c r="D64" s="84">
        <v>5335825.3558504758</v>
      </c>
      <c r="E64" s="77">
        <v>2.8320692415616999E-3</v>
      </c>
      <c r="F64" s="84">
        <v>1377694.630970367</v>
      </c>
      <c r="G64" s="77">
        <v>2.8320692415616999E-3</v>
      </c>
      <c r="H64" s="84">
        <v>93267.892886219764</v>
      </c>
      <c r="I64" s="77">
        <v>2.8320692415616999E-3</v>
      </c>
      <c r="J64" s="84">
        <v>329735.26726857293</v>
      </c>
      <c r="K64" s="77">
        <v>2.8320692415616999E-3</v>
      </c>
      <c r="L64" s="84">
        <v>11100.238750916253</v>
      </c>
      <c r="M64" s="77">
        <v>2.8320692415616999E-3</v>
      </c>
      <c r="N64" s="84">
        <v>86708.036039582992</v>
      </c>
      <c r="O64" s="77">
        <v>2.8320692415616999E-3</v>
      </c>
      <c r="P64" s="84">
        <v>46971.005730308221</v>
      </c>
      <c r="Q64" s="77">
        <v>2.8320692415616999E-3</v>
      </c>
      <c r="R64" s="84">
        <v>7693.3121298054202</v>
      </c>
      <c r="S64" s="77">
        <v>4.8351552466682573E-4</v>
      </c>
      <c r="T64" s="84">
        <v>35863.060000000005</v>
      </c>
      <c r="U64" s="77">
        <v>2.8320692415616999E-3</v>
      </c>
      <c r="V64" s="84">
        <v>38002.592374217471</v>
      </c>
      <c r="W64" s="77">
        <v>2.1766341579451806E-4</v>
      </c>
      <c r="X64" s="84">
        <v>18382</v>
      </c>
      <c r="Y64" s="78">
        <v>7381243.3920004666</v>
      </c>
      <c r="Z64" s="79"/>
      <c r="AA64" s="71"/>
      <c r="AB64" s="2"/>
      <c r="AC64" s="2"/>
    </row>
    <row r="65" spans="1:29" x14ac:dyDescent="0.2">
      <c r="A65" s="81">
        <v>61</v>
      </c>
      <c r="B65" s="83" t="s">
        <v>124</v>
      </c>
      <c r="C65" s="77">
        <v>3.7354612418363121E-3</v>
      </c>
      <c r="D65" s="84">
        <v>7037881.884199922</v>
      </c>
      <c r="E65" s="77">
        <v>3.7354612418363121E-3</v>
      </c>
      <c r="F65" s="84">
        <v>1817160.6899829637</v>
      </c>
      <c r="G65" s="77">
        <v>3.7354612418363121E-3</v>
      </c>
      <c r="H65" s="84">
        <v>123019.0963806011</v>
      </c>
      <c r="I65" s="77">
        <v>3.7354612418363121E-3</v>
      </c>
      <c r="J65" s="84">
        <v>434916.3830009618</v>
      </c>
      <c r="K65" s="77">
        <v>3.7354612418363121E-3</v>
      </c>
      <c r="L65" s="84">
        <v>14641.06562815259</v>
      </c>
      <c r="M65" s="77">
        <v>3.7354612418363121E-3</v>
      </c>
      <c r="N65" s="84">
        <v>114366.73342174427</v>
      </c>
      <c r="O65" s="77">
        <v>3.7354612418363121E-3</v>
      </c>
      <c r="P65" s="84">
        <v>61954.124857089977</v>
      </c>
      <c r="Q65" s="77">
        <v>3.7354612418363121E-3</v>
      </c>
      <c r="R65" s="84">
        <v>10147.375233802604</v>
      </c>
      <c r="S65" s="77">
        <v>1.9066910472896425E-3</v>
      </c>
      <c r="T65" s="84">
        <v>141422.16999999998</v>
      </c>
      <c r="U65" s="77">
        <v>3.7354612418363121E-3</v>
      </c>
      <c r="V65" s="84">
        <v>50124.908254331203</v>
      </c>
      <c r="W65" s="77">
        <v>0</v>
      </c>
      <c r="X65" s="84">
        <v>0</v>
      </c>
      <c r="Y65" s="78">
        <v>9805634.4309595712</v>
      </c>
      <c r="Z65" s="79"/>
      <c r="AA65" s="71"/>
      <c r="AB65" s="2"/>
      <c r="AC65" s="2"/>
    </row>
    <row r="66" spans="1:29" x14ac:dyDescent="0.2">
      <c r="A66" s="81">
        <v>62</v>
      </c>
      <c r="B66" s="83" t="s">
        <v>68</v>
      </c>
      <c r="C66" s="77">
        <v>3.9937870735109321E-3</v>
      </c>
      <c r="D66" s="84">
        <v>7524586.6237918511</v>
      </c>
      <c r="E66" s="77">
        <v>3.9937870735109321E-3</v>
      </c>
      <c r="F66" s="84">
        <v>1942826.4421179031</v>
      </c>
      <c r="G66" s="77">
        <v>3.9937870735109321E-3</v>
      </c>
      <c r="H66" s="84">
        <v>131526.4823035124</v>
      </c>
      <c r="I66" s="77">
        <v>3.9937870735109321E-3</v>
      </c>
      <c r="J66" s="84">
        <v>464993.02657293761</v>
      </c>
      <c r="K66" s="77">
        <v>3.9937870735109321E-3</v>
      </c>
      <c r="L66" s="84">
        <v>15653.56855888463</v>
      </c>
      <c r="M66" s="77">
        <v>3.9937870735109321E-3</v>
      </c>
      <c r="N66" s="84">
        <v>122275.76516224178</v>
      </c>
      <c r="O66" s="77">
        <v>3.9937870735109321E-3</v>
      </c>
      <c r="P66" s="84">
        <v>66238.562519067549</v>
      </c>
      <c r="Q66" s="77">
        <v>3.9937870735109321E-3</v>
      </c>
      <c r="R66" s="84">
        <v>10849.116993890544</v>
      </c>
      <c r="S66" s="77">
        <v>2.4112056149526813E-3</v>
      </c>
      <c r="T66" s="84">
        <v>178842.81</v>
      </c>
      <c r="U66" s="77">
        <v>3.9937870735109321E-3</v>
      </c>
      <c r="V66" s="84">
        <v>53591.296412075484</v>
      </c>
      <c r="W66" s="77">
        <v>0</v>
      </c>
      <c r="X66" s="84">
        <v>0</v>
      </c>
      <c r="Y66" s="78">
        <v>10511383.694432367</v>
      </c>
      <c r="Z66" s="79"/>
      <c r="AA66" s="71"/>
      <c r="AB66" s="2"/>
      <c r="AC66" s="2"/>
    </row>
    <row r="67" spans="1:29" x14ac:dyDescent="0.2">
      <c r="A67" s="81">
        <v>63</v>
      </c>
      <c r="B67" s="83" t="s">
        <v>69</v>
      </c>
      <c r="C67" s="77">
        <v>4.1963873502367651E-3</v>
      </c>
      <c r="D67" s="84">
        <v>7906300.3466738174</v>
      </c>
      <c r="E67" s="77">
        <v>4.1963873502367651E-3</v>
      </c>
      <c r="F67" s="84">
        <v>2041383.8182519604</v>
      </c>
      <c r="G67" s="77">
        <v>4.1963873502367651E-3</v>
      </c>
      <c r="H67" s="84">
        <v>138198.67118614138</v>
      </c>
      <c r="I67" s="77">
        <v>4.1963873502367651E-3</v>
      </c>
      <c r="J67" s="84">
        <v>488581.59404667676</v>
      </c>
      <c r="K67" s="77">
        <v>4.1963873502367651E-3</v>
      </c>
      <c r="L67" s="84">
        <v>16447.656291505999</v>
      </c>
      <c r="M67" s="77">
        <v>4.1963873502367651E-3</v>
      </c>
      <c r="N67" s="84">
        <v>128478.67568369709</v>
      </c>
      <c r="O67" s="77">
        <v>4.1963873502367651E-3</v>
      </c>
      <c r="P67" s="84">
        <v>69598.769472836633</v>
      </c>
      <c r="Q67" s="77">
        <v>4.1963873502367651E-3</v>
      </c>
      <c r="R67" s="84">
        <v>11399.480361975882</v>
      </c>
      <c r="S67" s="77">
        <v>2.7464470588356789E-3</v>
      </c>
      <c r="T67" s="84">
        <v>203708.16999999998</v>
      </c>
      <c r="U67" s="77">
        <v>4.1963873502367651E-3</v>
      </c>
      <c r="V67" s="84">
        <v>56309.921938007123</v>
      </c>
      <c r="W67" s="77">
        <v>0</v>
      </c>
      <c r="X67" s="84">
        <v>0</v>
      </c>
      <c r="Y67" s="78">
        <v>11060407.10390662</v>
      </c>
      <c r="Z67" s="79"/>
      <c r="AA67" s="71"/>
      <c r="AB67" s="2"/>
      <c r="AC67" s="2"/>
    </row>
    <row r="68" spans="1:29" x14ac:dyDescent="0.2">
      <c r="A68" s="81">
        <v>64</v>
      </c>
      <c r="B68" s="83" t="s">
        <v>70</v>
      </c>
      <c r="C68" s="77">
        <v>3.0424097464068615E-3</v>
      </c>
      <c r="D68" s="84">
        <v>5732122.2339932946</v>
      </c>
      <c r="E68" s="77">
        <v>3.0424097464068615E-3</v>
      </c>
      <c r="F68" s="84">
        <v>1480017.3354961146</v>
      </c>
      <c r="G68" s="77">
        <v>3.0424097464068615E-3</v>
      </c>
      <c r="H68" s="84">
        <v>100194.98894292276</v>
      </c>
      <c r="I68" s="77">
        <v>3.0424097464068615E-3</v>
      </c>
      <c r="J68" s="84">
        <v>354225.02252055972</v>
      </c>
      <c r="K68" s="77">
        <v>3.0424097464068615E-3</v>
      </c>
      <c r="L68" s="84">
        <v>11924.664152846766</v>
      </c>
      <c r="M68" s="77">
        <v>3.0424097464068615E-3</v>
      </c>
      <c r="N68" s="84">
        <v>93147.925222744758</v>
      </c>
      <c r="O68" s="77">
        <v>3.0424097464068615E-3</v>
      </c>
      <c r="P68" s="84">
        <v>50459.587475911969</v>
      </c>
      <c r="Q68" s="77">
        <v>3.0424097464068615E-3</v>
      </c>
      <c r="R68" s="84">
        <v>8264.7018167405949</v>
      </c>
      <c r="S68" s="77">
        <v>8.2719555031617173E-4</v>
      </c>
      <c r="T68" s="84">
        <v>61354.340000000004</v>
      </c>
      <c r="U68" s="77">
        <v>3.0424097464068615E-3</v>
      </c>
      <c r="V68" s="84">
        <v>40825.081439142283</v>
      </c>
      <c r="W68" s="77">
        <v>0</v>
      </c>
      <c r="X68" s="84">
        <v>0</v>
      </c>
      <c r="Y68" s="78">
        <v>7932535.881060278</v>
      </c>
      <c r="Z68" s="79"/>
      <c r="AA68" s="71"/>
      <c r="AB68" s="2"/>
      <c r="AC68" s="2"/>
    </row>
    <row r="69" spans="1:29" x14ac:dyDescent="0.2">
      <c r="A69" s="81">
        <v>65</v>
      </c>
      <c r="B69" s="83" t="s">
        <v>71</v>
      </c>
      <c r="C69" s="77">
        <v>3.1600134396553067E-3</v>
      </c>
      <c r="D69" s="84">
        <v>5953696.1839404665</v>
      </c>
      <c r="E69" s="77">
        <v>3.1600134396553067E-3</v>
      </c>
      <c r="F69" s="84">
        <v>1537227.0867242746</v>
      </c>
      <c r="G69" s="77">
        <v>3.1600134396553067E-3</v>
      </c>
      <c r="H69" s="84">
        <v>104068.00465311471</v>
      </c>
      <c r="I69" s="77">
        <v>3.1600134396553067E-3</v>
      </c>
      <c r="J69" s="84">
        <v>367917.51444694487</v>
      </c>
      <c r="K69" s="77">
        <v>3.1600134396553067E-3</v>
      </c>
      <c r="L69" s="84">
        <v>12385.609476460182</v>
      </c>
      <c r="M69" s="77">
        <v>3.1600134396553067E-3</v>
      </c>
      <c r="N69" s="84">
        <v>96748.538203150281</v>
      </c>
      <c r="O69" s="77">
        <v>3.1600134396553067E-3</v>
      </c>
      <c r="P69" s="84">
        <v>52410.091958080644</v>
      </c>
      <c r="Q69" s="77">
        <v>3.1600134396553067E-3</v>
      </c>
      <c r="R69" s="84">
        <v>8584.1720848048262</v>
      </c>
      <c r="S69" s="77">
        <v>9.4759405307771904E-4</v>
      </c>
      <c r="T69" s="84">
        <v>70284.479999999996</v>
      </c>
      <c r="U69" s="77">
        <v>3.1600134396553067E-3</v>
      </c>
      <c r="V69" s="84">
        <v>42403.166166251096</v>
      </c>
      <c r="W69" s="77">
        <v>0</v>
      </c>
      <c r="X69" s="84">
        <v>0</v>
      </c>
      <c r="Y69" s="78">
        <v>8245724.8476535482</v>
      </c>
      <c r="Z69" s="79"/>
      <c r="AA69" s="71"/>
      <c r="AB69" s="2"/>
      <c r="AC69" s="2"/>
    </row>
    <row r="70" spans="1:29" x14ac:dyDescent="0.2">
      <c r="A70" s="81">
        <v>66</v>
      </c>
      <c r="B70" s="83" t="s">
        <v>72</v>
      </c>
      <c r="C70" s="77">
        <v>3.8034660338368219E-3</v>
      </c>
      <c r="D70" s="84">
        <v>7166007.8806093754</v>
      </c>
      <c r="E70" s="77">
        <v>3.8034660338368219E-3</v>
      </c>
      <c r="F70" s="84">
        <v>1850242.4506420693</v>
      </c>
      <c r="G70" s="77">
        <v>3.8034660338368219E-3</v>
      </c>
      <c r="H70" s="84">
        <v>125258.68274486515</v>
      </c>
      <c r="I70" s="77">
        <v>3.8034660338368219E-3</v>
      </c>
      <c r="J70" s="84">
        <v>442834.11959325877</v>
      </c>
      <c r="K70" s="77">
        <v>3.8034660338368219E-3</v>
      </c>
      <c r="L70" s="84">
        <v>14907.609050302748</v>
      </c>
      <c r="M70" s="77">
        <v>3.8034660338368219E-3</v>
      </c>
      <c r="N70" s="84">
        <v>116448.80185040775</v>
      </c>
      <c r="O70" s="77">
        <v>3.8034660338368219E-3</v>
      </c>
      <c r="P70" s="84">
        <v>63082.011643142898</v>
      </c>
      <c r="Q70" s="77">
        <v>3.8034660338368219E-3</v>
      </c>
      <c r="R70" s="84">
        <v>10332.110156065281</v>
      </c>
      <c r="S70" s="77">
        <v>2.2079308401483817E-3</v>
      </c>
      <c r="T70" s="84">
        <v>163765.61000000002</v>
      </c>
      <c r="U70" s="77">
        <v>3.8034660338368219E-3</v>
      </c>
      <c r="V70" s="84">
        <v>51037.441871787436</v>
      </c>
      <c r="W70" s="77">
        <v>0</v>
      </c>
      <c r="X70" s="84">
        <v>0</v>
      </c>
      <c r="Y70" s="78">
        <v>10003916.718161274</v>
      </c>
      <c r="Z70" s="79"/>
      <c r="AA70" s="71"/>
      <c r="AB70" s="2"/>
      <c r="AC70" s="2"/>
    </row>
    <row r="71" spans="1:29" x14ac:dyDescent="0.2">
      <c r="A71" s="81">
        <v>67</v>
      </c>
      <c r="B71" s="83" t="s">
        <v>125</v>
      </c>
      <c r="C71" s="77">
        <v>5.449502681334025E-3</v>
      </c>
      <c r="D71" s="84">
        <v>10267261.18031029</v>
      </c>
      <c r="E71" s="77">
        <v>5.449502681334025E-3</v>
      </c>
      <c r="F71" s="84">
        <v>2650977.0578181469</v>
      </c>
      <c r="G71" s="77">
        <v>5.449502681334025E-3</v>
      </c>
      <c r="H71" s="84">
        <v>179467.23367736422</v>
      </c>
      <c r="I71" s="77">
        <v>5.449502681334025E-3</v>
      </c>
      <c r="J71" s="84">
        <v>634480.6817363021</v>
      </c>
      <c r="K71" s="77">
        <v>5.449502681334025E-3</v>
      </c>
      <c r="L71" s="84">
        <v>21359.216769435086</v>
      </c>
      <c r="M71" s="77">
        <v>5.449502681334025E-3</v>
      </c>
      <c r="N71" s="84">
        <v>166844.67595515196</v>
      </c>
      <c r="O71" s="77">
        <v>5.449502681334025E-3</v>
      </c>
      <c r="P71" s="84">
        <v>90382.190490201654</v>
      </c>
      <c r="Q71" s="77">
        <v>5.449502681334025E-3</v>
      </c>
      <c r="R71" s="84">
        <v>14803.566404540126</v>
      </c>
      <c r="S71" s="77">
        <v>4.5838464832299629E-3</v>
      </c>
      <c r="T71" s="84">
        <v>339990.89</v>
      </c>
      <c r="U71" s="77">
        <v>5.449502681334025E-3</v>
      </c>
      <c r="V71" s="84">
        <v>73125.058526726803</v>
      </c>
      <c r="W71" s="77">
        <v>0</v>
      </c>
      <c r="X71" s="84">
        <v>0</v>
      </c>
      <c r="Y71" s="78">
        <v>14438691.751688158</v>
      </c>
      <c r="Z71" s="79"/>
      <c r="AA71" s="71"/>
      <c r="AB71" s="2"/>
      <c r="AC71" s="2"/>
    </row>
    <row r="72" spans="1:29" x14ac:dyDescent="0.2">
      <c r="A72" s="81">
        <v>68</v>
      </c>
      <c r="B72" s="83" t="s">
        <v>126</v>
      </c>
      <c r="C72" s="77">
        <v>3.5807990374918264E-3</v>
      </c>
      <c r="D72" s="84">
        <v>6746486.9919345183</v>
      </c>
      <c r="E72" s="77">
        <v>3.5807990374918264E-3</v>
      </c>
      <c r="F72" s="84">
        <v>1741923.3739553578</v>
      </c>
      <c r="G72" s="77">
        <v>3.5807990374918264E-3</v>
      </c>
      <c r="H72" s="84">
        <v>117925.64114417697</v>
      </c>
      <c r="I72" s="77">
        <v>3.5807990374918264E-3</v>
      </c>
      <c r="J72" s="84">
        <v>416909.20205444162</v>
      </c>
      <c r="K72" s="77">
        <v>3.5807990374918264E-3</v>
      </c>
      <c r="L72" s="84">
        <v>14034.870211468466</v>
      </c>
      <c r="M72" s="77">
        <v>3.5807990374918264E-3</v>
      </c>
      <c r="N72" s="84">
        <v>109631.51869201257</v>
      </c>
      <c r="O72" s="77">
        <v>3.5807990374918264E-3</v>
      </c>
      <c r="P72" s="84">
        <v>59388.990085695419</v>
      </c>
      <c r="Q72" s="77">
        <v>3.5807990374918264E-3</v>
      </c>
      <c r="R72" s="84">
        <v>9727.2355722278935</v>
      </c>
      <c r="S72" s="77">
        <v>1.5301626425183843E-3</v>
      </c>
      <c r="T72" s="84">
        <v>113494.47</v>
      </c>
      <c r="U72" s="77">
        <v>3.5807990374918264E-3</v>
      </c>
      <c r="V72" s="84">
        <v>48049.54772954392</v>
      </c>
      <c r="W72" s="77">
        <v>0</v>
      </c>
      <c r="X72" s="84">
        <v>0</v>
      </c>
      <c r="Y72" s="78">
        <v>9377571.841379445</v>
      </c>
      <c r="Z72" s="79"/>
      <c r="AA72" s="71"/>
      <c r="AB72" s="2"/>
      <c r="AC72" s="2"/>
    </row>
    <row r="73" spans="1:29" x14ac:dyDescent="0.2">
      <c r="A73" s="81">
        <v>69</v>
      </c>
      <c r="B73" s="83" t="s">
        <v>73</v>
      </c>
      <c r="C73" s="77">
        <v>5.1842814928390185E-3</v>
      </c>
      <c r="D73" s="84">
        <v>9767565.0847091526</v>
      </c>
      <c r="E73" s="77">
        <v>5.1842814928390185E-3</v>
      </c>
      <c r="F73" s="84">
        <v>2521956.9752414725</v>
      </c>
      <c r="G73" s="77">
        <v>5.1842814928390185E-3</v>
      </c>
      <c r="H73" s="84">
        <v>170732.76453491219</v>
      </c>
      <c r="I73" s="77">
        <v>5.1842814928390185E-3</v>
      </c>
      <c r="J73" s="84">
        <v>603601.21798934054</v>
      </c>
      <c r="K73" s="77">
        <v>5.1842814928390185E-3</v>
      </c>
      <c r="L73" s="84">
        <v>20319.68762555268</v>
      </c>
      <c r="M73" s="77">
        <v>5.1842814928390185E-3</v>
      </c>
      <c r="N73" s="84">
        <v>158724.53255152359</v>
      </c>
      <c r="O73" s="77">
        <v>5.1842814928390185E-3</v>
      </c>
      <c r="P73" s="84">
        <v>85983.390566182672</v>
      </c>
      <c r="Q73" s="77">
        <v>5.1842814928390185E-3</v>
      </c>
      <c r="R73" s="84">
        <v>14083.093417303104</v>
      </c>
      <c r="S73" s="77">
        <v>4.6449281860047268E-3</v>
      </c>
      <c r="T73" s="84">
        <v>344521.43</v>
      </c>
      <c r="U73" s="77">
        <v>5.1842814928390185E-3</v>
      </c>
      <c r="V73" s="84">
        <v>69566.143876100788</v>
      </c>
      <c r="W73" s="77">
        <v>0</v>
      </c>
      <c r="X73" s="84">
        <v>0</v>
      </c>
      <c r="Y73" s="78">
        <v>13757054.320511542</v>
      </c>
      <c r="Z73" s="79"/>
      <c r="AA73" s="71"/>
      <c r="AB73" s="2"/>
      <c r="AC73" s="2"/>
    </row>
    <row r="74" spans="1:29" x14ac:dyDescent="0.2">
      <c r="A74" s="81">
        <v>70</v>
      </c>
      <c r="B74" s="83" t="s">
        <v>127</v>
      </c>
      <c r="C74" s="77">
        <v>3.706875646934964E-3</v>
      </c>
      <c r="D74" s="84">
        <v>6984024.5350051075</v>
      </c>
      <c r="E74" s="77">
        <v>3.706875646934964E-3</v>
      </c>
      <c r="F74" s="84">
        <v>1803254.8786275308</v>
      </c>
      <c r="G74" s="77">
        <v>3.706875646934964E-3</v>
      </c>
      <c r="H74" s="84">
        <v>122077.69347836217</v>
      </c>
      <c r="I74" s="77">
        <v>3.706875646934964E-3</v>
      </c>
      <c r="J74" s="84">
        <v>431588.18797080446</v>
      </c>
      <c r="K74" s="77">
        <v>3.706875646934964E-3</v>
      </c>
      <c r="L74" s="84">
        <v>14529.024960648654</v>
      </c>
      <c r="M74" s="77">
        <v>3.706875646934964E-3</v>
      </c>
      <c r="N74" s="84">
        <v>113491.54267550664</v>
      </c>
      <c r="O74" s="77">
        <v>3.706875646934964E-3</v>
      </c>
      <c r="P74" s="84">
        <v>61480.021285676208</v>
      </c>
      <c r="Q74" s="77">
        <v>3.706875646934964E-3</v>
      </c>
      <c r="R74" s="84">
        <v>10069.722505272925</v>
      </c>
      <c r="S74" s="77">
        <v>1.8772927459296323E-3</v>
      </c>
      <c r="T74" s="84">
        <v>139241.65000000002</v>
      </c>
      <c r="U74" s="77">
        <v>3.706875646934964E-3</v>
      </c>
      <c r="V74" s="84">
        <v>49741.32769250447</v>
      </c>
      <c r="W74" s="77">
        <v>0</v>
      </c>
      <c r="X74" s="84">
        <v>0</v>
      </c>
      <c r="Y74" s="78">
        <v>9729498.5842014141</v>
      </c>
      <c r="Z74" s="79"/>
      <c r="AA74" s="71"/>
      <c r="AB74" s="2"/>
      <c r="AC74" s="2"/>
    </row>
    <row r="75" spans="1:29" x14ac:dyDescent="0.2">
      <c r="A75" s="81">
        <v>71</v>
      </c>
      <c r="B75" s="83" t="s">
        <v>74</v>
      </c>
      <c r="C75" s="77">
        <v>3.1206896471474852E-3</v>
      </c>
      <c r="D75" s="84">
        <v>5879607.2859459622</v>
      </c>
      <c r="E75" s="77">
        <v>3.1206896471474852E-3</v>
      </c>
      <c r="F75" s="84">
        <v>1518097.5481479</v>
      </c>
      <c r="G75" s="77">
        <v>3.1206896471474852E-3</v>
      </c>
      <c r="H75" s="84">
        <v>102772.96312882028</v>
      </c>
      <c r="I75" s="77">
        <v>3.1206896471474852E-3</v>
      </c>
      <c r="J75" s="84">
        <v>363339.08075532009</v>
      </c>
      <c r="K75" s="77">
        <v>3.1206896471474852E-3</v>
      </c>
      <c r="L75" s="84">
        <v>12231.480658201626</v>
      </c>
      <c r="M75" s="77">
        <v>3.1206896471474852E-3</v>
      </c>
      <c r="N75" s="84">
        <v>95544.581474994484</v>
      </c>
      <c r="O75" s="77">
        <v>3.1206896471474852E-3</v>
      </c>
      <c r="P75" s="84">
        <v>51757.89106690335</v>
      </c>
      <c r="Q75" s="77">
        <v>3.1206896471474852E-3</v>
      </c>
      <c r="R75" s="84">
        <v>8477.3490575106371</v>
      </c>
      <c r="S75" s="77">
        <v>1.0108746835383376E-3</v>
      </c>
      <c r="T75" s="84">
        <v>74978.100000000006</v>
      </c>
      <c r="U75" s="77">
        <v>3.1206896471474852E-3</v>
      </c>
      <c r="V75" s="84">
        <v>41875.49331300582</v>
      </c>
      <c r="W75" s="77">
        <v>0</v>
      </c>
      <c r="X75" s="84">
        <v>0</v>
      </c>
      <c r="Y75" s="78">
        <v>8148681.773548618</v>
      </c>
      <c r="Z75" s="79"/>
      <c r="AA75" s="71"/>
      <c r="AB75" s="2"/>
      <c r="AC75" s="2"/>
    </row>
    <row r="76" spans="1:29" x14ac:dyDescent="0.2">
      <c r="A76" s="81">
        <v>72</v>
      </c>
      <c r="B76" s="83" t="s">
        <v>75</v>
      </c>
      <c r="C76" s="77">
        <v>3.0847306602083289E-3</v>
      </c>
      <c r="D76" s="84">
        <v>5811857.9274681164</v>
      </c>
      <c r="E76" s="77">
        <v>3.0847306602083289E-3</v>
      </c>
      <c r="F76" s="84">
        <v>1500604.8602876659</v>
      </c>
      <c r="G76" s="77">
        <v>3.0847306602083289E-3</v>
      </c>
      <c r="H76" s="84">
        <v>101588.73398183487</v>
      </c>
      <c r="I76" s="77">
        <v>3.0847306602083289E-3</v>
      </c>
      <c r="J76" s="84">
        <v>359152.40834100032</v>
      </c>
      <c r="K76" s="77">
        <v>3.0847306602083289E-3</v>
      </c>
      <c r="L76" s="84">
        <v>12090.540128073342</v>
      </c>
      <c r="M76" s="77">
        <v>3.0847306602083289E-3</v>
      </c>
      <c r="N76" s="84">
        <v>94443.643302399549</v>
      </c>
      <c r="O76" s="77">
        <v>3.0847306602083289E-3</v>
      </c>
      <c r="P76" s="84">
        <v>51161.496827388291</v>
      </c>
      <c r="Q76" s="77">
        <v>3.0847306602083289E-3</v>
      </c>
      <c r="R76" s="84">
        <v>8379.6665198330011</v>
      </c>
      <c r="S76" s="77">
        <v>8.4936041066449217E-4</v>
      </c>
      <c r="T76" s="84">
        <v>62998.33</v>
      </c>
      <c r="U76" s="77">
        <v>3.0847306602083289E-3</v>
      </c>
      <c r="V76" s="84">
        <v>41392.971663187331</v>
      </c>
      <c r="W76" s="77">
        <v>0</v>
      </c>
      <c r="X76" s="84">
        <v>0</v>
      </c>
      <c r="Y76" s="78">
        <v>8043670.578519498</v>
      </c>
      <c r="Z76" s="79"/>
      <c r="AA76" s="71"/>
      <c r="AB76" s="2"/>
      <c r="AC76" s="2"/>
    </row>
    <row r="77" spans="1:29" x14ac:dyDescent="0.2">
      <c r="A77" s="81">
        <v>73</v>
      </c>
      <c r="B77" s="83" t="s">
        <v>128</v>
      </c>
      <c r="C77" s="77">
        <v>4.2921099074001816E-3</v>
      </c>
      <c r="D77" s="84">
        <v>8086648.637649131</v>
      </c>
      <c r="E77" s="77">
        <v>4.2921099074001816E-3</v>
      </c>
      <c r="F77" s="84">
        <v>2087949.2239035792</v>
      </c>
      <c r="G77" s="77">
        <v>4.2921099074001816E-3</v>
      </c>
      <c r="H77" s="84">
        <v>141351.08041303919</v>
      </c>
      <c r="I77" s="77">
        <v>4.2921099074001816E-3</v>
      </c>
      <c r="J77" s="84">
        <v>499726.48503546679</v>
      </c>
      <c r="K77" s="77">
        <v>4.2921099074001816E-3</v>
      </c>
      <c r="L77" s="84">
        <v>16822.838939856865</v>
      </c>
      <c r="M77" s="77">
        <v>4.2921099074001816E-3</v>
      </c>
      <c r="N77" s="84">
        <v>131409.36495305609</v>
      </c>
      <c r="O77" s="77">
        <v>4.2921099074001816E-3</v>
      </c>
      <c r="P77" s="84">
        <v>71186.366525570847</v>
      </c>
      <c r="Q77" s="77">
        <v>4.2921099074001816E-3</v>
      </c>
      <c r="R77" s="84">
        <v>11659.510554498724</v>
      </c>
      <c r="S77" s="77">
        <v>3.3336302367991174E-3</v>
      </c>
      <c r="T77" s="84">
        <v>247260.44</v>
      </c>
      <c r="U77" s="77">
        <v>4.2921099074001816E-3</v>
      </c>
      <c r="V77" s="84">
        <v>57594.390999537936</v>
      </c>
      <c r="W77" s="77">
        <v>0</v>
      </c>
      <c r="X77" s="84">
        <v>0</v>
      </c>
      <c r="Y77" s="78">
        <v>11351608.338973735</v>
      </c>
      <c r="Z77" s="79"/>
      <c r="AA77" s="71"/>
      <c r="AB77" s="2"/>
      <c r="AC77" s="2"/>
    </row>
    <row r="78" spans="1:29" x14ac:dyDescent="0.2">
      <c r="A78" s="81">
        <v>74</v>
      </c>
      <c r="B78" s="83" t="s">
        <v>76</v>
      </c>
      <c r="C78" s="77">
        <v>3.6509145863253475E-3</v>
      </c>
      <c r="D78" s="84">
        <v>6878589.8084246162</v>
      </c>
      <c r="E78" s="77">
        <v>3.6509145863253475E-3</v>
      </c>
      <c r="F78" s="84">
        <v>1776031.9380250042</v>
      </c>
      <c r="G78" s="77">
        <v>3.6509145863253475E-3</v>
      </c>
      <c r="H78" s="84">
        <v>120234.74058365863</v>
      </c>
      <c r="I78" s="77">
        <v>3.6509145863253475E-3</v>
      </c>
      <c r="J78" s="84">
        <v>425072.69216090348</v>
      </c>
      <c r="K78" s="77">
        <v>3.6509145863253475E-3</v>
      </c>
      <c r="L78" s="84">
        <v>14309.686702810475</v>
      </c>
      <c r="M78" s="77">
        <v>3.6509145863253475E-3</v>
      </c>
      <c r="N78" s="84">
        <v>111778.21109838877</v>
      </c>
      <c r="O78" s="77">
        <v>3.6509145863253475E-3</v>
      </c>
      <c r="P78" s="84">
        <v>60551.884621503777</v>
      </c>
      <c r="Q78" s="77">
        <v>3.6509145863253475E-3</v>
      </c>
      <c r="R78" s="84">
        <v>9917.7043624723865</v>
      </c>
      <c r="S78" s="77">
        <v>1.866067860124145E-3</v>
      </c>
      <c r="T78" s="84">
        <v>138409.08000000002</v>
      </c>
      <c r="U78" s="77">
        <v>3.6509145863253475E-3</v>
      </c>
      <c r="V78" s="84">
        <v>48990.404888793848</v>
      </c>
      <c r="W78" s="77">
        <v>0</v>
      </c>
      <c r="X78" s="84">
        <v>0</v>
      </c>
      <c r="Y78" s="78">
        <v>9583886.1508681513</v>
      </c>
      <c r="Z78" s="79"/>
      <c r="AA78" s="71"/>
      <c r="AB78" s="2"/>
      <c r="AC78" s="2"/>
    </row>
    <row r="79" spans="1:29" x14ac:dyDescent="0.2">
      <c r="A79" s="81">
        <v>75</v>
      </c>
      <c r="B79" s="83" t="s">
        <v>77</v>
      </c>
      <c r="C79" s="77">
        <v>4.5970831087235389E-3</v>
      </c>
      <c r="D79" s="84">
        <v>8661240.4296134841</v>
      </c>
      <c r="E79" s="77">
        <v>4.5970831087235389E-3</v>
      </c>
      <c r="F79" s="84">
        <v>2236307.1580554093</v>
      </c>
      <c r="G79" s="77">
        <v>4.5970831087235389E-3</v>
      </c>
      <c r="H79" s="84">
        <v>151394.69356230999</v>
      </c>
      <c r="I79" s="77">
        <v>4.5970831087235389E-3</v>
      </c>
      <c r="J79" s="84">
        <v>535234.23977971775</v>
      </c>
      <c r="K79" s="77">
        <v>4.5970831087235389E-3</v>
      </c>
      <c r="L79" s="84">
        <v>18018.17530297974</v>
      </c>
      <c r="M79" s="77">
        <v>4.5970831087235389E-3</v>
      </c>
      <c r="N79" s="84">
        <v>140746.57569048522</v>
      </c>
      <c r="O79" s="77">
        <v>4.5970831087235389E-3</v>
      </c>
      <c r="P79" s="84">
        <v>76244.469546756387</v>
      </c>
      <c r="Q79" s="77">
        <v>4.5970831087235389E-3</v>
      </c>
      <c r="R79" s="84">
        <v>12487.969828931142</v>
      </c>
      <c r="S79" s="77">
        <v>3.7825632446180394E-3</v>
      </c>
      <c r="T79" s="84">
        <v>280558.51</v>
      </c>
      <c r="U79" s="77">
        <v>4.5970831087235389E-3</v>
      </c>
      <c r="V79" s="84">
        <v>61686.724649036107</v>
      </c>
      <c r="W79" s="77">
        <v>0</v>
      </c>
      <c r="X79" s="84">
        <v>0</v>
      </c>
      <c r="Y79" s="78">
        <v>12173918.946029112</v>
      </c>
      <c r="Z79" s="79"/>
      <c r="AA79" s="71"/>
      <c r="AB79" s="2"/>
      <c r="AC79" s="2"/>
    </row>
    <row r="80" spans="1:29" x14ac:dyDescent="0.2">
      <c r="A80" s="81">
        <v>76</v>
      </c>
      <c r="B80" s="83" t="s">
        <v>78</v>
      </c>
      <c r="C80" s="77">
        <v>7.7999260322285675E-3</v>
      </c>
      <c r="D80" s="84">
        <v>14695630.490154691</v>
      </c>
      <c r="E80" s="77">
        <v>7.7999260322285675E-3</v>
      </c>
      <c r="F80" s="84">
        <v>3794369.1696752547</v>
      </c>
      <c r="G80" s="77">
        <v>7.7999260322285675E-3</v>
      </c>
      <c r="H80" s="84">
        <v>256873.19187618885</v>
      </c>
      <c r="I80" s="77">
        <v>7.7999260322285675E-3</v>
      </c>
      <c r="J80" s="84">
        <v>908138.35239909124</v>
      </c>
      <c r="K80" s="77">
        <v>7.7999260322285675E-3</v>
      </c>
      <c r="L80" s="84">
        <v>30571.654084799229</v>
      </c>
      <c r="M80" s="77">
        <v>7.7999260322285675E-3</v>
      </c>
      <c r="N80" s="84">
        <v>238806.40260603666</v>
      </c>
      <c r="O80" s="77">
        <v>7.7999260322285675E-3</v>
      </c>
      <c r="P80" s="84">
        <v>129364.90569480538</v>
      </c>
      <c r="Q80" s="77">
        <v>7.7999260322285675E-3</v>
      </c>
      <c r="R80" s="84">
        <v>21188.48814665246</v>
      </c>
      <c r="S80" s="77">
        <v>9.0129422076440664E-3</v>
      </c>
      <c r="T80" s="84">
        <v>668503.72000000009</v>
      </c>
      <c r="U80" s="77">
        <v>7.7999260322285675E-3</v>
      </c>
      <c r="V80" s="84">
        <v>104664.60537115081</v>
      </c>
      <c r="W80" s="77">
        <v>3.0259382868681383E-3</v>
      </c>
      <c r="X80" s="84">
        <v>255545</v>
      </c>
      <c r="Y80" s="78">
        <v>21103655.980008665</v>
      </c>
      <c r="Z80" s="79"/>
      <c r="AA80" s="71"/>
      <c r="AB80" s="2"/>
      <c r="AC80" s="2"/>
    </row>
    <row r="81" spans="1:29" x14ac:dyDescent="0.2">
      <c r="A81" s="81">
        <v>77</v>
      </c>
      <c r="B81" s="83" t="s">
        <v>79</v>
      </c>
      <c r="C81" s="77">
        <v>3.3427282566632016E-3</v>
      </c>
      <c r="D81" s="84">
        <v>6297944.2479258981</v>
      </c>
      <c r="E81" s="77">
        <v>3.3427282566632016E-3</v>
      </c>
      <c r="F81" s="84">
        <v>1626110.9383958178</v>
      </c>
      <c r="G81" s="77">
        <v>3.3427282566632016E-3</v>
      </c>
      <c r="H81" s="84">
        <v>110085.31020882928</v>
      </c>
      <c r="I81" s="77">
        <v>3.3427282566632016E-3</v>
      </c>
      <c r="J81" s="84">
        <v>389190.83578240918</v>
      </c>
      <c r="K81" s="77">
        <v>3.3427282566632016E-3</v>
      </c>
      <c r="L81" s="84">
        <v>13101.756547426286</v>
      </c>
      <c r="M81" s="77">
        <v>3.3427282566632016E-3</v>
      </c>
      <c r="N81" s="84">
        <v>102342.62563067026</v>
      </c>
      <c r="O81" s="77">
        <v>3.3427282566632016E-3</v>
      </c>
      <c r="P81" s="84">
        <v>55440.490576427095</v>
      </c>
      <c r="Q81" s="77">
        <v>3.3427282566632016E-3</v>
      </c>
      <c r="R81" s="84">
        <v>9080.5166294060291</v>
      </c>
      <c r="S81" s="77">
        <v>1.4658273057510385E-3</v>
      </c>
      <c r="T81" s="84">
        <v>108722.63999999998</v>
      </c>
      <c r="U81" s="77">
        <v>3.3427282566632016E-3</v>
      </c>
      <c r="V81" s="84">
        <v>44854.955342017085</v>
      </c>
      <c r="W81" s="77">
        <v>0</v>
      </c>
      <c r="X81" s="84">
        <v>0</v>
      </c>
      <c r="Y81" s="78">
        <v>8756874.317038903</v>
      </c>
      <c r="Z81" s="79"/>
      <c r="AA81" s="71"/>
      <c r="AB81" s="2"/>
      <c r="AC81" s="2"/>
    </row>
    <row r="82" spans="1:29" x14ac:dyDescent="0.2">
      <c r="A82" s="81">
        <v>78</v>
      </c>
      <c r="B82" s="83" t="s">
        <v>129</v>
      </c>
      <c r="C82" s="77">
        <v>3.6474340229630279E-3</v>
      </c>
      <c r="D82" s="84">
        <v>6872032.1727677034</v>
      </c>
      <c r="E82" s="77">
        <v>3.6474340229630279E-3</v>
      </c>
      <c r="F82" s="84">
        <v>1774338.7755180115</v>
      </c>
      <c r="G82" s="77">
        <v>3.6474340229630279E-3</v>
      </c>
      <c r="H82" s="84">
        <v>120120.11598123136</v>
      </c>
      <c r="I82" s="77">
        <v>3.6474340229630279E-3</v>
      </c>
      <c r="J82" s="84">
        <v>424667.45330809674</v>
      </c>
      <c r="K82" s="77">
        <v>3.6474340229630279E-3</v>
      </c>
      <c r="L82" s="84">
        <v>14296.044704323131</v>
      </c>
      <c r="M82" s="77">
        <v>3.6474340229630279E-3</v>
      </c>
      <c r="N82" s="84">
        <v>111671.64844482468</v>
      </c>
      <c r="O82" s="77">
        <v>3.6474340229630279E-3</v>
      </c>
      <c r="P82" s="84">
        <v>60494.158080345456</v>
      </c>
      <c r="Q82" s="77">
        <v>3.6474340229630279E-3</v>
      </c>
      <c r="R82" s="84">
        <v>9908.2494169714337</v>
      </c>
      <c r="S82" s="77">
        <v>1.9031193523737109E-3</v>
      </c>
      <c r="T82" s="84">
        <v>141157.26</v>
      </c>
      <c r="U82" s="77">
        <v>3.6474340229630279E-3</v>
      </c>
      <c r="V82" s="84">
        <v>48943.700370150822</v>
      </c>
      <c r="W82" s="77">
        <v>0</v>
      </c>
      <c r="X82" s="84">
        <v>0</v>
      </c>
      <c r="Y82" s="78">
        <v>9577629.5785916578</v>
      </c>
      <c r="Z82" s="79"/>
      <c r="AA82" s="71"/>
      <c r="AB82" s="2"/>
      <c r="AC82" s="2"/>
    </row>
    <row r="83" spans="1:29" x14ac:dyDescent="0.2">
      <c r="A83" s="81">
        <v>79</v>
      </c>
      <c r="B83" s="83" t="s">
        <v>80</v>
      </c>
      <c r="C83" s="77">
        <v>1.5762552788819263E-2</v>
      </c>
      <c r="D83" s="84">
        <v>29697801.031564608</v>
      </c>
      <c r="E83" s="77">
        <v>1.5762552788819263E-2</v>
      </c>
      <c r="F83" s="84">
        <v>7667886.0915026031</v>
      </c>
      <c r="G83" s="77">
        <v>1.5762552788819263E-2</v>
      </c>
      <c r="H83" s="84">
        <v>519104.56974219106</v>
      </c>
      <c r="I83" s="77">
        <v>1.5762552788819263E-2</v>
      </c>
      <c r="J83" s="84">
        <v>1835219.8033796116</v>
      </c>
      <c r="K83" s="77">
        <v>1.5762552788819263E-2</v>
      </c>
      <c r="L83" s="84">
        <v>61781.010404721332</v>
      </c>
      <c r="M83" s="77">
        <v>1.5762552788819263E-2</v>
      </c>
      <c r="N83" s="84">
        <v>482594.13125616335</v>
      </c>
      <c r="O83" s="77">
        <v>1.5762552788819263E-2</v>
      </c>
      <c r="P83" s="84">
        <v>261428.26824376755</v>
      </c>
      <c r="Q83" s="77">
        <v>1.5762552788819263E-2</v>
      </c>
      <c r="R83" s="84">
        <v>42818.952583253624</v>
      </c>
      <c r="S83" s="77">
        <v>2.1951546699239655E-2</v>
      </c>
      <c r="T83" s="84">
        <v>1628179.87</v>
      </c>
      <c r="U83" s="77">
        <v>1.5762552788819263E-2</v>
      </c>
      <c r="V83" s="84">
        <v>211512.43748555536</v>
      </c>
      <c r="W83" s="77">
        <v>5.3561398933738187E-3</v>
      </c>
      <c r="X83" s="84">
        <v>452334</v>
      </c>
      <c r="Y83" s="78">
        <v>42860660.166162468</v>
      </c>
      <c r="Z83" s="79"/>
      <c r="AA83" s="71"/>
      <c r="AB83" s="2"/>
      <c r="AC83" s="2"/>
    </row>
    <row r="84" spans="1:29" x14ac:dyDescent="0.2">
      <c r="A84" s="81">
        <v>80</v>
      </c>
      <c r="B84" s="83" t="s">
        <v>81</v>
      </c>
      <c r="C84" s="77">
        <v>5.7508811295988111E-3</v>
      </c>
      <c r="D84" s="84">
        <v>10835080.194887545</v>
      </c>
      <c r="E84" s="77">
        <v>5.7508811295988111E-3</v>
      </c>
      <c r="F84" s="84">
        <v>2797586.2804922424</v>
      </c>
      <c r="G84" s="77">
        <v>5.7508811295988111E-3</v>
      </c>
      <c r="H84" s="84">
        <v>189392.46164088495</v>
      </c>
      <c r="I84" s="77">
        <v>5.7508811295988111E-3</v>
      </c>
      <c r="J84" s="84">
        <v>669569.90262441081</v>
      </c>
      <c r="K84" s="77">
        <v>5.7508811295988111E-3</v>
      </c>
      <c r="L84" s="84">
        <v>22540.463569839951</v>
      </c>
      <c r="M84" s="77">
        <v>5.7508811295988111E-3</v>
      </c>
      <c r="N84" s="84">
        <v>176071.8279506613</v>
      </c>
      <c r="O84" s="77">
        <v>5.7508811295988111E-3</v>
      </c>
      <c r="P84" s="84">
        <v>95380.673088257958</v>
      </c>
      <c r="Q84" s="77">
        <v>5.7508811295988111E-3</v>
      </c>
      <c r="R84" s="84">
        <v>15622.26053732159</v>
      </c>
      <c r="S84" s="77">
        <v>5.2952331858807863E-3</v>
      </c>
      <c r="T84" s="84">
        <v>392755.52</v>
      </c>
      <c r="U84" s="77">
        <v>5.7508811295988111E-3</v>
      </c>
      <c r="V84" s="84">
        <v>77169.155384141632</v>
      </c>
      <c r="W84" s="77">
        <v>0</v>
      </c>
      <c r="X84" s="84">
        <v>0</v>
      </c>
      <c r="Y84" s="78">
        <v>15271168.740175307</v>
      </c>
      <c r="Z84" s="79"/>
      <c r="AA84" s="71"/>
      <c r="AB84" s="2"/>
      <c r="AC84" s="2"/>
    </row>
    <row r="85" spans="1:29" x14ac:dyDescent="0.2">
      <c r="A85" s="81">
        <v>81</v>
      </c>
      <c r="B85" s="83" t="s">
        <v>82</v>
      </c>
      <c r="C85" s="77">
        <v>3.5403451850213943E-3</v>
      </c>
      <c r="D85" s="84">
        <v>6670268.9784107618</v>
      </c>
      <c r="E85" s="77">
        <v>3.5403451850213943E-3</v>
      </c>
      <c r="F85" s="84">
        <v>1722244.1039245697</v>
      </c>
      <c r="G85" s="77">
        <v>3.5403451850213943E-3</v>
      </c>
      <c r="H85" s="84">
        <v>116593.38361188352</v>
      </c>
      <c r="I85" s="77">
        <v>3.5403451850213943E-3</v>
      </c>
      <c r="J85" s="84">
        <v>412199.19650068413</v>
      </c>
      <c r="K85" s="77">
        <v>3.5403451850213943E-3</v>
      </c>
      <c r="L85" s="84">
        <v>13876.312145787657</v>
      </c>
      <c r="M85" s="77">
        <v>3.5403451850213943E-3</v>
      </c>
      <c r="N85" s="84">
        <v>108392.96348775778</v>
      </c>
      <c r="O85" s="77">
        <v>3.5403451850213943E-3</v>
      </c>
      <c r="P85" s="84">
        <v>58718.046696206147</v>
      </c>
      <c r="Q85" s="77">
        <v>3.5403451850213943E-3</v>
      </c>
      <c r="R85" s="84">
        <v>9617.3427386273597</v>
      </c>
      <c r="S85" s="77">
        <v>1.8163149477235124E-3</v>
      </c>
      <c r="T85" s="84">
        <v>134718.84</v>
      </c>
      <c r="U85" s="77">
        <v>3.5403451850213943E-3</v>
      </c>
      <c r="V85" s="84">
        <v>47506.710978648378</v>
      </c>
      <c r="W85" s="77">
        <v>2.9748320251681525E-3</v>
      </c>
      <c r="X85" s="84">
        <v>251229</v>
      </c>
      <c r="Y85" s="78">
        <v>9545364.8784949258</v>
      </c>
      <c r="Z85" s="79"/>
      <c r="AA85" s="71"/>
      <c r="AB85" s="2"/>
      <c r="AC85" s="2"/>
    </row>
    <row r="86" spans="1:29" x14ac:dyDescent="0.2">
      <c r="A86" s="81">
        <v>82</v>
      </c>
      <c r="B86" s="83" t="s">
        <v>83</v>
      </c>
      <c r="C86" s="77">
        <v>3.5653523297343491E-3</v>
      </c>
      <c r="D86" s="84">
        <v>6717384.2660169452</v>
      </c>
      <c r="E86" s="77">
        <v>3.5653523297343491E-3</v>
      </c>
      <c r="F86" s="84">
        <v>1734409.134532345</v>
      </c>
      <c r="G86" s="77">
        <v>3.5653523297343491E-3</v>
      </c>
      <c r="H86" s="84">
        <v>117416.93822709197</v>
      </c>
      <c r="I86" s="77">
        <v>3.5653523297343491E-3</v>
      </c>
      <c r="J86" s="84">
        <v>415110.75580316898</v>
      </c>
      <c r="K86" s="77">
        <v>3.5653523297343491E-3</v>
      </c>
      <c r="L86" s="84">
        <v>13974.327149347188</v>
      </c>
      <c r="M86" s="77">
        <v>3.5653523297343491E-3</v>
      </c>
      <c r="N86" s="84">
        <v>109158.59462883194</v>
      </c>
      <c r="O86" s="77">
        <v>3.5653523297343491E-3</v>
      </c>
      <c r="P86" s="84">
        <v>59132.800234139817</v>
      </c>
      <c r="Q86" s="77">
        <v>3.5653523297343491E-3</v>
      </c>
      <c r="R86" s="84">
        <v>9685.2746122300978</v>
      </c>
      <c r="S86" s="77">
        <v>1.6063233928336116E-3</v>
      </c>
      <c r="T86" s="84">
        <v>119143.43</v>
      </c>
      <c r="U86" s="77">
        <v>3.5653523297343491E-3</v>
      </c>
      <c r="V86" s="84">
        <v>47842.273511168038</v>
      </c>
      <c r="W86" s="77">
        <v>0</v>
      </c>
      <c r="X86" s="84">
        <v>0</v>
      </c>
      <c r="Y86" s="78">
        <v>9343257.7947152667</v>
      </c>
      <c r="Z86" s="79"/>
      <c r="AA86" s="71"/>
      <c r="AB86" s="2"/>
      <c r="AC86" s="2"/>
    </row>
    <row r="87" spans="1:29" x14ac:dyDescent="0.2">
      <c r="A87" s="81">
        <v>83</v>
      </c>
      <c r="B87" s="83" t="s">
        <v>84</v>
      </c>
      <c r="C87" s="77">
        <v>3.134888931764954E-3</v>
      </c>
      <c r="D87" s="84">
        <v>5906359.7755337693</v>
      </c>
      <c r="E87" s="77">
        <v>3.134888931764954E-3</v>
      </c>
      <c r="F87" s="84">
        <v>1525004.9633671409</v>
      </c>
      <c r="G87" s="77">
        <v>3.134888931764954E-3</v>
      </c>
      <c r="H87" s="84">
        <v>103240.58494304991</v>
      </c>
      <c r="I87" s="77">
        <v>3.134888931764954E-3</v>
      </c>
      <c r="J87" s="84">
        <v>364992.29065557721</v>
      </c>
      <c r="K87" s="77">
        <v>3.134888931764954E-3</v>
      </c>
      <c r="L87" s="84">
        <v>12287.134470274103</v>
      </c>
      <c r="M87" s="77">
        <v>3.134888931764954E-3</v>
      </c>
      <c r="N87" s="84">
        <v>95979.313812848224</v>
      </c>
      <c r="O87" s="77">
        <v>3.134888931764954E-3</v>
      </c>
      <c r="P87" s="84">
        <v>51993.391904716773</v>
      </c>
      <c r="Q87" s="77">
        <v>3.134888931764954E-3</v>
      </c>
      <c r="R87" s="84">
        <v>8515.9213942949937</v>
      </c>
      <c r="S87" s="77">
        <v>8.7956593135374143E-4</v>
      </c>
      <c r="T87" s="84">
        <v>65238.729999999996</v>
      </c>
      <c r="U87" s="77">
        <v>3.134888931764954E-3</v>
      </c>
      <c r="V87" s="84">
        <v>42066.028776406289</v>
      </c>
      <c r="W87" s="77">
        <v>6.4151620484711157E-4</v>
      </c>
      <c r="X87" s="84">
        <v>54177</v>
      </c>
      <c r="Y87" s="78">
        <v>8229855.1348580774</v>
      </c>
      <c r="Z87" s="79"/>
      <c r="AA87" s="71"/>
      <c r="AB87" s="2"/>
      <c r="AC87" s="2"/>
    </row>
    <row r="88" spans="1:29" x14ac:dyDescent="0.2">
      <c r="A88" s="81">
        <v>84</v>
      </c>
      <c r="B88" s="83" t="s">
        <v>85</v>
      </c>
      <c r="C88" s="77">
        <v>4.6039907912092549E-3</v>
      </c>
      <c r="D88" s="84">
        <v>8674255.0080766585</v>
      </c>
      <c r="E88" s="77">
        <v>4.6039907912092549E-3</v>
      </c>
      <c r="F88" s="84">
        <v>2239667.4844674044</v>
      </c>
      <c r="G88" s="77">
        <v>4.6039907912092549E-3</v>
      </c>
      <c r="H88" s="84">
        <v>151622.18270018659</v>
      </c>
      <c r="I88" s="77">
        <v>4.6039907912092549E-3</v>
      </c>
      <c r="J88" s="84">
        <v>536038.49502080004</v>
      </c>
      <c r="K88" s="77">
        <v>4.6039907912092549E-3</v>
      </c>
      <c r="L88" s="84">
        <v>18045.249826328851</v>
      </c>
      <c r="M88" s="77">
        <v>4.6039907912092549E-3</v>
      </c>
      <c r="N88" s="84">
        <v>140958.06472229687</v>
      </c>
      <c r="O88" s="77">
        <v>4.6039907912092549E-3</v>
      </c>
      <c r="P88" s="84">
        <v>76359.036234907267</v>
      </c>
      <c r="Q88" s="77">
        <v>4.6039907912092549E-3</v>
      </c>
      <c r="R88" s="84">
        <v>12506.734538732833</v>
      </c>
      <c r="S88" s="77">
        <v>3.4945885734522977E-3</v>
      </c>
      <c r="T88" s="84">
        <v>259198.96</v>
      </c>
      <c r="U88" s="77">
        <v>4.6039907912092549E-3</v>
      </c>
      <c r="V88" s="84">
        <v>61779.416535909055</v>
      </c>
      <c r="W88" s="77">
        <v>0</v>
      </c>
      <c r="X88" s="84">
        <v>0</v>
      </c>
      <c r="Y88" s="78">
        <v>12170430.632123224</v>
      </c>
      <c r="Z88" s="79"/>
      <c r="AA88" s="71"/>
      <c r="AB88" s="2"/>
      <c r="AC88" s="2"/>
    </row>
    <row r="89" spans="1:29" x14ac:dyDescent="0.2">
      <c r="A89" s="81">
        <v>85</v>
      </c>
      <c r="B89" s="83" t="s">
        <v>130</v>
      </c>
      <c r="C89" s="77">
        <v>7.462304079262818E-3</v>
      </c>
      <c r="D89" s="84">
        <v>14059526.064850103</v>
      </c>
      <c r="E89" s="77">
        <v>7.462304079262818E-3</v>
      </c>
      <c r="F89" s="84">
        <v>3630128.8520048615</v>
      </c>
      <c r="G89" s="77">
        <v>7.462304079262818E-3</v>
      </c>
      <c r="H89" s="84">
        <v>245754.36480687553</v>
      </c>
      <c r="I89" s="77">
        <v>7.462304079262818E-3</v>
      </c>
      <c r="J89" s="84">
        <v>868829.33295029064</v>
      </c>
      <c r="K89" s="77">
        <v>7.462304079262818E-3</v>
      </c>
      <c r="L89" s="84">
        <v>29248.351592589035</v>
      </c>
      <c r="M89" s="77">
        <v>7.462304079262818E-3</v>
      </c>
      <c r="N89" s="84">
        <v>228469.60150107299</v>
      </c>
      <c r="O89" s="77">
        <v>7.462304079262818E-3</v>
      </c>
      <c r="P89" s="84">
        <v>123765.3100158921</v>
      </c>
      <c r="Q89" s="77">
        <v>7.462304079262818E-3</v>
      </c>
      <c r="R89" s="84">
        <v>20271.338584091736</v>
      </c>
      <c r="S89" s="77">
        <v>8.7722101045307754E-3</v>
      </c>
      <c r="T89" s="84">
        <v>650648.24</v>
      </c>
      <c r="U89" s="77">
        <v>7.462304079262818E-3</v>
      </c>
      <c r="V89" s="84">
        <v>100134.16901498692</v>
      </c>
      <c r="W89" s="77">
        <v>0</v>
      </c>
      <c r="X89" s="84">
        <v>0</v>
      </c>
      <c r="Y89" s="78">
        <v>19956775.625320759</v>
      </c>
      <c r="Z89" s="79"/>
      <c r="AA89" s="71"/>
      <c r="AB89" s="2"/>
      <c r="AC89" s="2"/>
    </row>
    <row r="90" spans="1:29" x14ac:dyDescent="0.2">
      <c r="A90" s="81">
        <v>86</v>
      </c>
      <c r="B90" s="83" t="s">
        <v>131</v>
      </c>
      <c r="C90" s="77">
        <v>3.1798612219523506E-3</v>
      </c>
      <c r="D90" s="84">
        <v>5991090.855823406</v>
      </c>
      <c r="E90" s="77">
        <v>3.1798612219523506E-3</v>
      </c>
      <c r="F90" s="84">
        <v>1546882.282545768</v>
      </c>
      <c r="G90" s="77">
        <v>3.1798612219523506E-3</v>
      </c>
      <c r="H90" s="84">
        <v>104721.64715808711</v>
      </c>
      <c r="I90" s="77">
        <v>3.1798612219523506E-3</v>
      </c>
      <c r="J90" s="84">
        <v>370228.3738370901</v>
      </c>
      <c r="K90" s="77">
        <v>3.1798612219523506E-3</v>
      </c>
      <c r="L90" s="84">
        <v>12463.4024622178</v>
      </c>
      <c r="M90" s="77">
        <v>3.1798612219523506E-3</v>
      </c>
      <c r="N90" s="84">
        <v>97356.207746487038</v>
      </c>
      <c r="O90" s="77">
        <v>3.1798612219523506E-3</v>
      </c>
      <c r="P90" s="84">
        <v>52739.275398346486</v>
      </c>
      <c r="Q90" s="77">
        <v>3.1798612219523506E-3</v>
      </c>
      <c r="R90" s="84">
        <v>8638.0885576278506</v>
      </c>
      <c r="S90" s="77">
        <v>1.1673843473559409E-3</v>
      </c>
      <c r="T90" s="84">
        <v>86586.67</v>
      </c>
      <c r="U90" s="77">
        <v>3.1798612219523506E-3</v>
      </c>
      <c r="V90" s="84">
        <v>42669.496935674957</v>
      </c>
      <c r="W90" s="77">
        <v>0</v>
      </c>
      <c r="X90" s="84">
        <v>0</v>
      </c>
      <c r="Y90" s="78">
        <v>8313376.3004647056</v>
      </c>
      <c r="Z90" s="79"/>
      <c r="AA90" s="71"/>
      <c r="AB90" s="2"/>
      <c r="AC90" s="2"/>
    </row>
    <row r="91" spans="1:29" x14ac:dyDescent="0.2">
      <c r="A91" s="81">
        <v>87</v>
      </c>
      <c r="B91" s="83" t="s">
        <v>86</v>
      </c>
      <c r="C91" s="77">
        <v>4.1799487101997195E-3</v>
      </c>
      <c r="D91" s="84">
        <v>7875328.747873147</v>
      </c>
      <c r="E91" s="77">
        <v>4.1799487101997195E-3</v>
      </c>
      <c r="F91" s="84">
        <v>2033387.0412709697</v>
      </c>
      <c r="G91" s="77">
        <v>4.1799487101997195E-3</v>
      </c>
      <c r="H91" s="84">
        <v>137657.30118866038</v>
      </c>
      <c r="I91" s="77">
        <v>4.1799487101997195E-3</v>
      </c>
      <c r="J91" s="84">
        <v>486667.65801481687</v>
      </c>
      <c r="K91" s="77">
        <v>4.1799487101997195E-3</v>
      </c>
      <c r="L91" s="84">
        <v>16383.225370653599</v>
      </c>
      <c r="M91" s="77">
        <v>4.1799487101997195E-3</v>
      </c>
      <c r="N91" s="84">
        <v>127975.38213004517</v>
      </c>
      <c r="O91" s="77">
        <v>4.1799487101997195E-3</v>
      </c>
      <c r="P91" s="84">
        <v>69326.128026064383</v>
      </c>
      <c r="Q91" s="77">
        <v>4.1799487101997195E-3</v>
      </c>
      <c r="R91" s="84">
        <v>11354.824819329344</v>
      </c>
      <c r="S91" s="77">
        <v>2.936413563900812E-3</v>
      </c>
      <c r="T91" s="84">
        <v>217798.27</v>
      </c>
      <c r="U91" s="77">
        <v>4.1799487101997195E-3</v>
      </c>
      <c r="V91" s="84">
        <v>56089.337311280324</v>
      </c>
      <c r="W91" s="77">
        <v>2.6387455965697516E-3</v>
      </c>
      <c r="X91" s="84">
        <v>222846</v>
      </c>
      <c r="Y91" s="78">
        <v>11254813.916004969</v>
      </c>
      <c r="Z91" s="79"/>
      <c r="AA91" s="71"/>
      <c r="AB91" s="2"/>
      <c r="AC91" s="2"/>
    </row>
    <row r="92" spans="1:29" x14ac:dyDescent="0.2">
      <c r="A92" s="81">
        <v>88</v>
      </c>
      <c r="B92" s="83" t="s">
        <v>87</v>
      </c>
      <c r="C92" s="77">
        <v>3.1097695342764374E-3</v>
      </c>
      <c r="D92" s="84">
        <v>5859032.9954974866</v>
      </c>
      <c r="E92" s="77">
        <v>3.1097695342764374E-3</v>
      </c>
      <c r="F92" s="84">
        <v>1512785.3260273221</v>
      </c>
      <c r="G92" s="77">
        <v>3.1097695342764374E-3</v>
      </c>
      <c r="H92" s="84">
        <v>102413.3335326877</v>
      </c>
      <c r="I92" s="77">
        <v>3.1097695342764374E-3</v>
      </c>
      <c r="J92" s="84">
        <v>362067.66186368576</v>
      </c>
      <c r="K92" s="77">
        <v>3.1097695342764374E-3</v>
      </c>
      <c r="L92" s="84">
        <v>12188.679494205813</v>
      </c>
      <c r="M92" s="77">
        <v>3.1097695342764374E-3</v>
      </c>
      <c r="N92" s="84">
        <v>95210.245885142533</v>
      </c>
      <c r="O92" s="77">
        <v>3.1097695342764374E-3</v>
      </c>
      <c r="P92" s="84">
        <v>51576.7766094197</v>
      </c>
      <c r="Q92" s="77">
        <v>3.1097695342764374E-3</v>
      </c>
      <c r="R92" s="84">
        <v>8447.6845861845941</v>
      </c>
      <c r="S92" s="77">
        <v>9.7942174710702106E-4</v>
      </c>
      <c r="T92" s="84">
        <v>72645.19</v>
      </c>
      <c r="U92" s="77">
        <v>3.1097695342764374E-3</v>
      </c>
      <c r="V92" s="84">
        <v>41728.959961338885</v>
      </c>
      <c r="W92" s="77">
        <v>0</v>
      </c>
      <c r="X92" s="84">
        <v>0</v>
      </c>
      <c r="Y92" s="78">
        <v>8118096.8534574732</v>
      </c>
      <c r="Z92" s="79"/>
      <c r="AA92" s="71"/>
      <c r="AB92" s="2"/>
      <c r="AC92" s="2"/>
    </row>
    <row r="93" spans="1:29" x14ac:dyDescent="0.2">
      <c r="A93" s="81">
        <v>89</v>
      </c>
      <c r="B93" s="83" t="s">
        <v>88</v>
      </c>
      <c r="C93" s="77">
        <v>1.4309678477861219E-2</v>
      </c>
      <c r="D93" s="84">
        <v>26960479.685918823</v>
      </c>
      <c r="E93" s="77">
        <v>1.4309678477861219E-2</v>
      </c>
      <c r="F93" s="84">
        <v>6961117.6593233431</v>
      </c>
      <c r="G93" s="77">
        <v>1.4309678477861219E-2</v>
      </c>
      <c r="H93" s="84">
        <v>471257.39015245327</v>
      </c>
      <c r="I93" s="77">
        <v>1.4309678477861219E-2</v>
      </c>
      <c r="J93" s="84">
        <v>1666062.957847395</v>
      </c>
      <c r="K93" s="77">
        <v>1.4309678477861219E-2</v>
      </c>
      <c r="L93" s="84">
        <v>56086.498600407496</v>
      </c>
      <c r="M93" s="77">
        <v>1.4309678477861219E-2</v>
      </c>
      <c r="N93" s="84">
        <v>438112.2110167885</v>
      </c>
      <c r="O93" s="77">
        <v>1.4309678477861219E-2</v>
      </c>
      <c r="P93" s="84">
        <v>237331.7643222051</v>
      </c>
      <c r="Q93" s="77">
        <v>1.4309678477861219E-2</v>
      </c>
      <c r="R93" s="84">
        <v>38872.221551560135</v>
      </c>
      <c r="S93" s="77">
        <v>1.8019451777219128E-2</v>
      </c>
      <c r="T93" s="84">
        <v>1336530.3600000001</v>
      </c>
      <c r="U93" s="77">
        <v>1.4309678477861219E-2</v>
      </c>
      <c r="V93" s="84">
        <v>192016.8017856795</v>
      </c>
      <c r="W93" s="77">
        <v>4.9475739865859796E-4</v>
      </c>
      <c r="X93" s="84">
        <v>41783</v>
      </c>
      <c r="Y93" s="78">
        <v>38399650.550518654</v>
      </c>
      <c r="Z93" s="79"/>
      <c r="AA93" s="71"/>
      <c r="AB93" s="2"/>
      <c r="AC93" s="2"/>
    </row>
    <row r="94" spans="1:29" x14ac:dyDescent="0.2">
      <c r="A94" s="81">
        <v>90</v>
      </c>
      <c r="B94" s="83" t="s">
        <v>89</v>
      </c>
      <c r="C94" s="77">
        <v>4.7562323581032996E-3</v>
      </c>
      <c r="D94" s="84">
        <v>8961089.242538983</v>
      </c>
      <c r="E94" s="77">
        <v>4.7562323581032996E-3</v>
      </c>
      <c r="F94" s="84">
        <v>2313727.2518778872</v>
      </c>
      <c r="G94" s="77">
        <v>4.7562323581032996E-3</v>
      </c>
      <c r="H94" s="84">
        <v>156635.91963342417</v>
      </c>
      <c r="I94" s="77">
        <v>4.7562323581032996E-3</v>
      </c>
      <c r="J94" s="84">
        <v>553763.84333238029</v>
      </c>
      <c r="K94" s="77">
        <v>4.7562323581032996E-3</v>
      </c>
      <c r="L94" s="84">
        <v>18641.957602938724</v>
      </c>
      <c r="M94" s="77">
        <v>4.7562323581032996E-3</v>
      </c>
      <c r="N94" s="84">
        <v>145619.16801569381</v>
      </c>
      <c r="O94" s="77">
        <v>4.7562323581032996E-3</v>
      </c>
      <c r="P94" s="84">
        <v>78884.023762058263</v>
      </c>
      <c r="Q94" s="77">
        <v>4.7562323581032996E-3</v>
      </c>
      <c r="R94" s="84">
        <v>12920.298542062312</v>
      </c>
      <c r="S94" s="77">
        <v>3.926556056759155E-3</v>
      </c>
      <c r="T94" s="84">
        <v>291238.65000000002</v>
      </c>
      <c r="U94" s="77">
        <v>4.7562323581032996E-3</v>
      </c>
      <c r="V94" s="84">
        <v>63822.295334273527</v>
      </c>
      <c r="W94" s="77">
        <v>0</v>
      </c>
      <c r="X94" s="84">
        <v>0</v>
      </c>
      <c r="Y94" s="78">
        <v>12596342.650639702</v>
      </c>
      <c r="Z94" s="79"/>
      <c r="AA94" s="71"/>
      <c r="AB94" s="2"/>
      <c r="AC94" s="2"/>
    </row>
    <row r="95" spans="1:29" x14ac:dyDescent="0.2">
      <c r="A95" s="81">
        <v>91</v>
      </c>
      <c r="B95" s="83" t="s">
        <v>90</v>
      </c>
      <c r="C95" s="77">
        <v>6.2752279245477677E-3</v>
      </c>
      <c r="D95" s="84">
        <v>11822987.864194654</v>
      </c>
      <c r="E95" s="77">
        <v>6.2752279245477677E-3</v>
      </c>
      <c r="F95" s="84">
        <v>3052661.1754017137</v>
      </c>
      <c r="G95" s="77">
        <v>6.2752279245477677E-3</v>
      </c>
      <c r="H95" s="84">
        <v>206660.65550734714</v>
      </c>
      <c r="I95" s="77">
        <v>6.2752279245477677E-3</v>
      </c>
      <c r="J95" s="84">
        <v>730619.12699950882</v>
      </c>
      <c r="K95" s="77">
        <v>6.2752279245477677E-3</v>
      </c>
      <c r="L95" s="84">
        <v>24595.630345706486</v>
      </c>
      <c r="M95" s="77">
        <v>6.2752279245477677E-3</v>
      </c>
      <c r="N95" s="84">
        <v>192125.48939595951</v>
      </c>
      <c r="O95" s="77">
        <v>6.2752279245477677E-3</v>
      </c>
      <c r="P95" s="84">
        <v>104077.17526015926</v>
      </c>
      <c r="Q95" s="77">
        <v>6.2752279245477677E-3</v>
      </c>
      <c r="R95" s="84">
        <v>17046.647871714918</v>
      </c>
      <c r="S95" s="77">
        <v>6.2694671269639896E-3</v>
      </c>
      <c r="T95" s="84">
        <v>465015.95999999996</v>
      </c>
      <c r="U95" s="77">
        <v>6.2752279245477677E-3</v>
      </c>
      <c r="V95" s="84">
        <v>84205.190103470886</v>
      </c>
      <c r="W95" s="77">
        <v>0</v>
      </c>
      <c r="X95" s="84">
        <v>0</v>
      </c>
      <c r="Y95" s="78">
        <v>16699994.915080234</v>
      </c>
      <c r="Z95" s="79"/>
      <c r="AA95" s="71"/>
      <c r="AB95" s="2"/>
      <c r="AC95" s="2"/>
    </row>
    <row r="96" spans="1:29" x14ac:dyDescent="0.2">
      <c r="A96" s="81">
        <v>92</v>
      </c>
      <c r="B96" s="83" t="s">
        <v>91</v>
      </c>
      <c r="C96" s="77">
        <v>4.9046090911998106E-3</v>
      </c>
      <c r="D96" s="84">
        <v>9240641.8477705009</v>
      </c>
      <c r="E96" s="77">
        <v>4.9046090911998106E-3</v>
      </c>
      <c r="F96" s="84">
        <v>2385906.9237404522</v>
      </c>
      <c r="G96" s="77">
        <v>4.9046090911998106E-3</v>
      </c>
      <c r="H96" s="84">
        <v>161522.37687329782</v>
      </c>
      <c r="I96" s="77">
        <v>4.9046090911998106E-3</v>
      </c>
      <c r="J96" s="84">
        <v>571039.21253099386</v>
      </c>
      <c r="K96" s="77">
        <v>4.9046090911998106E-3</v>
      </c>
      <c r="L96" s="84">
        <v>19223.517240775836</v>
      </c>
      <c r="M96" s="77">
        <v>4.9046090911998106E-3</v>
      </c>
      <c r="N96" s="84">
        <v>150161.94364136085</v>
      </c>
      <c r="O96" s="77">
        <v>4.9046090911998106E-3</v>
      </c>
      <c r="P96" s="84">
        <v>81344.911468559905</v>
      </c>
      <c r="Q96" s="77">
        <v>4.9046090911998106E-3</v>
      </c>
      <c r="R96" s="84">
        <v>13323.363729791557</v>
      </c>
      <c r="S96" s="77">
        <v>4.5664537250292223E-3</v>
      </c>
      <c r="T96" s="84">
        <v>338700.87</v>
      </c>
      <c r="U96" s="77">
        <v>4.9046090911998106E-3</v>
      </c>
      <c r="V96" s="84">
        <v>65813.313217217452</v>
      </c>
      <c r="W96" s="77">
        <v>0</v>
      </c>
      <c r="X96" s="84">
        <v>0</v>
      </c>
      <c r="Y96" s="78">
        <v>13027678.280212948</v>
      </c>
      <c r="Z96" s="79"/>
      <c r="AA96" s="71"/>
      <c r="AB96" s="2"/>
      <c r="AC96" s="2"/>
    </row>
    <row r="97" spans="1:29" x14ac:dyDescent="0.2">
      <c r="A97" s="81">
        <v>93</v>
      </c>
      <c r="B97" s="83" t="s">
        <v>92</v>
      </c>
      <c r="C97" s="77">
        <v>7.8420580015982292E-3</v>
      </c>
      <c r="D97" s="84">
        <v>14775010.198516125</v>
      </c>
      <c r="E97" s="77">
        <v>7.8420580015982292E-3</v>
      </c>
      <c r="F97" s="84">
        <v>3814864.7801430211</v>
      </c>
      <c r="G97" s="77">
        <v>7.8420580015982292E-3</v>
      </c>
      <c r="H97" s="84">
        <v>258260.71445105647</v>
      </c>
      <c r="I97" s="77">
        <v>7.8420580015982292E-3</v>
      </c>
      <c r="J97" s="84">
        <v>913043.73958976462</v>
      </c>
      <c r="K97" s="77">
        <v>7.8420580015982292E-3</v>
      </c>
      <c r="L97" s="84">
        <v>30736.789496104229</v>
      </c>
      <c r="M97" s="77">
        <v>7.8420580015982292E-3</v>
      </c>
      <c r="N97" s="84">
        <v>240096.33586928865</v>
      </c>
      <c r="O97" s="77">
        <v>7.8420580015982292E-3</v>
      </c>
      <c r="P97" s="84">
        <v>130063.68132700011</v>
      </c>
      <c r="Q97" s="77">
        <v>7.8420580015982292E-3</v>
      </c>
      <c r="R97" s="84">
        <v>21302.939582460389</v>
      </c>
      <c r="S97" s="77">
        <v>7.9188326930991499E-3</v>
      </c>
      <c r="T97" s="84">
        <v>587351.94000000006</v>
      </c>
      <c r="U97" s="77">
        <v>7.8420580015982292E-3</v>
      </c>
      <c r="V97" s="84">
        <v>105229.96021289732</v>
      </c>
      <c r="W97" s="77">
        <v>0</v>
      </c>
      <c r="X97" s="84">
        <v>0</v>
      </c>
      <c r="Y97" s="78">
        <v>20875961.079187721</v>
      </c>
      <c r="Z97" s="79"/>
      <c r="AA97" s="71"/>
      <c r="AB97" s="2"/>
      <c r="AC97" s="2"/>
    </row>
    <row r="98" spans="1:29" x14ac:dyDescent="0.2">
      <c r="A98" s="81">
        <v>94</v>
      </c>
      <c r="B98" s="83" t="s">
        <v>133</v>
      </c>
      <c r="C98" s="77">
        <v>4.1611576675203892E-3</v>
      </c>
      <c r="D98" s="84">
        <v>7839925.0506330514</v>
      </c>
      <c r="E98" s="77">
        <v>4.1611576675203892E-3</v>
      </c>
      <c r="F98" s="84">
        <v>2024245.90932768</v>
      </c>
      <c r="G98" s="77">
        <v>4.1611576675203892E-3</v>
      </c>
      <c r="H98" s="84">
        <v>137038.46004942688</v>
      </c>
      <c r="I98" s="77">
        <v>4.1611576675203892E-3</v>
      </c>
      <c r="J98" s="84">
        <v>484479.83386518294</v>
      </c>
      <c r="K98" s="77">
        <v>4.1611576675203892E-3</v>
      </c>
      <c r="L98" s="84">
        <v>16309.574254692818</v>
      </c>
      <c r="M98" s="77">
        <v>4.1611576675203892E-3</v>
      </c>
      <c r="N98" s="84">
        <v>127400.06625077582</v>
      </c>
      <c r="O98" s="77">
        <v>4.1611576675203892E-3</v>
      </c>
      <c r="P98" s="84">
        <v>69014.471036744959</v>
      </c>
      <c r="Q98" s="77">
        <v>4.1611576675203892E-3</v>
      </c>
      <c r="R98" s="84">
        <v>11303.778978198403</v>
      </c>
      <c r="S98" s="77">
        <v>2.9906207760657562E-3</v>
      </c>
      <c r="T98" s="84">
        <v>221818.91</v>
      </c>
      <c r="U98" s="77">
        <v>4.1611576675203892E-3</v>
      </c>
      <c r="V98" s="84">
        <v>55837.186578258224</v>
      </c>
      <c r="W98" s="77">
        <v>0</v>
      </c>
      <c r="X98" s="84">
        <v>0</v>
      </c>
      <c r="Y98" s="78">
        <v>10987373.240974011</v>
      </c>
      <c r="Z98" s="79"/>
      <c r="AA98" s="71"/>
      <c r="AB98" s="2"/>
      <c r="AC98" s="2"/>
    </row>
    <row r="99" spans="1:29" x14ac:dyDescent="0.2">
      <c r="A99" s="81">
        <v>95</v>
      </c>
      <c r="B99" s="83" t="s">
        <v>171</v>
      </c>
      <c r="C99" s="77">
        <v>4.2068103350752003E-3</v>
      </c>
      <c r="D99" s="84">
        <v>7925938.0115897711</v>
      </c>
      <c r="E99" s="77">
        <v>4.2068103350752003E-3</v>
      </c>
      <c r="F99" s="84">
        <v>2046454.2063766092</v>
      </c>
      <c r="G99" s="77">
        <v>4.2068103350752003E-3</v>
      </c>
      <c r="H99" s="84">
        <v>138541.92897772341</v>
      </c>
      <c r="I99" s="77">
        <v>4.2068103350752003E-3</v>
      </c>
      <c r="J99" s="84">
        <v>489795.13276988344</v>
      </c>
      <c r="K99" s="77">
        <v>4.2068103350752003E-3</v>
      </c>
      <c r="L99" s="84">
        <v>16488.508972120548</v>
      </c>
      <c r="M99" s="77">
        <v>4.2068103350752003E-3</v>
      </c>
      <c r="N99" s="84">
        <v>128797.79095522649</v>
      </c>
      <c r="O99" s="77">
        <v>4.2068103350752003E-3</v>
      </c>
      <c r="P99" s="84">
        <v>69771.638862252788</v>
      </c>
      <c r="Q99" s="77">
        <v>4.2068103350752003E-3</v>
      </c>
      <c r="R99" s="84">
        <v>11427.794385697312</v>
      </c>
      <c r="S99" s="77">
        <v>2.6423735327654207E-3</v>
      </c>
      <c r="T99" s="84">
        <v>195988.87</v>
      </c>
      <c r="U99" s="77">
        <v>4.2068103350752003E-3</v>
      </c>
      <c r="V99" s="84">
        <v>56449.784494446343</v>
      </c>
      <c r="W99" s="77">
        <v>0</v>
      </c>
      <c r="X99" s="84">
        <v>0</v>
      </c>
      <c r="Y99" s="78">
        <v>11079653.66738373</v>
      </c>
      <c r="Z99" s="79"/>
      <c r="AA99" s="71"/>
      <c r="AB99" s="2"/>
      <c r="AC99" s="2"/>
    </row>
    <row r="100" spans="1:29" x14ac:dyDescent="0.2">
      <c r="A100" s="81">
        <v>96</v>
      </c>
      <c r="B100" s="83" t="s">
        <v>135</v>
      </c>
      <c r="C100" s="77">
        <v>2.6766822084603119E-2</v>
      </c>
      <c r="D100" s="84">
        <v>50430648.332526743</v>
      </c>
      <c r="E100" s="77">
        <v>2.6766822084603119E-2</v>
      </c>
      <c r="F100" s="84">
        <v>13021047.1315178</v>
      </c>
      <c r="G100" s="77">
        <v>2.6766822084603119E-2</v>
      </c>
      <c r="H100" s="84">
        <v>881505.67029025673</v>
      </c>
      <c r="I100" s="77">
        <v>2.6766822084603119E-2</v>
      </c>
      <c r="J100" s="84">
        <v>3116436.9516368215</v>
      </c>
      <c r="K100" s="77">
        <v>2.6766822084603119E-2</v>
      </c>
      <c r="L100" s="84">
        <v>104912.02382416025</v>
      </c>
      <c r="M100" s="77">
        <v>2.6766822084603119E-2</v>
      </c>
      <c r="N100" s="84">
        <v>819506.29593259888</v>
      </c>
      <c r="O100" s="77">
        <v>2.6766822084603119E-2</v>
      </c>
      <c r="P100" s="84">
        <v>443938.49382889207</v>
      </c>
      <c r="Q100" s="77">
        <v>2.6766822084603119E-2</v>
      </c>
      <c r="R100" s="84">
        <v>72712.034719273463</v>
      </c>
      <c r="S100" s="77">
        <v>3.9880207673575807E-2</v>
      </c>
      <c r="T100" s="84">
        <v>2957976.12</v>
      </c>
      <c r="U100" s="77">
        <v>2.6766822084603119E-2</v>
      </c>
      <c r="V100" s="84">
        <v>359175.05614144186</v>
      </c>
      <c r="W100" s="77">
        <v>3.8260425739552663E-2</v>
      </c>
      <c r="X100" s="84">
        <v>3231150</v>
      </c>
      <c r="Y100" s="78">
        <v>75439008.110417992</v>
      </c>
      <c r="Z100" s="79"/>
      <c r="AA100" s="71"/>
      <c r="AB100" s="2"/>
      <c r="AC100" s="2"/>
    </row>
    <row r="101" spans="1:29" x14ac:dyDescent="0.2">
      <c r="A101" s="81">
        <v>97</v>
      </c>
      <c r="B101" s="83" t="s">
        <v>136</v>
      </c>
      <c r="C101" s="77">
        <v>3.633122012267303E-3</v>
      </c>
      <c r="D101" s="84">
        <v>6845067.2990129432</v>
      </c>
      <c r="E101" s="77">
        <v>3.633122012267303E-3</v>
      </c>
      <c r="F101" s="84">
        <v>1767376.5233228577</v>
      </c>
      <c r="G101" s="77">
        <v>3.633122012267303E-3</v>
      </c>
      <c r="H101" s="84">
        <v>119648.78178467788</v>
      </c>
      <c r="I101" s="77">
        <v>3.633122012267303E-3</v>
      </c>
      <c r="J101" s="84">
        <v>423001.11881222716</v>
      </c>
      <c r="K101" s="77">
        <v>3.633122012267303E-3</v>
      </c>
      <c r="L101" s="84">
        <v>14239.949064641451</v>
      </c>
      <c r="M101" s="77">
        <v>3.633122012267303E-3</v>
      </c>
      <c r="N101" s="84">
        <v>111233.46482946946</v>
      </c>
      <c r="O101" s="77">
        <v>3.633122012267303E-3</v>
      </c>
      <c r="P101" s="84">
        <v>60256.787635253364</v>
      </c>
      <c r="Q101" s="77">
        <v>3.633122012267303E-3</v>
      </c>
      <c r="R101" s="84">
        <v>9869.3708599533111</v>
      </c>
      <c r="S101" s="77">
        <v>1.9519285455818253E-3</v>
      </c>
      <c r="T101" s="84">
        <v>144777.51</v>
      </c>
      <c r="U101" s="77">
        <v>3.633122012267303E-3</v>
      </c>
      <c r="V101" s="84">
        <v>48751.652273111657</v>
      </c>
      <c r="W101" s="77">
        <v>0</v>
      </c>
      <c r="X101" s="84">
        <v>0</v>
      </c>
      <c r="Y101" s="78">
        <v>9544222.4575951342</v>
      </c>
      <c r="Z101" s="79"/>
      <c r="AA101" s="71"/>
      <c r="AB101" s="2"/>
      <c r="AC101" s="2"/>
    </row>
    <row r="102" spans="1:29" x14ac:dyDescent="0.2">
      <c r="A102" s="81">
        <v>98</v>
      </c>
      <c r="B102" s="83" t="s">
        <v>93</v>
      </c>
      <c r="C102" s="77">
        <v>7.0272795010611509E-3</v>
      </c>
      <c r="D102" s="84">
        <v>13239907.977579534</v>
      </c>
      <c r="E102" s="77">
        <v>7.0272795010611509E-3</v>
      </c>
      <c r="F102" s="84">
        <v>3418505.8390738312</v>
      </c>
      <c r="G102" s="77">
        <v>7.0272795010611509E-3</v>
      </c>
      <c r="H102" s="84">
        <v>231427.79921054418</v>
      </c>
      <c r="I102" s="77">
        <v>7.0272795010611509E-3</v>
      </c>
      <c r="J102" s="84">
        <v>818179.81370244001</v>
      </c>
      <c r="K102" s="77">
        <v>7.0272795010611509E-3</v>
      </c>
      <c r="L102" s="84">
        <v>27543.281458819161</v>
      </c>
      <c r="M102" s="77">
        <v>7.0272795010611509E-3</v>
      </c>
      <c r="N102" s="84">
        <v>215150.67332966489</v>
      </c>
      <c r="O102" s="77">
        <v>7.0272795010611509E-3</v>
      </c>
      <c r="P102" s="84">
        <v>116550.25268054685</v>
      </c>
      <c r="Q102" s="77">
        <v>7.0272795010611509E-3</v>
      </c>
      <c r="R102" s="84">
        <v>19089.594926441314</v>
      </c>
      <c r="S102" s="77">
        <v>7.589682212941283E-3</v>
      </c>
      <c r="T102" s="84">
        <v>562938.34000000008</v>
      </c>
      <c r="U102" s="77">
        <v>7.0272795010611509E-3</v>
      </c>
      <c r="V102" s="84">
        <v>94296.719324298043</v>
      </c>
      <c r="W102" s="77">
        <v>0</v>
      </c>
      <c r="X102" s="84">
        <v>0</v>
      </c>
      <c r="Y102" s="78">
        <v>18743590.291286122</v>
      </c>
      <c r="Z102" s="79"/>
      <c r="AA102" s="71"/>
      <c r="AB102" s="2"/>
      <c r="AC102" s="2"/>
    </row>
    <row r="103" spans="1:29" x14ac:dyDescent="0.2">
      <c r="A103" s="81">
        <v>99</v>
      </c>
      <c r="B103" s="83" t="s">
        <v>94</v>
      </c>
      <c r="C103" s="77">
        <v>3.7953707020105644E-3</v>
      </c>
      <c r="D103" s="84">
        <v>7150755.6840215726</v>
      </c>
      <c r="E103" s="77">
        <v>3.7953707020105644E-3</v>
      </c>
      <c r="F103" s="84">
        <v>1846304.3777202333</v>
      </c>
      <c r="G103" s="77">
        <v>3.7953707020105644E-3</v>
      </c>
      <c r="H103" s="84">
        <v>124992.0810210904</v>
      </c>
      <c r="I103" s="77">
        <v>3.7953707020105644E-3</v>
      </c>
      <c r="J103" s="84">
        <v>441891.58741071692</v>
      </c>
      <c r="K103" s="77">
        <v>3.7953707020105644E-3</v>
      </c>
      <c r="L103" s="84">
        <v>14875.879559116369</v>
      </c>
      <c r="M103" s="77">
        <v>3.7953707020105644E-3</v>
      </c>
      <c r="N103" s="84">
        <v>116200.95115754953</v>
      </c>
      <c r="O103" s="77">
        <v>3.7953707020105644E-3</v>
      </c>
      <c r="P103" s="84">
        <v>62947.747313719155</v>
      </c>
      <c r="Q103" s="77">
        <v>3.7953707020105644E-3</v>
      </c>
      <c r="R103" s="84">
        <v>10310.119198492715</v>
      </c>
      <c r="S103" s="77">
        <v>2.3675931899917162E-3</v>
      </c>
      <c r="T103" s="84">
        <v>175607.99000000002</v>
      </c>
      <c r="U103" s="77">
        <v>3.7953707020105644E-3</v>
      </c>
      <c r="V103" s="84">
        <v>50928.813314613581</v>
      </c>
      <c r="W103" s="77">
        <v>0</v>
      </c>
      <c r="X103" s="84">
        <v>0</v>
      </c>
      <c r="Y103" s="78">
        <v>9994815.2307171039</v>
      </c>
      <c r="Z103" s="79"/>
      <c r="AA103" s="71"/>
      <c r="AB103" s="2"/>
      <c r="AC103" s="2"/>
    </row>
    <row r="104" spans="1:29" x14ac:dyDescent="0.2">
      <c r="A104" s="81">
        <v>100</v>
      </c>
      <c r="B104" s="83" t="s">
        <v>137</v>
      </c>
      <c r="C104" s="77">
        <v>3.7450101563760697E-3</v>
      </c>
      <c r="D104" s="84">
        <v>7055872.736815514</v>
      </c>
      <c r="E104" s="77">
        <v>3.7450101563760697E-3</v>
      </c>
      <c r="F104" s="84">
        <v>1821805.8759480373</v>
      </c>
      <c r="G104" s="77">
        <v>3.7450101563760697E-3</v>
      </c>
      <c r="H104" s="84">
        <v>123333.56861362555</v>
      </c>
      <c r="I104" s="77">
        <v>3.7450101563760697E-3</v>
      </c>
      <c r="J104" s="84">
        <v>436028.15450770484</v>
      </c>
      <c r="K104" s="77">
        <v>3.7450101563760697E-3</v>
      </c>
      <c r="L104" s="84">
        <v>14678.49240771288</v>
      </c>
      <c r="M104" s="77">
        <v>3.7450101563760697E-3</v>
      </c>
      <c r="N104" s="84">
        <v>114659.08772364531</v>
      </c>
      <c r="O104" s="77">
        <v>3.7450101563760697E-3</v>
      </c>
      <c r="P104" s="84">
        <v>62112.497439575935</v>
      </c>
      <c r="Q104" s="77">
        <v>3.7450101563760697E-3</v>
      </c>
      <c r="R104" s="84">
        <v>10173.314846781375</v>
      </c>
      <c r="S104" s="77">
        <v>1.927866426241914E-3</v>
      </c>
      <c r="T104" s="84">
        <v>142992.77000000002</v>
      </c>
      <c r="U104" s="77">
        <v>3.7450101563760697E-3</v>
      </c>
      <c r="V104" s="84">
        <v>50253.041953022323</v>
      </c>
      <c r="W104" s="77">
        <v>5.3060046032816641E-5</v>
      </c>
      <c r="X104" s="84">
        <v>4481</v>
      </c>
      <c r="Y104" s="78">
        <v>9836390.5402556192</v>
      </c>
      <c r="Z104" s="79"/>
      <c r="AA104" s="71"/>
      <c r="AB104" s="2"/>
      <c r="AC104" s="2"/>
    </row>
    <row r="105" spans="1:29" x14ac:dyDescent="0.2">
      <c r="A105" s="81">
        <v>101</v>
      </c>
      <c r="B105" s="83" t="s">
        <v>138</v>
      </c>
      <c r="C105" s="77">
        <v>2.3413584321204408E-2</v>
      </c>
      <c r="D105" s="84">
        <v>44112903.406109706</v>
      </c>
      <c r="E105" s="77">
        <v>2.3413584321204408E-2</v>
      </c>
      <c r="F105" s="84">
        <v>11389823.715365021</v>
      </c>
      <c r="G105" s="77">
        <v>2.3413584321204408E-2</v>
      </c>
      <c r="H105" s="84">
        <v>771074.25288386678</v>
      </c>
      <c r="I105" s="77">
        <v>2.3413584321204408E-2</v>
      </c>
      <c r="J105" s="84">
        <v>2726022.5034647724</v>
      </c>
      <c r="K105" s="77">
        <v>2.3413584321204408E-2</v>
      </c>
      <c r="L105" s="84">
        <v>91769.075475274265</v>
      </c>
      <c r="M105" s="77">
        <v>2.3413584321204408E-2</v>
      </c>
      <c r="N105" s="84">
        <v>716841.90603310079</v>
      </c>
      <c r="O105" s="77">
        <v>2.3413584321204408E-2</v>
      </c>
      <c r="P105" s="84">
        <v>388323.69886263862</v>
      </c>
      <c r="Q105" s="77">
        <v>2.3413584321204408E-2</v>
      </c>
      <c r="R105" s="84">
        <v>63602.969029533728</v>
      </c>
      <c r="S105" s="77">
        <v>2.9312087716086656E-2</v>
      </c>
      <c r="T105" s="84">
        <v>2174122.48</v>
      </c>
      <c r="U105" s="77">
        <v>2.3413584321204408E-2</v>
      </c>
      <c r="V105" s="84">
        <v>314179.07723451243</v>
      </c>
      <c r="W105" s="77">
        <v>2.4441439405729379E-2</v>
      </c>
      <c r="X105" s="84">
        <v>2064116</v>
      </c>
      <c r="Y105" s="78">
        <v>64812779.084458426</v>
      </c>
      <c r="Z105" s="79"/>
      <c r="AA105" s="71"/>
      <c r="AB105" s="2"/>
      <c r="AC105" s="2"/>
    </row>
    <row r="106" spans="1:29" x14ac:dyDescent="0.2">
      <c r="A106" s="81">
        <v>102</v>
      </c>
      <c r="B106" s="83" t="s">
        <v>95</v>
      </c>
      <c r="C106" s="77">
        <v>2.8441714096564794E-2</v>
      </c>
      <c r="D106" s="84">
        <v>53586267.24698817</v>
      </c>
      <c r="E106" s="77">
        <v>2.8441714096564794E-2</v>
      </c>
      <c r="F106" s="84">
        <v>13835818.782744212</v>
      </c>
      <c r="G106" s="77">
        <v>2.8441714096564794E-2</v>
      </c>
      <c r="H106" s="84">
        <v>936664.50838472543</v>
      </c>
      <c r="I106" s="77">
        <v>2.8441714096564794E-2</v>
      </c>
      <c r="J106" s="84">
        <v>3311443.1178369247</v>
      </c>
      <c r="K106" s="77">
        <v>2.8441714096564794E-2</v>
      </c>
      <c r="L106" s="84">
        <v>111476.72956720379</v>
      </c>
      <c r="M106" s="77">
        <v>2.8441714096564794E-2</v>
      </c>
      <c r="N106" s="84">
        <v>870785.62018227705</v>
      </c>
      <c r="O106" s="77">
        <v>2.8441714096564794E-2</v>
      </c>
      <c r="P106" s="84">
        <v>471717.25048390846</v>
      </c>
      <c r="Q106" s="77">
        <v>2.8441714096564794E-2</v>
      </c>
      <c r="R106" s="84">
        <v>77261.876524918538</v>
      </c>
      <c r="S106" s="77">
        <v>4.0467565515302936E-2</v>
      </c>
      <c r="T106" s="84">
        <v>3001541.38</v>
      </c>
      <c r="U106" s="77">
        <v>2.8441714096564794E-2</v>
      </c>
      <c r="V106" s="84">
        <v>381649.87330598041</v>
      </c>
      <c r="W106" s="77">
        <v>8.1131545682242602E-3</v>
      </c>
      <c r="X106" s="84">
        <v>685168</v>
      </c>
      <c r="Y106" s="78">
        <v>77269794.386018306</v>
      </c>
      <c r="Z106" s="79"/>
      <c r="AA106" s="71"/>
      <c r="AB106" s="2"/>
      <c r="AC106" s="2"/>
    </row>
    <row r="107" spans="1:29" x14ac:dyDescent="0.2">
      <c r="A107" s="81">
        <v>103</v>
      </c>
      <c r="B107" s="83" t="s">
        <v>96</v>
      </c>
      <c r="C107" s="77">
        <v>3.5648753443289537E-3</v>
      </c>
      <c r="D107" s="84">
        <v>6716485.5906656757</v>
      </c>
      <c r="E107" s="77">
        <v>3.5648753443289537E-3</v>
      </c>
      <c r="F107" s="84">
        <v>1734177.0991631455</v>
      </c>
      <c r="G107" s="77">
        <v>3.5648753443289537E-3</v>
      </c>
      <c r="H107" s="84">
        <v>117401.22977510717</v>
      </c>
      <c r="I107" s="77">
        <v>3.5648753443289537E-3</v>
      </c>
      <c r="J107" s="84">
        <v>415055.22082265961</v>
      </c>
      <c r="K107" s="77">
        <v>3.5648753443289537E-3</v>
      </c>
      <c r="L107" s="84">
        <v>13972.457614590448</v>
      </c>
      <c r="M107" s="77">
        <v>3.5648753443289537E-3</v>
      </c>
      <c r="N107" s="84">
        <v>109143.99100717099</v>
      </c>
      <c r="O107" s="77">
        <v>3.5648753443289537E-3</v>
      </c>
      <c r="P107" s="84">
        <v>59124.889239634002</v>
      </c>
      <c r="Q107" s="77">
        <v>3.5648753443289537E-3</v>
      </c>
      <c r="R107" s="84">
        <v>9683.9788820441208</v>
      </c>
      <c r="S107" s="77">
        <v>1.8335659970160274E-3</v>
      </c>
      <c r="T107" s="84">
        <v>135998.37</v>
      </c>
      <c r="U107" s="77">
        <v>3.5648753443289537E-3</v>
      </c>
      <c r="V107" s="84">
        <v>47835.87300313537</v>
      </c>
      <c r="W107" s="77">
        <v>2.3048734568818921E-4</v>
      </c>
      <c r="X107" s="84">
        <v>19465</v>
      </c>
      <c r="Y107" s="78">
        <v>9378343.7001731619</v>
      </c>
      <c r="Z107" s="79"/>
      <c r="AA107" s="71"/>
      <c r="AB107" s="2"/>
      <c r="AC107" s="2"/>
    </row>
    <row r="108" spans="1:29" x14ac:dyDescent="0.2">
      <c r="A108" s="81">
        <v>104</v>
      </c>
      <c r="B108" s="83" t="s">
        <v>139</v>
      </c>
      <c r="C108" s="77">
        <v>7.4267416518749175E-3</v>
      </c>
      <c r="D108" s="84">
        <v>13992523.853538591</v>
      </c>
      <c r="E108" s="77">
        <v>7.4267416518749175E-3</v>
      </c>
      <c r="F108" s="84">
        <v>3612829.0753759658</v>
      </c>
      <c r="G108" s="77">
        <v>7.4267416518749175E-3</v>
      </c>
      <c r="H108" s="84">
        <v>244583.19546549331</v>
      </c>
      <c r="I108" s="77">
        <v>7.4267416518749175E-3</v>
      </c>
      <c r="J108" s="84">
        <v>864688.83160682686</v>
      </c>
      <c r="K108" s="77">
        <v>7.4267416518749175E-3</v>
      </c>
      <c r="L108" s="84">
        <v>29108.965369690704</v>
      </c>
      <c r="M108" s="77">
        <v>7.4267416518749175E-3</v>
      </c>
      <c r="N108" s="84">
        <v>227380.80459231354</v>
      </c>
      <c r="O108" s="77">
        <v>7.4267416518749175E-3</v>
      </c>
      <c r="P108" s="84">
        <v>123175.49287579294</v>
      </c>
      <c r="Q108" s="77">
        <v>7.4267416518749175E-3</v>
      </c>
      <c r="R108" s="84">
        <v>20174.733299879903</v>
      </c>
      <c r="S108" s="77">
        <v>9.3469139566068893E-3</v>
      </c>
      <c r="T108" s="84">
        <v>693274.91</v>
      </c>
      <c r="U108" s="77">
        <v>7.4267416518749175E-3</v>
      </c>
      <c r="V108" s="84">
        <v>99656.968665494467</v>
      </c>
      <c r="W108" s="77">
        <v>2.5131942312303286E-3</v>
      </c>
      <c r="X108" s="84">
        <v>212243</v>
      </c>
      <c r="Y108" s="78">
        <v>20119639.830790054</v>
      </c>
      <c r="Z108" s="79"/>
      <c r="AA108" s="71"/>
      <c r="AB108" s="2"/>
      <c r="AC108" s="2"/>
    </row>
    <row r="109" spans="1:29" x14ac:dyDescent="0.2">
      <c r="A109" s="81">
        <v>105</v>
      </c>
      <c r="B109" s="83" t="s">
        <v>97</v>
      </c>
      <c r="C109" s="77">
        <v>3.507185481454071E-3</v>
      </c>
      <c r="D109" s="84">
        <v>6607793.6743149329</v>
      </c>
      <c r="E109" s="77">
        <v>3.507185481454071E-3</v>
      </c>
      <c r="F109" s="84">
        <v>1706113.1616090215</v>
      </c>
      <c r="G109" s="77">
        <v>3.507185481454071E-3</v>
      </c>
      <c r="H109" s="84">
        <v>115501.34262818551</v>
      </c>
      <c r="I109" s="77">
        <v>3.507185481454071E-3</v>
      </c>
      <c r="J109" s="84">
        <v>408338.4421243933</v>
      </c>
      <c r="K109" s="77">
        <v>3.507185481454071E-3</v>
      </c>
      <c r="L109" s="84">
        <v>13746.343350849604</v>
      </c>
      <c r="M109" s="77">
        <v>3.507185481454071E-3</v>
      </c>
      <c r="N109" s="84">
        <v>107377.72956275957</v>
      </c>
      <c r="O109" s="77">
        <v>3.507185481454071E-3</v>
      </c>
      <c r="P109" s="84">
        <v>58168.079695605134</v>
      </c>
      <c r="Q109" s="77">
        <v>3.507185481454071E-3</v>
      </c>
      <c r="R109" s="84">
        <v>9527.2644503103093</v>
      </c>
      <c r="S109" s="77">
        <v>1.4786088653836414E-3</v>
      </c>
      <c r="T109" s="84">
        <v>109670.66</v>
      </c>
      <c r="U109" s="77">
        <v>3.507185481454071E-3</v>
      </c>
      <c r="V109" s="84">
        <v>47061.751978555571</v>
      </c>
      <c r="W109" s="77">
        <v>9.1647878662083062E-4</v>
      </c>
      <c r="X109" s="84">
        <v>77398</v>
      </c>
      <c r="Y109" s="78">
        <v>9260696.4497146122</v>
      </c>
      <c r="Z109" s="79"/>
      <c r="AA109" s="71"/>
      <c r="AB109" s="2"/>
      <c r="AC109" s="2"/>
    </row>
    <row r="110" spans="1:29" ht="15" thickBot="1" x14ac:dyDescent="0.25">
      <c r="A110" s="85">
        <v>106</v>
      </c>
      <c r="B110" s="83" t="s">
        <v>140</v>
      </c>
      <c r="C110" s="86">
        <v>3.1968256561732949E-3</v>
      </c>
      <c r="D110" s="84">
        <v>6023053.0892799078</v>
      </c>
      <c r="E110" s="86">
        <v>3.1968256561732949E-3</v>
      </c>
      <c r="F110" s="84">
        <v>1555134.8385216794</v>
      </c>
      <c r="G110" s="86">
        <v>3.1968256561732949E-3</v>
      </c>
      <c r="H110" s="84">
        <v>105280.33301596601</v>
      </c>
      <c r="I110" s="86">
        <v>3.1968256561732949E-3</v>
      </c>
      <c r="J110" s="84">
        <v>372203.52761151496</v>
      </c>
      <c r="K110" s="86">
        <v>3.1968256561732949E-3</v>
      </c>
      <c r="L110" s="84">
        <v>12529.894222858107</v>
      </c>
      <c r="M110" s="86">
        <v>3.1968256561732949E-3</v>
      </c>
      <c r="N110" s="84">
        <v>97875.599275561952</v>
      </c>
      <c r="O110" s="86">
        <v>3.1968256561732949E-3</v>
      </c>
      <c r="P110" s="84">
        <v>53020.637352817634</v>
      </c>
      <c r="Q110" s="86">
        <v>3.1968256561732949E-3</v>
      </c>
      <c r="R110" s="84">
        <v>8684.1724194388371</v>
      </c>
      <c r="S110" s="86">
        <v>1.0555534696826338E-3</v>
      </c>
      <c r="T110" s="84">
        <v>78295.11</v>
      </c>
      <c r="U110" s="86">
        <v>3.1968256561732949E-3</v>
      </c>
      <c r="V110" s="84">
        <v>42897.137019150548</v>
      </c>
      <c r="W110" s="86">
        <v>0</v>
      </c>
      <c r="X110" s="84">
        <v>0</v>
      </c>
      <c r="Y110" s="78">
        <v>8348974.3387188958</v>
      </c>
      <c r="Z110" s="79"/>
      <c r="AA110" s="71"/>
      <c r="AB110" s="2"/>
      <c r="AC110" s="2"/>
    </row>
    <row r="111" spans="1:29" ht="15" thickBot="1" x14ac:dyDescent="0.25">
      <c r="A111" s="146" t="s">
        <v>164</v>
      </c>
      <c r="B111" s="147"/>
      <c r="C111" s="87">
        <v>1.0000000000000002</v>
      </c>
      <c r="D111" s="88">
        <v>1884073057.799999</v>
      </c>
      <c r="E111" s="87">
        <v>1.0000000000000002</v>
      </c>
      <c r="F111" s="88">
        <v>486462199.00000012</v>
      </c>
      <c r="G111" s="87">
        <v>1.0000000000000002</v>
      </c>
      <c r="H111" s="88">
        <v>32932772.799999993</v>
      </c>
      <c r="I111" s="87">
        <v>1.0000000000000002</v>
      </c>
      <c r="J111" s="88">
        <v>116429098.00000003</v>
      </c>
      <c r="K111" s="87">
        <v>1.0000000000000002</v>
      </c>
      <c r="L111" s="88">
        <v>3919480.0000000005</v>
      </c>
      <c r="M111" s="87">
        <v>1.0000000000000002</v>
      </c>
      <c r="N111" s="88">
        <v>30616495.800000008</v>
      </c>
      <c r="O111" s="87">
        <v>1.0000000000000002</v>
      </c>
      <c r="P111" s="88">
        <v>16585401.600000005</v>
      </c>
      <c r="Q111" s="87">
        <v>1.0000000000000002</v>
      </c>
      <c r="R111" s="88">
        <v>2716498.6</v>
      </c>
      <c r="S111" s="87">
        <v>0.99999999999999978</v>
      </c>
      <c r="T111" s="88">
        <v>74171533.799999982</v>
      </c>
      <c r="U111" s="87">
        <v>1.0000000000000002</v>
      </c>
      <c r="V111" s="88">
        <v>13418666.400000002</v>
      </c>
      <c r="W111" s="87">
        <v>0.99999999999999989</v>
      </c>
      <c r="X111" s="88">
        <v>84451491</v>
      </c>
      <c r="Y111" s="88">
        <v>2745776694.7999992</v>
      </c>
      <c r="Z111" s="79"/>
      <c r="AA111" s="71"/>
      <c r="AB111" s="2"/>
      <c r="AC111" s="2"/>
    </row>
    <row r="112" spans="1:29" x14ac:dyDescent="0.2">
      <c r="A112" s="97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2"/>
      <c r="AA112" s="2"/>
      <c r="AB112" s="2"/>
      <c r="AC112" s="2"/>
    </row>
    <row r="113" spans="1:29" x14ac:dyDescent="0.2">
      <c r="A113" s="2"/>
      <c r="B113" s="2" t="s">
        <v>30</v>
      </c>
      <c r="C113" s="2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2"/>
      <c r="AA113" s="2"/>
      <c r="AB113" s="2"/>
      <c r="AC113" s="2"/>
    </row>
    <row r="114" spans="1:29" x14ac:dyDescent="0.2">
      <c r="A114" s="2"/>
      <c r="B114" s="2" t="s">
        <v>174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">
      <c r="A115" s="2"/>
      <c r="B115" s="2" t="s">
        <v>173</v>
      </c>
      <c r="C115" s="99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</sheetData>
  <mergeCells count="16">
    <mergeCell ref="A111:B111"/>
    <mergeCell ref="O3:P3"/>
    <mergeCell ref="Q3:R3"/>
    <mergeCell ref="S3:T3"/>
    <mergeCell ref="U3:V3"/>
    <mergeCell ref="W3:X3"/>
    <mergeCell ref="Y3:Y4"/>
    <mergeCell ref="A1:Y1"/>
    <mergeCell ref="A3:A4"/>
    <mergeCell ref="B3:B4"/>
    <mergeCell ref="C3:D3"/>
    <mergeCell ref="E3:F3"/>
    <mergeCell ref="G3:H3"/>
    <mergeCell ref="I3:J3"/>
    <mergeCell ref="K3:L3"/>
    <mergeCell ref="M3:N3"/>
  </mergeCells>
  <conditionalFormatting sqref="AA6:AA111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showGridLines="0" workbookViewId="0">
      <selection sqref="A1:E1"/>
    </sheetView>
  </sheetViews>
  <sheetFormatPr baseColWidth="10" defaultRowHeight="14.25" x14ac:dyDescent="0.2"/>
  <cols>
    <col min="1" max="1" width="7.42578125" style="1" customWidth="1"/>
    <col min="2" max="4" width="34.5703125" style="1" customWidth="1"/>
    <col min="5" max="5" width="23.140625" style="1" customWidth="1"/>
    <col min="6" max="6" width="14.140625" style="1" bestFit="1" customWidth="1"/>
    <col min="7" max="16384" width="11.42578125" style="1"/>
  </cols>
  <sheetData>
    <row r="1" spans="1:7" ht="39" customHeight="1" x14ac:dyDescent="0.2">
      <c r="A1" s="139" t="s">
        <v>170</v>
      </c>
      <c r="B1" s="124"/>
      <c r="C1" s="124"/>
      <c r="D1" s="124"/>
      <c r="E1" s="124"/>
    </row>
    <row r="2" spans="1:7" ht="13.5" customHeight="1" x14ac:dyDescent="0.2">
      <c r="A2" s="100"/>
      <c r="B2" s="100"/>
      <c r="C2" s="100"/>
      <c r="D2" s="100"/>
    </row>
    <row r="3" spans="1:7" ht="13.5" customHeight="1" thickBot="1" x14ac:dyDescent="0.25">
      <c r="A3" s="100"/>
      <c r="B3" s="100"/>
      <c r="C3" s="100"/>
      <c r="D3" s="100"/>
    </row>
    <row r="4" spans="1:7" ht="65.25" customHeight="1" thickBot="1" x14ac:dyDescent="0.25">
      <c r="A4" s="101" t="s">
        <v>14</v>
      </c>
      <c r="B4" s="101" t="s">
        <v>150</v>
      </c>
      <c r="C4" s="101" t="s">
        <v>165</v>
      </c>
      <c r="D4" s="101" t="s">
        <v>166</v>
      </c>
      <c r="E4" s="101" t="s">
        <v>167</v>
      </c>
    </row>
    <row r="5" spans="1:7" x14ac:dyDescent="0.2">
      <c r="A5" s="102">
        <v>1</v>
      </c>
      <c r="B5" s="95" t="s">
        <v>98</v>
      </c>
      <c r="C5" s="107">
        <f>TRUNC('ANEXO III'!Y5,0)</f>
        <v>11825521</v>
      </c>
      <c r="D5" s="107">
        <f>'ANEXO IV'!Y5</f>
        <v>11826192.555469453</v>
      </c>
      <c r="E5" s="107">
        <f>TRUNC(D5-C5,0)</f>
        <v>671</v>
      </c>
      <c r="G5" s="103"/>
    </row>
    <row r="6" spans="1:7" x14ac:dyDescent="0.2">
      <c r="A6" s="104">
        <v>2</v>
      </c>
      <c r="B6" s="74" t="s">
        <v>35</v>
      </c>
      <c r="C6" s="108">
        <f>'ANEXO III'!Y6</f>
        <v>19740717.620000001</v>
      </c>
      <c r="D6" s="108">
        <f>'ANEXO IV'!Y6</f>
        <v>19740437.834075108</v>
      </c>
      <c r="E6" s="108">
        <f t="shared" ref="E6:E69" si="0">D6-C6</f>
        <v>-279.78592489287257</v>
      </c>
      <c r="G6" s="103"/>
    </row>
    <row r="7" spans="1:7" x14ac:dyDescent="0.2">
      <c r="A7" s="104">
        <v>3</v>
      </c>
      <c r="B7" s="74" t="s">
        <v>36</v>
      </c>
      <c r="C7" s="108">
        <f>'ANEXO III'!Y7</f>
        <v>16630070.899999999</v>
      </c>
      <c r="D7" s="108">
        <f>'ANEXO IV'!Y7</f>
        <v>16651145.159352886</v>
      </c>
      <c r="E7" s="108">
        <f t="shared" si="0"/>
        <v>21074.259352887049</v>
      </c>
      <c r="G7" s="103"/>
    </row>
    <row r="8" spans="1:7" x14ac:dyDescent="0.2">
      <c r="A8" s="104">
        <v>4</v>
      </c>
      <c r="B8" s="74" t="s">
        <v>37</v>
      </c>
      <c r="C8" s="108">
        <f>'ANEXO III'!Y8</f>
        <v>11478233.959999997</v>
      </c>
      <c r="D8" s="108">
        <f>'ANEXO IV'!Y8</f>
        <v>11480136.878932035</v>
      </c>
      <c r="E8" s="108">
        <f t="shared" si="0"/>
        <v>1902.918932037428</v>
      </c>
      <c r="G8" s="103"/>
    </row>
    <row r="9" spans="1:7" x14ac:dyDescent="0.2">
      <c r="A9" s="104">
        <v>5</v>
      </c>
      <c r="B9" s="74" t="s">
        <v>99</v>
      </c>
      <c r="C9" s="108">
        <f>'ANEXO III'!Y9</f>
        <v>8376803.1299999999</v>
      </c>
      <c r="D9" s="108">
        <f>'ANEXO IV'!Y9</f>
        <v>8376835.8199030375</v>
      </c>
      <c r="E9" s="108">
        <f t="shared" si="0"/>
        <v>32.689903037622571</v>
      </c>
      <c r="G9" s="103"/>
    </row>
    <row r="10" spans="1:7" x14ac:dyDescent="0.2">
      <c r="A10" s="104">
        <v>6</v>
      </c>
      <c r="B10" s="74" t="s">
        <v>38</v>
      </c>
      <c r="C10" s="108">
        <f>'ANEXO III'!Y10</f>
        <v>13834945</v>
      </c>
      <c r="D10" s="108">
        <f>'ANEXO IV'!Y10</f>
        <v>13834117.752172833</v>
      </c>
      <c r="E10" s="108">
        <f t="shared" si="0"/>
        <v>-827.24782716669142</v>
      </c>
      <c r="G10" s="103"/>
    </row>
    <row r="11" spans="1:7" x14ac:dyDescent="0.2">
      <c r="A11" s="104">
        <v>7</v>
      </c>
      <c r="B11" s="74" t="s">
        <v>100</v>
      </c>
      <c r="C11" s="108">
        <f>'ANEXO III'!Y11</f>
        <v>12413787.289999999</v>
      </c>
      <c r="D11" s="108">
        <f>'ANEXO IV'!Y11</f>
        <v>12414162.557014644</v>
      </c>
      <c r="E11" s="108">
        <f t="shared" si="0"/>
        <v>375.26701464504004</v>
      </c>
      <c r="G11" s="103"/>
    </row>
    <row r="12" spans="1:7" x14ac:dyDescent="0.2">
      <c r="A12" s="104">
        <v>8</v>
      </c>
      <c r="B12" s="74" t="s">
        <v>39</v>
      </c>
      <c r="C12" s="108">
        <f>'ANEXO III'!Y12</f>
        <v>9755009.9100000001</v>
      </c>
      <c r="D12" s="108">
        <f>'ANEXO IV'!Y12</f>
        <v>9766885.5337710958</v>
      </c>
      <c r="E12" s="108">
        <f t="shared" si="0"/>
        <v>11875.623771095648</v>
      </c>
      <c r="G12" s="103"/>
    </row>
    <row r="13" spans="1:7" x14ac:dyDescent="0.2">
      <c r="A13" s="104">
        <v>9</v>
      </c>
      <c r="B13" s="74" t="s">
        <v>40</v>
      </c>
      <c r="C13" s="108">
        <f>'ANEXO III'!Y13</f>
        <v>10204913.659999998</v>
      </c>
      <c r="D13" s="108">
        <f>'ANEXO IV'!Y13</f>
        <v>10202582.777663691</v>
      </c>
      <c r="E13" s="108">
        <f t="shared" si="0"/>
        <v>-2330.882336307317</v>
      </c>
      <c r="G13" s="103"/>
    </row>
    <row r="14" spans="1:7" x14ac:dyDescent="0.2">
      <c r="A14" s="104">
        <v>10</v>
      </c>
      <c r="B14" s="74" t="s">
        <v>41</v>
      </c>
      <c r="C14" s="108">
        <f>'ANEXO III'!Y14</f>
        <v>8839498.3100000024</v>
      </c>
      <c r="D14" s="108">
        <f>'ANEXO IV'!Y14</f>
        <v>8841389.3787163924</v>
      </c>
      <c r="E14" s="108">
        <f t="shared" si="0"/>
        <v>1891.0687163900584</v>
      </c>
      <c r="G14" s="103"/>
    </row>
    <row r="15" spans="1:7" x14ac:dyDescent="0.2">
      <c r="A15" s="104">
        <v>11</v>
      </c>
      <c r="B15" s="74" t="s">
        <v>101</v>
      </c>
      <c r="C15" s="108">
        <f>'ANEXO III'!Y15</f>
        <v>13377798.66</v>
      </c>
      <c r="D15" s="108">
        <f>'ANEXO IV'!Y15</f>
        <v>13374611.338361468</v>
      </c>
      <c r="E15" s="108">
        <f t="shared" si="0"/>
        <v>-3187.3216385319829</v>
      </c>
      <c r="G15" s="103"/>
    </row>
    <row r="16" spans="1:7" x14ac:dyDescent="0.2">
      <c r="A16" s="104">
        <v>12</v>
      </c>
      <c r="B16" s="74" t="s">
        <v>42</v>
      </c>
      <c r="C16" s="108">
        <f>'ANEXO III'!Y16</f>
        <v>9614685.6999999993</v>
      </c>
      <c r="D16" s="108">
        <f>'ANEXO IV'!Y16</f>
        <v>9595993.3293543942</v>
      </c>
      <c r="E16" s="108">
        <f t="shared" si="0"/>
        <v>-18692.370645605028</v>
      </c>
      <c r="G16" s="103"/>
    </row>
    <row r="17" spans="1:7" x14ac:dyDescent="0.2">
      <c r="A17" s="104">
        <v>13</v>
      </c>
      <c r="B17" s="74" t="s">
        <v>43</v>
      </c>
      <c r="C17" s="108">
        <f>'ANEXO III'!Y17</f>
        <v>20634292.670000006</v>
      </c>
      <c r="D17" s="108">
        <f>'ANEXO IV'!Y17</f>
        <v>20637200.956287701</v>
      </c>
      <c r="E17" s="108">
        <f t="shared" si="0"/>
        <v>2908.2862876951694</v>
      </c>
      <c r="G17" s="103"/>
    </row>
    <row r="18" spans="1:7" x14ac:dyDescent="0.2">
      <c r="A18" s="104">
        <v>14</v>
      </c>
      <c r="B18" s="74" t="s">
        <v>44</v>
      </c>
      <c r="C18" s="108">
        <f>'ANEXO III'!Y18</f>
        <v>8026231.8599999994</v>
      </c>
      <c r="D18" s="108">
        <f>'ANEXO IV'!Y18</f>
        <v>8026668.5274735559</v>
      </c>
      <c r="E18" s="108">
        <f t="shared" si="0"/>
        <v>436.66747355647385</v>
      </c>
      <c r="G18" s="103"/>
    </row>
    <row r="19" spans="1:7" x14ac:dyDescent="0.2">
      <c r="A19" s="104">
        <v>15</v>
      </c>
      <c r="B19" s="74" t="s">
        <v>102</v>
      </c>
      <c r="C19" s="108">
        <f>'ANEXO III'!Y19</f>
        <v>11044076.559999997</v>
      </c>
      <c r="D19" s="108">
        <f>'ANEXO IV'!Y19</f>
        <v>11043567.165914299</v>
      </c>
      <c r="E19" s="108">
        <f t="shared" si="0"/>
        <v>-509.39408569782972</v>
      </c>
      <c r="G19" s="103"/>
    </row>
    <row r="20" spans="1:7" x14ac:dyDescent="0.2">
      <c r="A20" s="104">
        <v>16</v>
      </c>
      <c r="B20" s="74" t="s">
        <v>103</v>
      </c>
      <c r="C20" s="108">
        <f>'ANEXO III'!Y20</f>
        <v>9066396.0799999982</v>
      </c>
      <c r="D20" s="108">
        <f>'ANEXO IV'!Y20</f>
        <v>9066802.5503384713</v>
      </c>
      <c r="E20" s="108">
        <f t="shared" si="0"/>
        <v>406.47033847309649</v>
      </c>
      <c r="G20" s="103"/>
    </row>
    <row r="21" spans="1:7" x14ac:dyDescent="0.2">
      <c r="A21" s="104">
        <v>17</v>
      </c>
      <c r="B21" s="83" t="s">
        <v>45</v>
      </c>
      <c r="C21" s="109">
        <f>'ANEXO III'!Y21</f>
        <v>10390166.619999997</v>
      </c>
      <c r="D21" s="109">
        <f>'ANEXO IV'!Y21</f>
        <v>10390166.858047998</v>
      </c>
      <c r="E21" s="109">
        <f t="shared" si="0"/>
        <v>0.23804800026118755</v>
      </c>
      <c r="G21" s="103"/>
    </row>
    <row r="22" spans="1:7" x14ac:dyDescent="0.2">
      <c r="A22" s="104">
        <v>18</v>
      </c>
      <c r="B22" s="83" t="s">
        <v>1</v>
      </c>
      <c r="C22" s="109">
        <f>'ANEXO III'!Y22</f>
        <v>9285250.9800000004</v>
      </c>
      <c r="D22" s="109">
        <f>'ANEXO IV'!Y22</f>
        <v>9285231.8482730947</v>
      </c>
      <c r="E22" s="109">
        <f t="shared" si="0"/>
        <v>-19.131726905703545</v>
      </c>
      <c r="G22" s="103"/>
    </row>
    <row r="23" spans="1:7" x14ac:dyDescent="0.2">
      <c r="A23" s="104">
        <v>19</v>
      </c>
      <c r="B23" s="83" t="s">
        <v>46</v>
      </c>
      <c r="C23" s="109">
        <f>'ANEXO III'!Y23</f>
        <v>38407136.010000013</v>
      </c>
      <c r="D23" s="109">
        <f>'ANEXO IV'!Y23</f>
        <v>38406147.588500708</v>
      </c>
      <c r="E23" s="109">
        <f t="shared" si="0"/>
        <v>-988.4214993044734</v>
      </c>
      <c r="G23" s="103"/>
    </row>
    <row r="24" spans="1:7" x14ac:dyDescent="0.2">
      <c r="A24" s="104">
        <v>20</v>
      </c>
      <c r="B24" s="83" t="s">
        <v>47</v>
      </c>
      <c r="C24" s="109">
        <f>'ANEXO III'!Y24</f>
        <v>10166774.820000002</v>
      </c>
      <c r="D24" s="109">
        <f>'ANEXO IV'!Y24</f>
        <v>10148732.298290269</v>
      </c>
      <c r="E24" s="109">
        <f t="shared" si="0"/>
        <v>-18042.521709732711</v>
      </c>
      <c r="G24" s="103"/>
    </row>
    <row r="25" spans="1:7" x14ac:dyDescent="0.2">
      <c r="A25" s="104">
        <v>21</v>
      </c>
      <c r="B25" s="83" t="s">
        <v>104</v>
      </c>
      <c r="C25" s="109">
        <f>'ANEXO III'!Y25</f>
        <v>14337403.65</v>
      </c>
      <c r="D25" s="109">
        <f>'ANEXO IV'!Y25</f>
        <v>14337003.857464889</v>
      </c>
      <c r="E25" s="109">
        <f t="shared" si="0"/>
        <v>-399.7925351113081</v>
      </c>
      <c r="G25" s="103"/>
    </row>
    <row r="26" spans="1:7" x14ac:dyDescent="0.2">
      <c r="A26" s="104">
        <v>22</v>
      </c>
      <c r="B26" s="83" t="s">
        <v>48</v>
      </c>
      <c r="C26" s="109">
        <f>'ANEXO III'!Y26</f>
        <v>10147355.189999999</v>
      </c>
      <c r="D26" s="109">
        <f>'ANEXO IV'!Y26</f>
        <v>10147340.214237142</v>
      </c>
      <c r="E26" s="109">
        <f t="shared" si="0"/>
        <v>-14.975762857124209</v>
      </c>
      <c r="G26" s="103"/>
    </row>
    <row r="27" spans="1:7" x14ac:dyDescent="0.2">
      <c r="A27" s="104">
        <v>23</v>
      </c>
      <c r="B27" s="83" t="s">
        <v>105</v>
      </c>
      <c r="C27" s="109">
        <f>'ANEXO III'!Y27</f>
        <v>10564737.280000001</v>
      </c>
      <c r="D27" s="109">
        <f>'ANEXO IV'!Y27</f>
        <v>10566848.208350414</v>
      </c>
      <c r="E27" s="109">
        <f t="shared" si="0"/>
        <v>2110.9283504132181</v>
      </c>
      <c r="G27" s="103"/>
    </row>
    <row r="28" spans="1:7" x14ac:dyDescent="0.2">
      <c r="A28" s="104">
        <v>24</v>
      </c>
      <c r="B28" s="83" t="s">
        <v>49</v>
      </c>
      <c r="C28" s="109">
        <f>'ANEXO III'!Y28</f>
        <v>9444249.9199999999</v>
      </c>
      <c r="D28" s="109">
        <f>'ANEXO IV'!Y28</f>
        <v>9450189.8713301085</v>
      </c>
      <c r="E28" s="109">
        <f t="shared" si="0"/>
        <v>5939.9513301085681</v>
      </c>
      <c r="G28" s="103"/>
    </row>
    <row r="29" spans="1:7" x14ac:dyDescent="0.2">
      <c r="A29" s="104">
        <v>25</v>
      </c>
      <c r="B29" s="83" t="s">
        <v>50</v>
      </c>
      <c r="C29" s="109">
        <f>'ANEXO III'!Y29</f>
        <v>11292664.189999998</v>
      </c>
      <c r="D29" s="109">
        <f>'ANEXO IV'!Y29</f>
        <v>11292375.890416274</v>
      </c>
      <c r="E29" s="109">
        <f t="shared" si="0"/>
        <v>-288.29958372376859</v>
      </c>
      <c r="G29" s="103"/>
    </row>
    <row r="30" spans="1:7" x14ac:dyDescent="0.2">
      <c r="A30" s="104">
        <v>26</v>
      </c>
      <c r="B30" s="83" t="s">
        <v>51</v>
      </c>
      <c r="C30" s="109">
        <f>'ANEXO III'!Y30</f>
        <v>10555681.170000002</v>
      </c>
      <c r="D30" s="109">
        <f>'ANEXO IV'!Y30</f>
        <v>10568835.441739885</v>
      </c>
      <c r="E30" s="109">
        <f t="shared" si="0"/>
        <v>13154.271739883348</v>
      </c>
      <c r="G30" s="103"/>
    </row>
    <row r="31" spans="1:7" x14ac:dyDescent="0.2">
      <c r="A31" s="104">
        <v>27</v>
      </c>
      <c r="B31" s="83" t="s">
        <v>106</v>
      </c>
      <c r="C31" s="109">
        <f>'ANEXO III'!Y31</f>
        <v>13168885.390000002</v>
      </c>
      <c r="D31" s="109">
        <f>'ANEXO IV'!Y31</f>
        <v>13146217.561874552</v>
      </c>
      <c r="E31" s="109">
        <f t="shared" si="0"/>
        <v>-22667.82812545076</v>
      </c>
      <c r="G31" s="103"/>
    </row>
    <row r="32" spans="1:7" x14ac:dyDescent="0.2">
      <c r="A32" s="104">
        <v>28</v>
      </c>
      <c r="B32" s="83" t="s">
        <v>52</v>
      </c>
      <c r="C32" s="109">
        <f>'ANEXO III'!Y32</f>
        <v>8901878.8000000007</v>
      </c>
      <c r="D32" s="109">
        <f>'ANEXO IV'!Y32</f>
        <v>8901464.199056467</v>
      </c>
      <c r="E32" s="109">
        <f t="shared" si="0"/>
        <v>-414.60094353370368</v>
      </c>
      <c r="G32" s="103"/>
    </row>
    <row r="33" spans="1:7" x14ac:dyDescent="0.2">
      <c r="A33" s="104">
        <v>29</v>
      </c>
      <c r="B33" s="83" t="s">
        <v>107</v>
      </c>
      <c r="C33" s="109">
        <f>'ANEXO III'!Y33</f>
        <v>11460122.359999999</v>
      </c>
      <c r="D33" s="109">
        <f>'ANEXO IV'!Y33</f>
        <v>11460783.935798431</v>
      </c>
      <c r="E33" s="109">
        <f t="shared" si="0"/>
        <v>661.57579843141139</v>
      </c>
      <c r="G33" s="103"/>
    </row>
    <row r="34" spans="1:7" x14ac:dyDescent="0.2">
      <c r="A34" s="104">
        <v>30</v>
      </c>
      <c r="B34" s="83" t="s">
        <v>108</v>
      </c>
      <c r="C34" s="109">
        <f>'ANEXO III'!Y34</f>
        <v>9863850.1400000062</v>
      </c>
      <c r="D34" s="109">
        <f>'ANEXO IV'!Y34</f>
        <v>9865852.4292418361</v>
      </c>
      <c r="E34" s="109">
        <f t="shared" si="0"/>
        <v>2002.289241829887</v>
      </c>
      <c r="G34" s="103"/>
    </row>
    <row r="35" spans="1:7" x14ac:dyDescent="0.2">
      <c r="A35" s="104">
        <v>31</v>
      </c>
      <c r="B35" s="83" t="s">
        <v>53</v>
      </c>
      <c r="C35" s="109">
        <f>'ANEXO III'!Y35</f>
        <v>8855437.5899999999</v>
      </c>
      <c r="D35" s="109">
        <f>'ANEXO IV'!Y35</f>
        <v>8855361.5046567321</v>
      </c>
      <c r="E35" s="109">
        <f t="shared" si="0"/>
        <v>-76.085343267768621</v>
      </c>
      <c r="G35" s="103"/>
    </row>
    <row r="36" spans="1:7" x14ac:dyDescent="0.2">
      <c r="A36" s="104">
        <v>32</v>
      </c>
      <c r="B36" s="83" t="s">
        <v>54</v>
      </c>
      <c r="C36" s="109">
        <f>'ANEXO III'!Y36</f>
        <v>20021225.120000005</v>
      </c>
      <c r="D36" s="109">
        <f>'ANEXO IV'!Y36</f>
        <v>20009837.89742868</v>
      </c>
      <c r="E36" s="109">
        <f t="shared" si="0"/>
        <v>-11387.222571324557</v>
      </c>
      <c r="G36" s="103"/>
    </row>
    <row r="37" spans="1:7" x14ac:dyDescent="0.2">
      <c r="A37" s="104">
        <v>33</v>
      </c>
      <c r="B37" s="83" t="s">
        <v>109</v>
      </c>
      <c r="C37" s="109">
        <f>'ANEXO III'!Y37</f>
        <v>23594324.250000004</v>
      </c>
      <c r="D37" s="109">
        <f>'ANEXO IV'!Y37</f>
        <v>23585011.307792269</v>
      </c>
      <c r="E37" s="109">
        <f t="shared" si="0"/>
        <v>-9312.9422077350318</v>
      </c>
      <c r="G37" s="103"/>
    </row>
    <row r="38" spans="1:7" x14ac:dyDescent="0.2">
      <c r="A38" s="104">
        <v>34</v>
      </c>
      <c r="B38" s="83" t="s">
        <v>110</v>
      </c>
      <c r="C38" s="109">
        <f>'ANEXO III'!Y38</f>
        <v>11836117.470000001</v>
      </c>
      <c r="D38" s="109">
        <f>'ANEXO IV'!Y38</f>
        <v>11835963.877040159</v>
      </c>
      <c r="E38" s="109">
        <f t="shared" si="0"/>
        <v>-153.59295984171331</v>
      </c>
      <c r="G38" s="103"/>
    </row>
    <row r="39" spans="1:7" x14ac:dyDescent="0.2">
      <c r="A39" s="104">
        <v>35</v>
      </c>
      <c r="B39" s="83" t="s">
        <v>111</v>
      </c>
      <c r="C39" s="109">
        <f>'ANEXO III'!Y39</f>
        <v>11674831.920000002</v>
      </c>
      <c r="D39" s="109">
        <f>'ANEXO IV'!Y39</f>
        <v>11687948.415160326</v>
      </c>
      <c r="E39" s="109">
        <f t="shared" si="0"/>
        <v>13116.495160324499</v>
      </c>
      <c r="G39" s="103"/>
    </row>
    <row r="40" spans="1:7" x14ac:dyDescent="0.2">
      <c r="A40" s="104">
        <v>36</v>
      </c>
      <c r="B40" s="83" t="s">
        <v>112</v>
      </c>
      <c r="C40" s="109">
        <f>'ANEXO III'!Y40</f>
        <v>13011617.959999999</v>
      </c>
      <c r="D40" s="109">
        <f>'ANEXO IV'!Y40</f>
        <v>13011924.253930602</v>
      </c>
      <c r="E40" s="109">
        <f t="shared" si="0"/>
        <v>306.29393060319126</v>
      </c>
      <c r="G40" s="103"/>
    </row>
    <row r="41" spans="1:7" x14ac:dyDescent="0.2">
      <c r="A41" s="104">
        <v>37</v>
      </c>
      <c r="B41" s="83" t="s">
        <v>113</v>
      </c>
      <c r="C41" s="109">
        <f>'ANEXO III'!Y41</f>
        <v>10749616.1</v>
      </c>
      <c r="D41" s="109">
        <f>'ANEXO IV'!Y41</f>
        <v>10747635.032252645</v>
      </c>
      <c r="E41" s="109">
        <f t="shared" si="0"/>
        <v>-1981.0677473545074</v>
      </c>
      <c r="G41" s="103"/>
    </row>
    <row r="42" spans="1:7" x14ac:dyDescent="0.2">
      <c r="A42" s="104">
        <v>38</v>
      </c>
      <c r="B42" s="83" t="s">
        <v>114</v>
      </c>
      <c r="C42" s="109">
        <f>'ANEXO III'!Y42</f>
        <v>35278772.32</v>
      </c>
      <c r="D42" s="109">
        <f>'ANEXO IV'!Y42</f>
        <v>35865466.108048528</v>
      </c>
      <c r="E42" s="109">
        <f t="shared" si="0"/>
        <v>586693.78804852813</v>
      </c>
      <c r="G42" s="103"/>
    </row>
    <row r="43" spans="1:7" x14ac:dyDescent="0.2">
      <c r="A43" s="104">
        <v>39</v>
      </c>
      <c r="B43" s="83" t="s">
        <v>55</v>
      </c>
      <c r="C43" s="109">
        <f>'ANEXO III'!Y43</f>
        <v>9943584.5499999989</v>
      </c>
      <c r="D43" s="109">
        <f>'ANEXO IV'!Y43</f>
        <v>9989017.6689673364</v>
      </c>
      <c r="E43" s="109">
        <f t="shared" si="0"/>
        <v>45433.118967337534</v>
      </c>
      <c r="G43" s="103"/>
    </row>
    <row r="44" spans="1:7" x14ac:dyDescent="0.2">
      <c r="A44" s="104">
        <v>40</v>
      </c>
      <c r="B44" s="83" t="s">
        <v>56</v>
      </c>
      <c r="C44" s="109">
        <f>'ANEXO III'!Y44</f>
        <v>29175298.030000001</v>
      </c>
      <c r="D44" s="109">
        <f>'ANEXO IV'!Y44</f>
        <v>29205268.468662247</v>
      </c>
      <c r="E44" s="109">
        <f t="shared" si="0"/>
        <v>29970.43866224587</v>
      </c>
      <c r="G44" s="103"/>
    </row>
    <row r="45" spans="1:7" x14ac:dyDescent="0.2">
      <c r="A45" s="104">
        <v>41</v>
      </c>
      <c r="B45" s="83" t="s">
        <v>115</v>
      </c>
      <c r="C45" s="109">
        <f>'ANEXO III'!Y45</f>
        <v>120476041.22000001</v>
      </c>
      <c r="D45" s="109">
        <f>'ANEXO IV'!Y45</f>
        <v>120528822.44575015</v>
      </c>
      <c r="E45" s="109">
        <f t="shared" si="0"/>
        <v>52781.225750133395</v>
      </c>
      <c r="G45" s="103"/>
    </row>
    <row r="46" spans="1:7" x14ac:dyDescent="0.2">
      <c r="A46" s="104">
        <v>42</v>
      </c>
      <c r="B46" s="83" t="s">
        <v>57</v>
      </c>
      <c r="C46" s="109">
        <f>'ANEXO III'!Y46</f>
        <v>11442883.939999999</v>
      </c>
      <c r="D46" s="109">
        <f>'ANEXO IV'!Y46</f>
        <v>11441813.445075436</v>
      </c>
      <c r="E46" s="109">
        <f t="shared" si="0"/>
        <v>-1070.4949245639145</v>
      </c>
      <c r="G46" s="103"/>
    </row>
    <row r="47" spans="1:7" x14ac:dyDescent="0.2">
      <c r="A47" s="104">
        <v>43</v>
      </c>
      <c r="B47" s="83" t="s">
        <v>58</v>
      </c>
      <c r="C47" s="109">
        <f>'ANEXO III'!Y47</f>
        <v>9314291.8899999987</v>
      </c>
      <c r="D47" s="109">
        <f>'ANEXO IV'!Y47</f>
        <v>9314398.6287472937</v>
      </c>
      <c r="E47" s="109">
        <f t="shared" si="0"/>
        <v>106.73874729499221</v>
      </c>
      <c r="G47" s="103"/>
    </row>
    <row r="48" spans="1:7" x14ac:dyDescent="0.2">
      <c r="A48" s="104">
        <v>44</v>
      </c>
      <c r="B48" s="83" t="s">
        <v>59</v>
      </c>
      <c r="C48" s="109">
        <f>'ANEXO III'!Y48</f>
        <v>12556216.510000004</v>
      </c>
      <c r="D48" s="109">
        <f>'ANEXO IV'!Y48</f>
        <v>12552887.039516293</v>
      </c>
      <c r="E48" s="109">
        <f t="shared" si="0"/>
        <v>-3329.4704837109894</v>
      </c>
      <c r="G48" s="103"/>
    </row>
    <row r="49" spans="1:7" x14ac:dyDescent="0.2">
      <c r="A49" s="104">
        <v>45</v>
      </c>
      <c r="B49" s="83" t="s">
        <v>116</v>
      </c>
      <c r="C49" s="109">
        <f>'ANEXO III'!Y49</f>
        <v>8765425.9699999988</v>
      </c>
      <c r="D49" s="109">
        <f>'ANEXO IV'!Y49</f>
        <v>8764681.4869924597</v>
      </c>
      <c r="E49" s="109">
        <f t="shared" si="0"/>
        <v>-744.48300753906369</v>
      </c>
      <c r="G49" s="103"/>
    </row>
    <row r="50" spans="1:7" x14ac:dyDescent="0.2">
      <c r="A50" s="104">
        <v>46</v>
      </c>
      <c r="B50" s="83" t="s">
        <v>60</v>
      </c>
      <c r="C50" s="109">
        <f>'ANEXO III'!Y50</f>
        <v>9312102.8600000013</v>
      </c>
      <c r="D50" s="109">
        <f>'ANEXO IV'!Y50</f>
        <v>9312027.6020414662</v>
      </c>
      <c r="E50" s="109">
        <f t="shared" si="0"/>
        <v>-75.25795853510499</v>
      </c>
      <c r="G50" s="103"/>
    </row>
    <row r="51" spans="1:7" x14ac:dyDescent="0.2">
      <c r="A51" s="104">
        <v>47</v>
      </c>
      <c r="B51" s="83" t="s">
        <v>117</v>
      </c>
      <c r="C51" s="109">
        <f>'ANEXO III'!Y51</f>
        <v>11374445.100000001</v>
      </c>
      <c r="D51" s="109">
        <f>'ANEXO IV'!Y51</f>
        <v>11371704.731789405</v>
      </c>
      <c r="E51" s="109">
        <f t="shared" si="0"/>
        <v>-2740.3682105969638</v>
      </c>
      <c r="G51" s="103"/>
    </row>
    <row r="52" spans="1:7" x14ac:dyDescent="0.2">
      <c r="A52" s="104">
        <v>48</v>
      </c>
      <c r="B52" s="83" t="s">
        <v>118</v>
      </c>
      <c r="C52" s="109">
        <f>'ANEXO III'!Y52</f>
        <v>25555710.829999998</v>
      </c>
      <c r="D52" s="109">
        <f>'ANEXO IV'!Y52</f>
        <v>25565147.238363277</v>
      </c>
      <c r="E52" s="109">
        <f t="shared" si="0"/>
        <v>9436.4083632789552</v>
      </c>
      <c r="G52" s="103"/>
    </row>
    <row r="53" spans="1:7" x14ac:dyDescent="0.2">
      <c r="A53" s="104">
        <v>49</v>
      </c>
      <c r="B53" s="83" t="s">
        <v>119</v>
      </c>
      <c r="C53" s="109">
        <f>'ANEXO III'!Y53</f>
        <v>9878973.9000000022</v>
      </c>
      <c r="D53" s="109">
        <f>'ANEXO IV'!Y53</f>
        <v>9878974.1638785638</v>
      </c>
      <c r="E53" s="109">
        <f t="shared" si="0"/>
        <v>0.26387856155633926</v>
      </c>
      <c r="G53" s="103"/>
    </row>
    <row r="54" spans="1:7" x14ac:dyDescent="0.2">
      <c r="A54" s="104">
        <v>50</v>
      </c>
      <c r="B54" s="83" t="s">
        <v>120</v>
      </c>
      <c r="C54" s="109">
        <f>'ANEXO III'!Y54</f>
        <v>973177615.53000021</v>
      </c>
      <c r="D54" s="109">
        <f>'ANEXO IV'!Y54</f>
        <v>973123692.65725863</v>
      </c>
      <c r="E54" s="109">
        <f t="shared" si="0"/>
        <v>-53922.872741580009</v>
      </c>
      <c r="G54" s="103"/>
    </row>
    <row r="55" spans="1:7" x14ac:dyDescent="0.2">
      <c r="A55" s="104">
        <v>51</v>
      </c>
      <c r="B55" s="83" t="s">
        <v>121</v>
      </c>
      <c r="C55" s="109">
        <f>'ANEXO III'!Y55</f>
        <v>9288907.6600000001</v>
      </c>
      <c r="D55" s="109">
        <f>'ANEXO IV'!Y55</f>
        <v>9311045.7405914199</v>
      </c>
      <c r="E55" s="109">
        <f t="shared" si="0"/>
        <v>22138.080591419712</v>
      </c>
      <c r="G55" s="103"/>
    </row>
    <row r="56" spans="1:7" x14ac:dyDescent="0.2">
      <c r="A56" s="104">
        <v>52</v>
      </c>
      <c r="B56" s="83" t="s">
        <v>61</v>
      </c>
      <c r="C56" s="109">
        <f>'ANEXO III'!Y56</f>
        <v>36957095.119999997</v>
      </c>
      <c r="D56" s="109">
        <f>'ANEXO IV'!Y56</f>
        <v>36938139.835078157</v>
      </c>
      <c r="E56" s="109">
        <f t="shared" si="0"/>
        <v>-18955.284921839833</v>
      </c>
      <c r="G56" s="103"/>
    </row>
    <row r="57" spans="1:7" x14ac:dyDescent="0.2">
      <c r="A57" s="104">
        <v>53</v>
      </c>
      <c r="B57" s="83" t="s">
        <v>62</v>
      </c>
      <c r="C57" s="109">
        <f>'ANEXO III'!Y57</f>
        <v>17162764.859999996</v>
      </c>
      <c r="D57" s="109">
        <f>'ANEXO IV'!Y57</f>
        <v>17162132.266246825</v>
      </c>
      <c r="E57" s="109">
        <f t="shared" si="0"/>
        <v>-632.59375317022204</v>
      </c>
      <c r="G57" s="103"/>
    </row>
    <row r="58" spans="1:7" x14ac:dyDescent="0.2">
      <c r="A58" s="104">
        <v>54</v>
      </c>
      <c r="B58" s="83" t="s">
        <v>63</v>
      </c>
      <c r="C58" s="109">
        <f>'ANEXO III'!Y58</f>
        <v>8958547.5099999961</v>
      </c>
      <c r="D58" s="109">
        <f>'ANEXO IV'!Y58</f>
        <v>8957394.5049161222</v>
      </c>
      <c r="E58" s="109">
        <f t="shared" si="0"/>
        <v>-1153.005083873868</v>
      </c>
      <c r="G58" s="103"/>
    </row>
    <row r="59" spans="1:7" x14ac:dyDescent="0.2">
      <c r="A59" s="104">
        <v>55</v>
      </c>
      <c r="B59" s="83" t="s">
        <v>122</v>
      </c>
      <c r="C59" s="109">
        <f>'ANEXO III'!Y59</f>
        <v>12189954.609999998</v>
      </c>
      <c r="D59" s="109">
        <f>'ANEXO IV'!Y59</f>
        <v>12197433.440616682</v>
      </c>
      <c r="E59" s="109">
        <f t="shared" si="0"/>
        <v>7478.8306166846305</v>
      </c>
      <c r="G59" s="103"/>
    </row>
    <row r="60" spans="1:7" x14ac:dyDescent="0.2">
      <c r="A60" s="104">
        <v>56</v>
      </c>
      <c r="B60" s="83" t="s">
        <v>64</v>
      </c>
      <c r="C60" s="109">
        <f>'ANEXO III'!Y60</f>
        <v>33787693.679999992</v>
      </c>
      <c r="D60" s="109">
        <f>'ANEXO IV'!Y60</f>
        <v>33830037.011325397</v>
      </c>
      <c r="E60" s="109">
        <f t="shared" si="0"/>
        <v>42343.331325404346</v>
      </c>
      <c r="G60" s="103"/>
    </row>
    <row r="61" spans="1:7" x14ac:dyDescent="0.2">
      <c r="A61" s="104">
        <v>57</v>
      </c>
      <c r="B61" s="83" t="s">
        <v>123</v>
      </c>
      <c r="C61" s="109">
        <f>'ANEXO III'!Y61</f>
        <v>12912401.549999999</v>
      </c>
      <c r="D61" s="109">
        <f>'ANEXO IV'!Y61</f>
        <v>12908382.350504104</v>
      </c>
      <c r="E61" s="109">
        <f t="shared" si="0"/>
        <v>-4019.1994958948344</v>
      </c>
      <c r="G61" s="103"/>
    </row>
    <row r="62" spans="1:7" x14ac:dyDescent="0.2">
      <c r="A62" s="104">
        <v>58</v>
      </c>
      <c r="B62" s="83" t="s">
        <v>65</v>
      </c>
      <c r="C62" s="109">
        <f>'ANEXO III'!Y62</f>
        <v>27299891.759999994</v>
      </c>
      <c r="D62" s="109">
        <f>'ANEXO IV'!Y62</f>
        <v>27298368.734691054</v>
      </c>
      <c r="E62" s="109">
        <f t="shared" si="0"/>
        <v>-1523.0253089405596</v>
      </c>
      <c r="G62" s="103"/>
    </row>
    <row r="63" spans="1:7" x14ac:dyDescent="0.2">
      <c r="A63" s="104">
        <v>59</v>
      </c>
      <c r="B63" s="83" t="s">
        <v>66</v>
      </c>
      <c r="C63" s="109">
        <f>'ANEXO III'!Y63</f>
        <v>66290616.480000019</v>
      </c>
      <c r="D63" s="109">
        <f>'ANEXO IV'!Y63</f>
        <v>65217959.549801119</v>
      </c>
      <c r="E63" s="109">
        <f t="shared" si="0"/>
        <v>-1072656.9301989004</v>
      </c>
      <c r="G63" s="103"/>
    </row>
    <row r="64" spans="1:7" x14ac:dyDescent="0.2">
      <c r="A64" s="104">
        <v>60</v>
      </c>
      <c r="B64" s="83" t="s">
        <v>67</v>
      </c>
      <c r="C64" s="109">
        <f>'ANEXO III'!Y64</f>
        <v>7381460.9099999983</v>
      </c>
      <c r="D64" s="109">
        <f>'ANEXO IV'!Y64</f>
        <v>7381243.3920004666</v>
      </c>
      <c r="E64" s="109">
        <f t="shared" si="0"/>
        <v>-217.51799953170121</v>
      </c>
      <c r="G64" s="103"/>
    </row>
    <row r="65" spans="1:7" x14ac:dyDescent="0.2">
      <c r="A65" s="104">
        <v>61</v>
      </c>
      <c r="B65" s="83" t="s">
        <v>124</v>
      </c>
      <c r="C65" s="109">
        <f>'ANEXO III'!Y65</f>
        <v>9804012.4399999995</v>
      </c>
      <c r="D65" s="109">
        <f>'ANEXO IV'!Y65</f>
        <v>9805634.4309595712</v>
      </c>
      <c r="E65" s="109">
        <f t="shared" si="0"/>
        <v>1621.9909595716745</v>
      </c>
      <c r="G65" s="103"/>
    </row>
    <row r="66" spans="1:7" x14ac:dyDescent="0.2">
      <c r="A66" s="104">
        <v>62</v>
      </c>
      <c r="B66" s="83" t="s">
        <v>68</v>
      </c>
      <c r="C66" s="109">
        <f>'ANEXO III'!Y66</f>
        <v>10514614.040000001</v>
      </c>
      <c r="D66" s="109">
        <f>'ANEXO IV'!Y66</f>
        <v>10511383.694432367</v>
      </c>
      <c r="E66" s="109">
        <f t="shared" si="0"/>
        <v>-3230.3455676343292</v>
      </c>
      <c r="G66" s="103"/>
    </row>
    <row r="67" spans="1:7" x14ac:dyDescent="0.2">
      <c r="A67" s="104">
        <v>63</v>
      </c>
      <c r="B67" s="83" t="s">
        <v>69</v>
      </c>
      <c r="C67" s="109">
        <f>'ANEXO III'!Y67</f>
        <v>11049788.040000001</v>
      </c>
      <c r="D67" s="109">
        <f>'ANEXO IV'!Y67</f>
        <v>11060407.10390662</v>
      </c>
      <c r="E67" s="109">
        <f t="shared" si="0"/>
        <v>10619.063906619325</v>
      </c>
      <c r="G67" s="103"/>
    </row>
    <row r="68" spans="1:7" x14ac:dyDescent="0.2">
      <c r="A68" s="104">
        <v>64</v>
      </c>
      <c r="B68" s="83" t="s">
        <v>70</v>
      </c>
      <c r="C68" s="109">
        <f>'ANEXO III'!Y68</f>
        <v>7932535.7699999996</v>
      </c>
      <c r="D68" s="109">
        <f>'ANEXO IV'!Y68</f>
        <v>7932535.881060278</v>
      </c>
      <c r="E68" s="109">
        <f t="shared" si="0"/>
        <v>0.11106027849018574</v>
      </c>
      <c r="G68" s="103"/>
    </row>
    <row r="69" spans="1:7" x14ac:dyDescent="0.2">
      <c r="A69" s="104">
        <v>65</v>
      </c>
      <c r="B69" s="83" t="s">
        <v>71</v>
      </c>
      <c r="C69" s="109">
        <f>'ANEXO III'!Y69</f>
        <v>8248060.8999999994</v>
      </c>
      <c r="D69" s="109">
        <f>'ANEXO IV'!Y69</f>
        <v>8245724.8476535482</v>
      </c>
      <c r="E69" s="109">
        <f t="shared" si="0"/>
        <v>-2336.052346451208</v>
      </c>
      <c r="G69" s="103"/>
    </row>
    <row r="70" spans="1:7" x14ac:dyDescent="0.2">
      <c r="A70" s="104">
        <v>66</v>
      </c>
      <c r="B70" s="83" t="s">
        <v>72</v>
      </c>
      <c r="C70" s="109">
        <f>'ANEXO III'!Y70</f>
        <v>10006739.969999999</v>
      </c>
      <c r="D70" s="109">
        <f>'ANEXO IV'!Y70</f>
        <v>10003916.718161274</v>
      </c>
      <c r="E70" s="109">
        <f t="shared" ref="E70:E110" si="1">D70-C70</f>
        <v>-2823.2518387250602</v>
      </c>
      <c r="G70" s="103"/>
    </row>
    <row r="71" spans="1:7" x14ac:dyDescent="0.2">
      <c r="A71" s="104">
        <v>67</v>
      </c>
      <c r="B71" s="83" t="s">
        <v>125</v>
      </c>
      <c r="C71" s="109">
        <f>'ANEXO III'!Y71</f>
        <v>14446373.33</v>
      </c>
      <c r="D71" s="109">
        <f>'ANEXO IV'!Y71</f>
        <v>14438691.751688158</v>
      </c>
      <c r="E71" s="109">
        <f t="shared" si="1"/>
        <v>-7681.5783118419349</v>
      </c>
      <c r="G71" s="103"/>
    </row>
    <row r="72" spans="1:7" x14ac:dyDescent="0.2">
      <c r="A72" s="104">
        <v>68</v>
      </c>
      <c r="B72" s="83" t="s">
        <v>126</v>
      </c>
      <c r="C72" s="109">
        <f>'ANEXO III'!Y72</f>
        <v>9404382.9299999978</v>
      </c>
      <c r="D72" s="109">
        <f>'ANEXO IV'!Y72</f>
        <v>9377571.841379445</v>
      </c>
      <c r="E72" s="109">
        <f t="shared" si="1"/>
        <v>-26811.088620552793</v>
      </c>
      <c r="G72" s="103"/>
    </row>
    <row r="73" spans="1:7" x14ac:dyDescent="0.2">
      <c r="A73" s="104">
        <v>69</v>
      </c>
      <c r="B73" s="83" t="s">
        <v>73</v>
      </c>
      <c r="C73" s="109">
        <f>'ANEXO III'!Y73</f>
        <v>13756433.650000002</v>
      </c>
      <c r="D73" s="109">
        <f>'ANEXO IV'!Y73</f>
        <v>13757054.320511542</v>
      </c>
      <c r="E73" s="109">
        <f t="shared" si="1"/>
        <v>620.67051154002547</v>
      </c>
      <c r="G73" s="103"/>
    </row>
    <row r="74" spans="1:7" x14ac:dyDescent="0.2">
      <c r="A74" s="104">
        <v>70</v>
      </c>
      <c r="B74" s="83" t="s">
        <v>127</v>
      </c>
      <c r="C74" s="109">
        <f>'ANEXO III'!Y74</f>
        <v>9742463.1799999978</v>
      </c>
      <c r="D74" s="109">
        <f>'ANEXO IV'!Y74</f>
        <v>9729498.5842014141</v>
      </c>
      <c r="E74" s="109">
        <f t="shared" si="1"/>
        <v>-12964.595798583701</v>
      </c>
      <c r="G74" s="103"/>
    </row>
    <row r="75" spans="1:7" x14ac:dyDescent="0.2">
      <c r="A75" s="104">
        <v>71</v>
      </c>
      <c r="B75" s="83" t="s">
        <v>74</v>
      </c>
      <c r="C75" s="109">
        <f>'ANEXO III'!Y75</f>
        <v>8148168.9100000001</v>
      </c>
      <c r="D75" s="109">
        <f>'ANEXO IV'!Y75</f>
        <v>8148681.773548618</v>
      </c>
      <c r="E75" s="109">
        <f t="shared" si="1"/>
        <v>512.86354861781001</v>
      </c>
      <c r="G75" s="103"/>
    </row>
    <row r="76" spans="1:7" x14ac:dyDescent="0.2">
      <c r="A76" s="104">
        <v>72</v>
      </c>
      <c r="B76" s="83" t="s">
        <v>75</v>
      </c>
      <c r="C76" s="109">
        <f>'ANEXO III'!Y76</f>
        <v>8044013.2700000005</v>
      </c>
      <c r="D76" s="109">
        <f>'ANEXO IV'!Y76</f>
        <v>8043670.578519498</v>
      </c>
      <c r="E76" s="109">
        <f t="shared" si="1"/>
        <v>-342.69148050248623</v>
      </c>
      <c r="G76" s="103"/>
    </row>
    <row r="77" spans="1:7" x14ac:dyDescent="0.2">
      <c r="A77" s="104">
        <v>73</v>
      </c>
      <c r="B77" s="83" t="s">
        <v>128</v>
      </c>
      <c r="C77" s="109">
        <f>'ANEXO III'!Y77</f>
        <v>11351608.020000003</v>
      </c>
      <c r="D77" s="109">
        <f>'ANEXO IV'!Y77</f>
        <v>11351608.338973735</v>
      </c>
      <c r="E77" s="109">
        <f t="shared" si="1"/>
        <v>0.31897373124957085</v>
      </c>
      <c r="G77" s="103"/>
    </row>
    <row r="78" spans="1:7" x14ac:dyDescent="0.2">
      <c r="A78" s="104">
        <v>74</v>
      </c>
      <c r="B78" s="83" t="s">
        <v>76</v>
      </c>
      <c r="C78" s="109">
        <f>'ANEXO III'!Y78</f>
        <v>9583907.9999999981</v>
      </c>
      <c r="D78" s="109">
        <f>'ANEXO IV'!Y78</f>
        <v>9583886.1508681513</v>
      </c>
      <c r="E78" s="109">
        <f t="shared" si="1"/>
        <v>-21.849131846800447</v>
      </c>
      <c r="G78" s="103"/>
    </row>
    <row r="79" spans="1:7" x14ac:dyDescent="0.2">
      <c r="A79" s="104">
        <v>75</v>
      </c>
      <c r="B79" s="83" t="s">
        <v>77</v>
      </c>
      <c r="C79" s="109">
        <f>'ANEXO III'!Y79</f>
        <v>12174402.189999999</v>
      </c>
      <c r="D79" s="109">
        <f>'ANEXO IV'!Y79</f>
        <v>12173918.946029112</v>
      </c>
      <c r="E79" s="109">
        <f t="shared" si="1"/>
        <v>-483.24397088773549</v>
      </c>
      <c r="G79" s="103"/>
    </row>
    <row r="80" spans="1:7" x14ac:dyDescent="0.2">
      <c r="A80" s="104">
        <v>76</v>
      </c>
      <c r="B80" s="83" t="s">
        <v>78</v>
      </c>
      <c r="C80" s="109">
        <f>'ANEXO III'!Y80</f>
        <v>21108335.249999996</v>
      </c>
      <c r="D80" s="109">
        <f>'ANEXO IV'!Y80</f>
        <v>21103655.980008665</v>
      </c>
      <c r="E80" s="109">
        <f t="shared" si="1"/>
        <v>-4679.2699913308024</v>
      </c>
      <c r="G80" s="103"/>
    </row>
    <row r="81" spans="1:7" x14ac:dyDescent="0.2">
      <c r="A81" s="104">
        <v>77</v>
      </c>
      <c r="B81" s="83" t="s">
        <v>79</v>
      </c>
      <c r="C81" s="109">
        <f>'ANEXO III'!Y81</f>
        <v>8756374.5499999989</v>
      </c>
      <c r="D81" s="109">
        <f>'ANEXO IV'!Y81</f>
        <v>8756874.317038903</v>
      </c>
      <c r="E81" s="109">
        <f t="shared" si="1"/>
        <v>499.76703890413046</v>
      </c>
      <c r="G81" s="103"/>
    </row>
    <row r="82" spans="1:7" x14ac:dyDescent="0.2">
      <c r="A82" s="104">
        <v>78</v>
      </c>
      <c r="B82" s="83" t="s">
        <v>129</v>
      </c>
      <c r="C82" s="109">
        <f>'ANEXO III'!Y82</f>
        <v>9579153.8600000013</v>
      </c>
      <c r="D82" s="109">
        <f>'ANEXO IV'!Y82</f>
        <v>9577629.5785916578</v>
      </c>
      <c r="E82" s="109">
        <f t="shared" si="1"/>
        <v>-1524.2814083434641</v>
      </c>
      <c r="G82" s="103"/>
    </row>
    <row r="83" spans="1:7" x14ac:dyDescent="0.2">
      <c r="A83" s="104">
        <v>79</v>
      </c>
      <c r="B83" s="83" t="s">
        <v>80</v>
      </c>
      <c r="C83" s="109">
        <f>'ANEXO III'!Y83</f>
        <v>42804981.030000001</v>
      </c>
      <c r="D83" s="109">
        <f>'ANEXO IV'!Y83</f>
        <v>42860660.166162468</v>
      </c>
      <c r="E83" s="109">
        <f t="shared" si="1"/>
        <v>55679.136162467301</v>
      </c>
      <c r="G83" s="103"/>
    </row>
    <row r="84" spans="1:7" x14ac:dyDescent="0.2">
      <c r="A84" s="104">
        <v>80</v>
      </c>
      <c r="B84" s="83" t="s">
        <v>81</v>
      </c>
      <c r="C84" s="109">
        <f>'ANEXO III'!Y84</f>
        <v>15271794.500000006</v>
      </c>
      <c r="D84" s="109">
        <f>'ANEXO IV'!Y84</f>
        <v>15271168.740175307</v>
      </c>
      <c r="E84" s="109">
        <f t="shared" si="1"/>
        <v>-625.75982469879091</v>
      </c>
      <c r="G84" s="103"/>
    </row>
    <row r="85" spans="1:7" x14ac:dyDescent="0.2">
      <c r="A85" s="104">
        <v>81</v>
      </c>
      <c r="B85" s="83" t="s">
        <v>82</v>
      </c>
      <c r="C85" s="109">
        <f>'ANEXO III'!Y85</f>
        <v>9545443.7799999975</v>
      </c>
      <c r="D85" s="109">
        <f>'ANEXO IV'!Y85</f>
        <v>9545364.8784949258</v>
      </c>
      <c r="E85" s="109">
        <f t="shared" si="1"/>
        <v>-78.901505071669817</v>
      </c>
      <c r="G85" s="103"/>
    </row>
    <row r="86" spans="1:7" x14ac:dyDescent="0.2">
      <c r="A86" s="104">
        <v>82</v>
      </c>
      <c r="B86" s="83" t="s">
        <v>83</v>
      </c>
      <c r="C86" s="109">
        <f>'ANEXO III'!Y86</f>
        <v>9352740.9000000022</v>
      </c>
      <c r="D86" s="109">
        <f>'ANEXO IV'!Y86</f>
        <v>9343257.7947152667</v>
      </c>
      <c r="E86" s="109">
        <f t="shared" si="1"/>
        <v>-9483.1052847355604</v>
      </c>
      <c r="G86" s="103"/>
    </row>
    <row r="87" spans="1:7" x14ac:dyDescent="0.2">
      <c r="A87" s="104">
        <v>83</v>
      </c>
      <c r="B87" s="83" t="s">
        <v>84</v>
      </c>
      <c r="C87" s="109">
        <f>'ANEXO III'!Y87</f>
        <v>8340422.5</v>
      </c>
      <c r="D87" s="109">
        <f>'ANEXO IV'!Y87</f>
        <v>8229855.1348580774</v>
      </c>
      <c r="E87" s="109">
        <f t="shared" si="1"/>
        <v>-110567.36514192261</v>
      </c>
      <c r="G87" s="103"/>
    </row>
    <row r="88" spans="1:7" x14ac:dyDescent="0.2">
      <c r="A88" s="104">
        <v>84</v>
      </c>
      <c r="B88" s="83" t="s">
        <v>85</v>
      </c>
      <c r="C88" s="109">
        <f>'ANEXO III'!Y88</f>
        <v>12169533.449999997</v>
      </c>
      <c r="D88" s="109">
        <f>'ANEXO IV'!Y88</f>
        <v>12170430.632123224</v>
      </c>
      <c r="E88" s="109">
        <f t="shared" si="1"/>
        <v>897.18212322704494</v>
      </c>
      <c r="G88" s="103"/>
    </row>
    <row r="89" spans="1:7" x14ac:dyDescent="0.2">
      <c r="A89" s="104">
        <v>85</v>
      </c>
      <c r="B89" s="83" t="s">
        <v>130</v>
      </c>
      <c r="C89" s="109">
        <f>'ANEXO III'!Y89</f>
        <v>19961580.490000006</v>
      </c>
      <c r="D89" s="109">
        <f>'ANEXO IV'!Y89</f>
        <v>19956775.625320759</v>
      </c>
      <c r="E89" s="109">
        <f t="shared" si="1"/>
        <v>-4804.8646792471409</v>
      </c>
      <c r="G89" s="103"/>
    </row>
    <row r="90" spans="1:7" x14ac:dyDescent="0.2">
      <c r="A90" s="104">
        <v>86</v>
      </c>
      <c r="B90" s="83" t="s">
        <v>131</v>
      </c>
      <c r="C90" s="109">
        <f>'ANEXO III'!Y90</f>
        <v>8313544.919999999</v>
      </c>
      <c r="D90" s="109">
        <f>'ANEXO IV'!Y90</f>
        <v>8313376.3004647056</v>
      </c>
      <c r="E90" s="109">
        <f t="shared" si="1"/>
        <v>-168.61953529343009</v>
      </c>
      <c r="G90" s="103"/>
    </row>
    <row r="91" spans="1:7" x14ac:dyDescent="0.2">
      <c r="A91" s="104">
        <v>87</v>
      </c>
      <c r="B91" s="83" t="s">
        <v>86</v>
      </c>
      <c r="C91" s="109">
        <f>'ANEXO III'!Y91</f>
        <v>11244796.639999997</v>
      </c>
      <c r="D91" s="109">
        <f>'ANEXO IV'!Y91</f>
        <v>11254813.916004969</v>
      </c>
      <c r="E91" s="109">
        <f t="shared" si="1"/>
        <v>10017.276004971936</v>
      </c>
      <c r="G91" s="103"/>
    </row>
    <row r="92" spans="1:7" x14ac:dyDescent="0.2">
      <c r="A92" s="104">
        <v>88</v>
      </c>
      <c r="B92" s="83" t="s">
        <v>87</v>
      </c>
      <c r="C92" s="109">
        <f>'ANEXO III'!Y92</f>
        <v>8118253.0100000016</v>
      </c>
      <c r="D92" s="109">
        <f>'ANEXO IV'!Y92</f>
        <v>8118096.8534574732</v>
      </c>
      <c r="E92" s="109">
        <f t="shared" si="1"/>
        <v>-156.15654252842069</v>
      </c>
      <c r="G92" s="103"/>
    </row>
    <row r="93" spans="1:7" x14ac:dyDescent="0.2">
      <c r="A93" s="104">
        <v>89</v>
      </c>
      <c r="B93" s="83" t="s">
        <v>88</v>
      </c>
      <c r="C93" s="109">
        <f>'ANEXO III'!Y93</f>
        <v>38419291.259999998</v>
      </c>
      <c r="D93" s="109">
        <f>'ANEXO IV'!Y93</f>
        <v>38399650.550518654</v>
      </c>
      <c r="E93" s="109">
        <f t="shared" si="1"/>
        <v>-19640.709481343627</v>
      </c>
      <c r="G93" s="103"/>
    </row>
    <row r="94" spans="1:7" x14ac:dyDescent="0.2">
      <c r="A94" s="104">
        <v>90</v>
      </c>
      <c r="B94" s="83" t="s">
        <v>89</v>
      </c>
      <c r="C94" s="109">
        <f>'ANEXO III'!Y94</f>
        <v>12596561.100000001</v>
      </c>
      <c r="D94" s="109">
        <f>'ANEXO IV'!Y94</f>
        <v>12596342.650639702</v>
      </c>
      <c r="E94" s="109">
        <f t="shared" si="1"/>
        <v>-218.44936029985547</v>
      </c>
      <c r="G94" s="103"/>
    </row>
    <row r="95" spans="1:7" x14ac:dyDescent="0.2">
      <c r="A95" s="104">
        <v>91</v>
      </c>
      <c r="B95" s="83" t="s">
        <v>90</v>
      </c>
      <c r="C95" s="109">
        <f>'ANEXO III'!Y95</f>
        <v>16687393.34</v>
      </c>
      <c r="D95" s="109">
        <f>'ANEXO IV'!Y95</f>
        <v>16699994.915080234</v>
      </c>
      <c r="E95" s="109">
        <f t="shared" si="1"/>
        <v>12601.575080234557</v>
      </c>
      <c r="G95" s="103"/>
    </row>
    <row r="96" spans="1:7" x14ac:dyDescent="0.2">
      <c r="A96" s="104">
        <v>92</v>
      </c>
      <c r="B96" s="83" t="s">
        <v>91</v>
      </c>
      <c r="C96" s="109">
        <f>'ANEXO III'!Y96</f>
        <v>13027961.350000001</v>
      </c>
      <c r="D96" s="109">
        <f>'ANEXO IV'!Y96</f>
        <v>13027678.280212948</v>
      </c>
      <c r="E96" s="109">
        <f t="shared" si="1"/>
        <v>-283.06978705339134</v>
      </c>
      <c r="G96" s="103"/>
    </row>
    <row r="97" spans="1:7" x14ac:dyDescent="0.2">
      <c r="A97" s="104">
        <v>93</v>
      </c>
      <c r="B97" s="83" t="s">
        <v>92</v>
      </c>
      <c r="C97" s="109">
        <f>'ANEXO III'!Y97</f>
        <v>20879588.5</v>
      </c>
      <c r="D97" s="109">
        <f>'ANEXO IV'!Y97</f>
        <v>20875961.079187721</v>
      </c>
      <c r="E97" s="109">
        <f t="shared" si="1"/>
        <v>-3627.420812278986</v>
      </c>
      <c r="G97" s="103"/>
    </row>
    <row r="98" spans="1:7" x14ac:dyDescent="0.2">
      <c r="A98" s="104">
        <v>94</v>
      </c>
      <c r="B98" s="83" t="s">
        <v>133</v>
      </c>
      <c r="C98" s="109">
        <f>'ANEXO III'!Y98</f>
        <v>10988823.380000003</v>
      </c>
      <c r="D98" s="109">
        <f>'ANEXO IV'!Y98</f>
        <v>10987373.240974011</v>
      </c>
      <c r="E98" s="109">
        <f t="shared" si="1"/>
        <v>-1450.1390259917825</v>
      </c>
      <c r="G98" s="103"/>
    </row>
    <row r="99" spans="1:7" x14ac:dyDescent="0.2">
      <c r="A99" s="104">
        <v>95</v>
      </c>
      <c r="B99" s="83" t="s">
        <v>171</v>
      </c>
      <c r="C99" s="109">
        <f>'ANEXO III'!Y99</f>
        <v>11075939.429999998</v>
      </c>
      <c r="D99" s="109">
        <f>'ANEXO IV'!Y99</f>
        <v>11079653.66738373</v>
      </c>
      <c r="E99" s="109">
        <f t="shared" si="1"/>
        <v>3714.2373837325722</v>
      </c>
      <c r="G99" s="103"/>
    </row>
    <row r="100" spans="1:7" x14ac:dyDescent="0.2">
      <c r="A100" s="104">
        <v>96</v>
      </c>
      <c r="B100" s="83" t="s">
        <v>135</v>
      </c>
      <c r="C100" s="109">
        <f>'ANEXO III'!Y100</f>
        <v>75131575.620000005</v>
      </c>
      <c r="D100" s="109">
        <f>'ANEXO IV'!Y100</f>
        <v>75439008.110417992</v>
      </c>
      <c r="E100" s="109">
        <f t="shared" si="1"/>
        <v>307432.49041798711</v>
      </c>
      <c r="G100" s="103"/>
    </row>
    <row r="101" spans="1:7" x14ac:dyDescent="0.2">
      <c r="A101" s="104">
        <v>97</v>
      </c>
      <c r="B101" s="83" t="s">
        <v>136</v>
      </c>
      <c r="C101" s="109">
        <f>'ANEXO III'!Y101</f>
        <v>9545720.9299999978</v>
      </c>
      <c r="D101" s="109">
        <f>'ANEXO IV'!Y101</f>
        <v>9544222.4575951342</v>
      </c>
      <c r="E101" s="109">
        <f t="shared" si="1"/>
        <v>-1498.4724048636854</v>
      </c>
      <c r="G101" s="103"/>
    </row>
    <row r="102" spans="1:7" x14ac:dyDescent="0.2">
      <c r="A102" s="104">
        <v>98</v>
      </c>
      <c r="B102" s="83" t="s">
        <v>93</v>
      </c>
      <c r="C102" s="109">
        <f>'ANEXO III'!Y102</f>
        <v>18744754.220000006</v>
      </c>
      <c r="D102" s="109">
        <f>'ANEXO IV'!Y102</f>
        <v>18743590.291286122</v>
      </c>
      <c r="E102" s="109">
        <f t="shared" si="1"/>
        <v>-1163.9287138842046</v>
      </c>
      <c r="G102" s="103"/>
    </row>
    <row r="103" spans="1:7" x14ac:dyDescent="0.2">
      <c r="A103" s="104">
        <v>99</v>
      </c>
      <c r="B103" s="83" t="s">
        <v>94</v>
      </c>
      <c r="C103" s="109">
        <f>'ANEXO III'!Y103</f>
        <v>9994126.2199999988</v>
      </c>
      <c r="D103" s="109">
        <f>'ANEXO IV'!Y103</f>
        <v>9994815.2307171039</v>
      </c>
      <c r="E103" s="109">
        <f t="shared" si="1"/>
        <v>689.01071710512042</v>
      </c>
      <c r="G103" s="103"/>
    </row>
    <row r="104" spans="1:7" x14ac:dyDescent="0.2">
      <c r="A104" s="104">
        <v>100</v>
      </c>
      <c r="B104" s="83" t="s">
        <v>137</v>
      </c>
      <c r="C104" s="109">
        <f>'ANEXO III'!Y104</f>
        <v>9807546.9500000011</v>
      </c>
      <c r="D104" s="109">
        <f>'ANEXO IV'!Y104</f>
        <v>9836390.5402556192</v>
      </c>
      <c r="E104" s="109">
        <f t="shared" si="1"/>
        <v>28843.590255618095</v>
      </c>
      <c r="G104" s="103"/>
    </row>
    <row r="105" spans="1:7" x14ac:dyDescent="0.2">
      <c r="A105" s="104">
        <v>101</v>
      </c>
      <c r="B105" s="83" t="s">
        <v>138</v>
      </c>
      <c r="C105" s="109">
        <f>'ANEXO III'!Y105</f>
        <v>64547573.989999987</v>
      </c>
      <c r="D105" s="109">
        <f>'ANEXO IV'!Y105</f>
        <v>64812779.084458426</v>
      </c>
      <c r="E105" s="109">
        <f t="shared" si="1"/>
        <v>265205.09445843846</v>
      </c>
      <c r="G105" s="103"/>
    </row>
    <row r="106" spans="1:7" x14ac:dyDescent="0.2">
      <c r="A106" s="104">
        <v>102</v>
      </c>
      <c r="B106" s="83" t="s">
        <v>95</v>
      </c>
      <c r="C106" s="109">
        <f>'ANEXO III'!Y106</f>
        <v>77363506.029999986</v>
      </c>
      <c r="D106" s="109">
        <f>'ANEXO IV'!Y106</f>
        <v>77269794.386018306</v>
      </c>
      <c r="E106" s="109">
        <f t="shared" si="1"/>
        <v>-93711.643981680274</v>
      </c>
      <c r="G106" s="103"/>
    </row>
    <row r="107" spans="1:7" x14ac:dyDescent="0.2">
      <c r="A107" s="104">
        <v>103</v>
      </c>
      <c r="B107" s="83" t="s">
        <v>96</v>
      </c>
      <c r="C107" s="109">
        <f>'ANEXO III'!Y107</f>
        <v>9379546.3599999994</v>
      </c>
      <c r="D107" s="109">
        <f>'ANEXO IV'!Y107</f>
        <v>9378343.7001731619</v>
      </c>
      <c r="E107" s="109">
        <f t="shared" si="1"/>
        <v>-1202.6598268374801</v>
      </c>
      <c r="G107" s="103"/>
    </row>
    <row r="108" spans="1:7" x14ac:dyDescent="0.2">
      <c r="A108" s="104">
        <v>104</v>
      </c>
      <c r="B108" s="83" t="s">
        <v>139</v>
      </c>
      <c r="C108" s="109">
        <f>'ANEXO III'!Y108</f>
        <v>20119305.169999998</v>
      </c>
      <c r="D108" s="109">
        <f>'ANEXO IV'!Y108</f>
        <v>20119639.830790054</v>
      </c>
      <c r="E108" s="109">
        <f t="shared" si="1"/>
        <v>334.66079005599022</v>
      </c>
      <c r="G108" s="103"/>
    </row>
    <row r="109" spans="1:7" x14ac:dyDescent="0.2">
      <c r="A109" s="104">
        <v>105</v>
      </c>
      <c r="B109" s="83" t="s">
        <v>97</v>
      </c>
      <c r="C109" s="109">
        <f>'ANEXO III'!Y109</f>
        <v>9263260.8900000006</v>
      </c>
      <c r="D109" s="109">
        <f>'ANEXO IV'!Y109</f>
        <v>9260696.4497146122</v>
      </c>
      <c r="E109" s="109">
        <f t="shared" si="1"/>
        <v>-2564.4402853883803</v>
      </c>
      <c r="G109" s="103"/>
    </row>
    <row r="110" spans="1:7" ht="15" thickBot="1" x14ac:dyDescent="0.25">
      <c r="A110" s="105">
        <v>106</v>
      </c>
      <c r="B110" s="83" t="s">
        <v>140</v>
      </c>
      <c r="C110" s="109">
        <f>'ANEXO III'!Y110</f>
        <v>8356754.4000000004</v>
      </c>
      <c r="D110" s="109">
        <f>'ANEXO IV'!Y110</f>
        <v>8348974.3387188958</v>
      </c>
      <c r="E110" s="109">
        <f t="shared" si="1"/>
        <v>-7780.0612811045721</v>
      </c>
      <c r="G110" s="103"/>
    </row>
    <row r="111" spans="1:7" ht="15.75" customHeight="1" thickBot="1" x14ac:dyDescent="0.25">
      <c r="A111" s="148" t="s">
        <v>164</v>
      </c>
      <c r="B111" s="149"/>
      <c r="C111" s="110">
        <f t="shared" ref="C111:D111" si="2">SUM(C5:C110)</f>
        <v>2745776694.6900005</v>
      </c>
      <c r="D111" s="110">
        <f t="shared" si="2"/>
        <v>2745776694.7999992</v>
      </c>
      <c r="E111" s="110">
        <f>SUM(E5:E110)</f>
        <v>-0.44547054450958967</v>
      </c>
      <c r="F111" s="103"/>
    </row>
    <row r="113" spans="1:2" x14ac:dyDescent="0.2">
      <c r="A113" s="106"/>
      <c r="B113" s="1" t="s">
        <v>172</v>
      </c>
    </row>
  </sheetData>
  <mergeCells count="2">
    <mergeCell ref="A1:E1"/>
    <mergeCell ref="A111:B1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ANEXO I</vt:lpstr>
      <vt:lpstr>ANEXO II</vt:lpstr>
      <vt:lpstr>ANEXO III</vt:lpstr>
      <vt:lpstr>ANEXO IV</vt:lpstr>
      <vt:lpstr>ANEXO V</vt:lpstr>
      <vt:lpstr>'ANEXO I'!Títulos_a_imprimir</vt:lpstr>
      <vt:lpstr>'ANEXO II'!Títulos_a_imprimir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Miguel Ortíz Jiménez</dc:creator>
  <cp:lastModifiedBy>Jesús Miguel Ortíz Jiménez</cp:lastModifiedBy>
  <dcterms:created xsi:type="dcterms:W3CDTF">2021-07-01T18:15:33Z</dcterms:created>
  <dcterms:modified xsi:type="dcterms:W3CDTF">2025-07-02T18:24:57Z</dcterms:modified>
</cp:coreProperties>
</file>