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sus.ortiz\Desktop\ACUERDO PARTICIPACIONES\2024\"/>
    </mc:Choice>
  </mc:AlternateContent>
  <bookViews>
    <workbookView xWindow="0" yWindow="0" windowWidth="20460" windowHeight="7590"/>
  </bookViews>
  <sheets>
    <sheet name="Anexo I" sheetId="5" r:id="rId1"/>
    <sheet name="Anexo II" sheetId="1" r:id="rId2"/>
    <sheet name="Anexo III" sheetId="2" r:id="rId3"/>
    <sheet name="Anexo IV" sheetId="3" r:id="rId4"/>
  </sheets>
  <externalReferences>
    <externalReference r:id="rId5"/>
  </externalReferences>
  <definedNames>
    <definedName name="_xlnm._FilterDatabase" localSheetId="0" hidden="1">'Anexo I'!$I$6:$I$115</definedName>
    <definedName name="acuerdobebidas">[1]lie!$E$32</definedName>
    <definedName name="acuerdoenajenacion">[1]lie!$E$29</definedName>
    <definedName name="acuerdoestatales">[1]lie!$E$31</definedName>
    <definedName name="acuerdofocoisan">[1]lie!$E$24</definedName>
    <definedName name="acuerdofofir">[1]lie!$E$25</definedName>
    <definedName name="acuerdofogen">[1]lie!$E$21</definedName>
    <definedName name="acuerdofomun">[1]lie!$E$22</definedName>
    <definedName name="acuerdofondoisr">[1]lie!$E$27</definedName>
    <definedName name="acuerdoieps">[1]lie!$E$23</definedName>
    <definedName name="acuerdoiepsgasolinas">[1]lie!$E$26</definedName>
    <definedName name="acuerdoisan">[1]lie!$E$28</definedName>
    <definedName name="ENAJENACIONACUERDO">#REF!</definedName>
    <definedName name="ENAJENACIONLIE">#REF!</definedName>
    <definedName name="ESTATALES12">#REF!</definedName>
    <definedName name="ESTATALES12ACUERDO">#REF!</definedName>
    <definedName name="ESTATALES12LIE">#REF!</definedName>
    <definedName name="ESTATALES20ACUERDO">#REF!</definedName>
    <definedName name="ESTATALESLIE">#REF!</definedName>
    <definedName name="FACTORGASOLINAS">'[1] GASOLINAS  Tabla III'!$J$5:$J$110</definedName>
    <definedName name="FOCOISANACUERDO">#REF!</definedName>
    <definedName name="FOCOISANLIE">#REF!</definedName>
    <definedName name="FOFIRACUAERDO">#REF!</definedName>
    <definedName name="FOFIRLIE">#REF!</definedName>
    <definedName name="FOGENACUERDO">#REF!</definedName>
    <definedName name="FOGENLIE">#REF!</definedName>
    <definedName name="FOMUN30ACUERDO">#REF!</definedName>
    <definedName name="FOMUNACUERDO">#REF!</definedName>
    <definedName name="FOMUNLIE">#REF!</definedName>
    <definedName name="GASOLINASACUERDO">#REF!</definedName>
    <definedName name="GASOLINASLIE">#REF!</definedName>
    <definedName name="IEPSACUERDO">#REF!</definedName>
    <definedName name="IEPSLIE">#REF!</definedName>
    <definedName name="ISANACUERDO">#REF!</definedName>
    <definedName name="ISANLIE">#REF!</definedName>
    <definedName name="ISRACUERDO">#REF!</definedName>
    <definedName name="ISRLIE">#REF!</definedName>
    <definedName name="RANGOFOGEN">'[1]Participaciones  Tabla I'!$AC$5:$AC$110</definedName>
    <definedName name="_xlnm.Print_Titles" localSheetId="1">'Anexo II'!$5:$6</definedName>
    <definedName name="_xlnm.Print_Titles" localSheetId="2">'Anexo III'!$1:$6</definedName>
    <definedName name="_xlnm.Print_Titles" localSheetId="3">'Anexo IV'!$1:$6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F114" i="1" l="1"/>
  <c r="C114" i="1"/>
  <c r="AC7" i="2" l="1"/>
  <c r="AB9" i="1"/>
  <c r="Y7" i="2"/>
  <c r="Q7" i="2"/>
  <c r="Y8" i="2" l="1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1"/>
  <c r="Y7" i="1"/>
  <c r="AC67" i="2"/>
  <c r="M8" i="1" l="1"/>
  <c r="H8" i="1"/>
  <c r="C7" i="3" l="1"/>
  <c r="Q10" i="2"/>
  <c r="Q8" i="2"/>
  <c r="R8" i="2"/>
  <c r="Q9" i="2"/>
  <c r="R9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Q39" i="2"/>
  <c r="R39" i="2"/>
  <c r="Q40" i="2"/>
  <c r="R40" i="2"/>
  <c r="Q41" i="2"/>
  <c r="R41" i="2"/>
  <c r="Q42" i="2"/>
  <c r="R42" i="2"/>
  <c r="Q43" i="2"/>
  <c r="R43" i="2"/>
  <c r="Q44" i="2"/>
  <c r="R44" i="2"/>
  <c r="Q45" i="2"/>
  <c r="R45" i="2"/>
  <c r="Q46" i="2"/>
  <c r="R46" i="2"/>
  <c r="Q47" i="2"/>
  <c r="R47" i="2"/>
  <c r="Q48" i="2"/>
  <c r="R48" i="2"/>
  <c r="Q49" i="2"/>
  <c r="R49" i="2"/>
  <c r="Q50" i="2"/>
  <c r="R50" i="2"/>
  <c r="Q51" i="2"/>
  <c r="R51" i="2"/>
  <c r="Q52" i="2"/>
  <c r="R52" i="2"/>
  <c r="Q53" i="2"/>
  <c r="R53" i="2"/>
  <c r="Q54" i="2"/>
  <c r="R54" i="2"/>
  <c r="Q55" i="2"/>
  <c r="R55" i="2"/>
  <c r="Q56" i="2"/>
  <c r="R56" i="2"/>
  <c r="Q57" i="2"/>
  <c r="R57" i="2"/>
  <c r="Q58" i="2"/>
  <c r="R58" i="2"/>
  <c r="Q59" i="2"/>
  <c r="R59" i="2"/>
  <c r="Q60" i="2"/>
  <c r="R60" i="2"/>
  <c r="Q61" i="2"/>
  <c r="R61" i="2"/>
  <c r="Q62" i="2"/>
  <c r="R62" i="2"/>
  <c r="Q63" i="2"/>
  <c r="R63" i="2"/>
  <c r="Q64" i="2"/>
  <c r="R64" i="2"/>
  <c r="Q65" i="2"/>
  <c r="R65" i="2"/>
  <c r="Q66" i="2"/>
  <c r="R66" i="2"/>
  <c r="Q67" i="2"/>
  <c r="R67" i="2"/>
  <c r="Q68" i="2"/>
  <c r="R68" i="2"/>
  <c r="Q69" i="2"/>
  <c r="R69" i="2"/>
  <c r="Q70" i="2"/>
  <c r="R70" i="2"/>
  <c r="Q71" i="2"/>
  <c r="R71" i="2"/>
  <c r="Q72" i="2"/>
  <c r="R72" i="2"/>
  <c r="Q73" i="2"/>
  <c r="R73" i="2"/>
  <c r="Q74" i="2"/>
  <c r="R74" i="2"/>
  <c r="Q75" i="2"/>
  <c r="R75" i="2"/>
  <c r="Q76" i="2"/>
  <c r="R76" i="2"/>
  <c r="Q77" i="2"/>
  <c r="R77" i="2"/>
  <c r="Q78" i="2"/>
  <c r="R78" i="2"/>
  <c r="Q79" i="2"/>
  <c r="R79" i="2"/>
  <c r="Q80" i="2"/>
  <c r="R80" i="2"/>
  <c r="Q81" i="2"/>
  <c r="R81" i="2"/>
  <c r="Q82" i="2"/>
  <c r="R82" i="2"/>
  <c r="Q83" i="2"/>
  <c r="R83" i="2"/>
  <c r="Q84" i="2"/>
  <c r="R84" i="2"/>
  <c r="Q85" i="2"/>
  <c r="R85" i="2"/>
  <c r="Q86" i="2"/>
  <c r="R86" i="2"/>
  <c r="R7" i="2"/>
  <c r="S7" i="2" s="1"/>
  <c r="M7" i="2"/>
  <c r="L8" i="2"/>
  <c r="M8" i="2"/>
  <c r="L9" i="2"/>
  <c r="M9" i="2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L67" i="2"/>
  <c r="M67" i="2"/>
  <c r="L68" i="2"/>
  <c r="M68" i="2"/>
  <c r="L69" i="2"/>
  <c r="M69" i="2"/>
  <c r="L70" i="2"/>
  <c r="M70" i="2"/>
  <c r="L71" i="2"/>
  <c r="M71" i="2"/>
  <c r="L72" i="2"/>
  <c r="M72" i="2"/>
  <c r="L73" i="2"/>
  <c r="M73" i="2"/>
  <c r="L74" i="2"/>
  <c r="M74" i="2"/>
  <c r="L75" i="2"/>
  <c r="M75" i="2"/>
  <c r="L76" i="2"/>
  <c r="M76" i="2"/>
  <c r="L77" i="2"/>
  <c r="M77" i="2"/>
  <c r="L78" i="2"/>
  <c r="M78" i="2"/>
  <c r="L79" i="2"/>
  <c r="M79" i="2"/>
  <c r="L80" i="2"/>
  <c r="M80" i="2"/>
  <c r="L81" i="2"/>
  <c r="M81" i="2"/>
  <c r="L82" i="2"/>
  <c r="M82" i="2"/>
  <c r="L83" i="2"/>
  <c r="M83" i="2"/>
  <c r="L84" i="2"/>
  <c r="M84" i="2"/>
  <c r="L85" i="2"/>
  <c r="M85" i="2"/>
  <c r="L86" i="2"/>
  <c r="M86" i="2"/>
  <c r="L7" i="2"/>
  <c r="G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I7" i="2" l="1"/>
  <c r="P114" i="1"/>
  <c r="M112" i="1" l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7" i="1"/>
  <c r="H101" i="1"/>
  <c r="H112" i="1"/>
  <c r="H111" i="1"/>
  <c r="H110" i="1"/>
  <c r="H109" i="1"/>
  <c r="H108" i="1"/>
  <c r="H107" i="1"/>
  <c r="H106" i="1"/>
  <c r="H105" i="1"/>
  <c r="H104" i="1"/>
  <c r="H103" i="1"/>
  <c r="H102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7" i="1"/>
  <c r="X114" i="1" l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114" i="1" l="1"/>
  <c r="Z9" i="1" s="1"/>
  <c r="AA9" i="1" s="1"/>
  <c r="Z20" i="1"/>
  <c r="Z32" i="1"/>
  <c r="Z40" i="1"/>
  <c r="Z52" i="1"/>
  <c r="Z56" i="1"/>
  <c r="Z60" i="1"/>
  <c r="Z64" i="1"/>
  <c r="Z68" i="1"/>
  <c r="Z72" i="1"/>
  <c r="Z76" i="1"/>
  <c r="Z80" i="1"/>
  <c r="Z84" i="1"/>
  <c r="Z88" i="1"/>
  <c r="Z92" i="1"/>
  <c r="Z100" i="1"/>
  <c r="Z104" i="1"/>
  <c r="Z108" i="1"/>
  <c r="Z112" i="1"/>
  <c r="Z7" i="1"/>
  <c r="Z11" i="1"/>
  <c r="Z15" i="1"/>
  <c r="Z19" i="1"/>
  <c r="Z23" i="1"/>
  <c r="Z27" i="1"/>
  <c r="Z31" i="1"/>
  <c r="Z35" i="1"/>
  <c r="Z39" i="1"/>
  <c r="Z43" i="1"/>
  <c r="Z47" i="1"/>
  <c r="Z55" i="1"/>
  <c r="Z59" i="1"/>
  <c r="Z63" i="1"/>
  <c r="Z67" i="1"/>
  <c r="Z71" i="1"/>
  <c r="Z75" i="1"/>
  <c r="Z79" i="1"/>
  <c r="Z83" i="1"/>
  <c r="Z87" i="1"/>
  <c r="Z91" i="1"/>
  <c r="Z95" i="1"/>
  <c r="Z99" i="1"/>
  <c r="Z103" i="1"/>
  <c r="Z107" i="1"/>
  <c r="Z111" i="1"/>
  <c r="Z16" i="1"/>
  <c r="Z28" i="1"/>
  <c r="Z44" i="1"/>
  <c r="Z13" i="1"/>
  <c r="Z21" i="1"/>
  <c r="Z25" i="1"/>
  <c r="Z29" i="1"/>
  <c r="Z33" i="1"/>
  <c r="Z37" i="1"/>
  <c r="Z41" i="1"/>
  <c r="Z45" i="1"/>
  <c r="Z49" i="1"/>
  <c r="Z53" i="1"/>
  <c r="Z57" i="1"/>
  <c r="Z61" i="1"/>
  <c r="Z69" i="1"/>
  <c r="Z73" i="1"/>
  <c r="Z77" i="1"/>
  <c r="Z81" i="1"/>
  <c r="Z85" i="1"/>
  <c r="Z89" i="1"/>
  <c r="Z93" i="1"/>
  <c r="Z97" i="1"/>
  <c r="Z101" i="1"/>
  <c r="Z105" i="1"/>
  <c r="Z109" i="1"/>
  <c r="Z12" i="1"/>
  <c r="Z24" i="1"/>
  <c r="Z36" i="1"/>
  <c r="Z48" i="1"/>
  <c r="Z10" i="1"/>
  <c r="Z14" i="1"/>
  <c r="Z18" i="1"/>
  <c r="Z22" i="1"/>
  <c r="Z26" i="1"/>
  <c r="Z30" i="1"/>
  <c r="Z34" i="1"/>
  <c r="Z38" i="1"/>
  <c r="Z42" i="1"/>
  <c r="Z46" i="1"/>
  <c r="Z50" i="1"/>
  <c r="Z54" i="1"/>
  <c r="Z58" i="1"/>
  <c r="Z62" i="1"/>
  <c r="Z66" i="1"/>
  <c r="Z74" i="1"/>
  <c r="Z78" i="1"/>
  <c r="Z82" i="1"/>
  <c r="Z86" i="1"/>
  <c r="Z90" i="1"/>
  <c r="Z94" i="1"/>
  <c r="Z98" i="1"/>
  <c r="Z102" i="1"/>
  <c r="Z106" i="1"/>
  <c r="Z110" i="1"/>
  <c r="Z70" i="1" l="1"/>
  <c r="Z17" i="1"/>
  <c r="Z65" i="1"/>
  <c r="Z8" i="1"/>
  <c r="Z51" i="1"/>
  <c r="Z96" i="1"/>
  <c r="AB7" i="1"/>
  <c r="F7" i="3" l="1"/>
  <c r="C8" i="3"/>
  <c r="F8" i="3"/>
  <c r="C9" i="3"/>
  <c r="F9" i="3"/>
  <c r="C10" i="3"/>
  <c r="F10" i="3"/>
  <c r="C11" i="3"/>
  <c r="F11" i="3"/>
  <c r="C12" i="3"/>
  <c r="F12" i="3"/>
  <c r="C13" i="3"/>
  <c r="F13" i="3"/>
  <c r="C14" i="3"/>
  <c r="F14" i="3"/>
  <c r="C15" i="3"/>
  <c r="F15" i="3"/>
  <c r="C16" i="3"/>
  <c r="F16" i="3"/>
  <c r="C17" i="3"/>
  <c r="F17" i="3"/>
  <c r="C18" i="3"/>
  <c r="F18" i="3"/>
  <c r="C19" i="3"/>
  <c r="F19" i="3"/>
  <c r="C20" i="3"/>
  <c r="F20" i="3"/>
  <c r="C21" i="3"/>
  <c r="F21" i="3"/>
  <c r="C22" i="3"/>
  <c r="F22" i="3"/>
  <c r="C23" i="3"/>
  <c r="F23" i="3"/>
  <c r="C24" i="3"/>
  <c r="F24" i="3"/>
  <c r="C25" i="3"/>
  <c r="F25" i="3"/>
  <c r="C26" i="3"/>
  <c r="F26" i="3"/>
  <c r="C27" i="3"/>
  <c r="F27" i="3"/>
  <c r="C28" i="3"/>
  <c r="F28" i="3"/>
  <c r="C29" i="3"/>
  <c r="F29" i="3"/>
  <c r="C30" i="3"/>
  <c r="F30" i="3"/>
  <c r="C31" i="3"/>
  <c r="F31" i="3"/>
  <c r="C32" i="3"/>
  <c r="F32" i="3"/>
  <c r="C33" i="3"/>
  <c r="F33" i="3"/>
  <c r="C34" i="3"/>
  <c r="F34" i="3"/>
  <c r="C35" i="3"/>
  <c r="F35" i="3"/>
  <c r="C36" i="3"/>
  <c r="F36" i="3"/>
  <c r="C37" i="3"/>
  <c r="F37" i="3"/>
  <c r="C38" i="3"/>
  <c r="F38" i="3"/>
  <c r="C39" i="3"/>
  <c r="F39" i="3"/>
  <c r="C40" i="3"/>
  <c r="F40" i="3"/>
  <c r="C41" i="3"/>
  <c r="F41" i="3"/>
  <c r="C42" i="3"/>
  <c r="F42" i="3"/>
  <c r="C43" i="3"/>
  <c r="F43" i="3"/>
  <c r="C44" i="3"/>
  <c r="F44" i="3"/>
  <c r="C45" i="3"/>
  <c r="F45" i="3"/>
  <c r="C46" i="3"/>
  <c r="F46" i="3"/>
  <c r="C47" i="3"/>
  <c r="F47" i="3"/>
  <c r="C48" i="3"/>
  <c r="F48" i="3"/>
  <c r="C49" i="3"/>
  <c r="F49" i="3"/>
  <c r="C50" i="3"/>
  <c r="F50" i="3"/>
  <c r="C51" i="3"/>
  <c r="F51" i="3"/>
  <c r="C52" i="3"/>
  <c r="F52" i="3"/>
  <c r="C53" i="3"/>
  <c r="F53" i="3"/>
  <c r="C54" i="3"/>
  <c r="F54" i="3"/>
  <c r="C55" i="3"/>
  <c r="F55" i="3"/>
  <c r="C56" i="3"/>
  <c r="F56" i="3"/>
  <c r="C57" i="3"/>
  <c r="F57" i="3"/>
  <c r="C58" i="3"/>
  <c r="F58" i="3"/>
  <c r="C59" i="3"/>
  <c r="F59" i="3"/>
  <c r="C60" i="3"/>
  <c r="F60" i="3"/>
  <c r="C61" i="3"/>
  <c r="F61" i="3"/>
  <c r="C62" i="3"/>
  <c r="F62" i="3"/>
  <c r="C63" i="3"/>
  <c r="F63" i="3"/>
  <c r="C64" i="3"/>
  <c r="F64" i="3"/>
  <c r="C65" i="3"/>
  <c r="F65" i="3"/>
  <c r="C66" i="3"/>
  <c r="F66" i="3"/>
  <c r="C67" i="3"/>
  <c r="F67" i="3"/>
  <c r="C68" i="3"/>
  <c r="F68" i="3"/>
  <c r="C69" i="3"/>
  <c r="F69" i="3"/>
  <c r="C70" i="3"/>
  <c r="F70" i="3"/>
  <c r="C71" i="3"/>
  <c r="F71" i="3"/>
  <c r="C72" i="3"/>
  <c r="F72" i="3"/>
  <c r="C73" i="3"/>
  <c r="F73" i="3"/>
  <c r="C74" i="3"/>
  <c r="F74" i="3"/>
  <c r="C75" i="3"/>
  <c r="F75" i="3"/>
  <c r="C76" i="3"/>
  <c r="F76" i="3"/>
  <c r="C77" i="3"/>
  <c r="F77" i="3"/>
  <c r="C78" i="3"/>
  <c r="F78" i="3"/>
  <c r="C79" i="3"/>
  <c r="F79" i="3"/>
  <c r="C80" i="3"/>
  <c r="F80" i="3"/>
  <c r="C81" i="3"/>
  <c r="F81" i="3"/>
  <c r="C82" i="3"/>
  <c r="F82" i="3"/>
  <c r="C83" i="3"/>
  <c r="F83" i="3"/>
  <c r="C84" i="3"/>
  <c r="F84" i="3"/>
  <c r="C85" i="3"/>
  <c r="F85" i="3"/>
  <c r="C86" i="3"/>
  <c r="F86" i="3"/>
  <c r="C87" i="3"/>
  <c r="F87" i="3"/>
  <c r="C88" i="3"/>
  <c r="F88" i="3"/>
  <c r="C89" i="3"/>
  <c r="F89" i="3"/>
  <c r="C90" i="3"/>
  <c r="F90" i="3"/>
  <c r="C91" i="3"/>
  <c r="F91" i="3"/>
  <c r="C92" i="3"/>
  <c r="F92" i="3"/>
  <c r="C93" i="3"/>
  <c r="F93" i="3"/>
  <c r="C94" i="3"/>
  <c r="F94" i="3"/>
  <c r="C95" i="3"/>
  <c r="F95" i="3"/>
  <c r="C96" i="3"/>
  <c r="F96" i="3"/>
  <c r="C97" i="3"/>
  <c r="F97" i="3"/>
  <c r="C98" i="3"/>
  <c r="F98" i="3"/>
  <c r="C99" i="3"/>
  <c r="F99" i="3"/>
  <c r="C100" i="3"/>
  <c r="F100" i="3"/>
  <c r="C101" i="3"/>
  <c r="F101" i="3"/>
  <c r="C102" i="3"/>
  <c r="F102" i="3"/>
  <c r="C103" i="3"/>
  <c r="F103" i="3"/>
  <c r="C104" i="3"/>
  <c r="F104" i="3"/>
  <c r="C105" i="3"/>
  <c r="F105" i="3"/>
  <c r="C106" i="3"/>
  <c r="F106" i="3"/>
  <c r="C107" i="3"/>
  <c r="F107" i="3"/>
  <c r="C108" i="3"/>
  <c r="F108" i="3"/>
  <c r="C109" i="3"/>
  <c r="F109" i="3"/>
  <c r="C110" i="3"/>
  <c r="F110" i="3"/>
  <c r="C111" i="3"/>
  <c r="F111" i="3"/>
  <c r="C112" i="3"/>
  <c r="F112" i="3"/>
  <c r="D7" i="2"/>
  <c r="Z7" i="2" s="1"/>
  <c r="N7" i="2"/>
  <c r="D8" i="2"/>
  <c r="I8" i="2"/>
  <c r="N8" i="2"/>
  <c r="AC8" i="2"/>
  <c r="D9" i="2"/>
  <c r="I9" i="2"/>
  <c r="N9" i="2"/>
  <c r="AC9" i="2"/>
  <c r="D10" i="2"/>
  <c r="I10" i="2"/>
  <c r="N10" i="2"/>
  <c r="AC10" i="2"/>
  <c r="D11" i="2"/>
  <c r="I11" i="2"/>
  <c r="N11" i="2"/>
  <c r="AC11" i="2"/>
  <c r="D12" i="2"/>
  <c r="I12" i="2"/>
  <c r="N12" i="2"/>
  <c r="AC12" i="2"/>
  <c r="D13" i="2"/>
  <c r="I13" i="2"/>
  <c r="N13" i="2"/>
  <c r="AC13" i="2"/>
  <c r="D14" i="2"/>
  <c r="I14" i="2"/>
  <c r="N14" i="2"/>
  <c r="AC14" i="2"/>
  <c r="D15" i="2"/>
  <c r="I15" i="2"/>
  <c r="N15" i="2"/>
  <c r="AC15" i="2"/>
  <c r="D16" i="2"/>
  <c r="I16" i="2"/>
  <c r="N16" i="2"/>
  <c r="AC16" i="2"/>
  <c r="D17" i="2"/>
  <c r="I17" i="2"/>
  <c r="N17" i="2"/>
  <c r="AC17" i="2"/>
  <c r="D18" i="2"/>
  <c r="I18" i="2"/>
  <c r="N18" i="2"/>
  <c r="AC18" i="2"/>
  <c r="D19" i="2"/>
  <c r="I19" i="2"/>
  <c r="N19" i="2"/>
  <c r="AC19" i="2"/>
  <c r="D20" i="2"/>
  <c r="I20" i="2"/>
  <c r="N20" i="2"/>
  <c r="AC20" i="2"/>
  <c r="D21" i="2"/>
  <c r="I21" i="2"/>
  <c r="N21" i="2"/>
  <c r="AC21" i="2"/>
  <c r="D22" i="2"/>
  <c r="I22" i="2"/>
  <c r="N22" i="2"/>
  <c r="AC22" i="2"/>
  <c r="D23" i="2"/>
  <c r="I23" i="2"/>
  <c r="N23" i="2"/>
  <c r="AC23" i="2"/>
  <c r="D24" i="2"/>
  <c r="I24" i="2"/>
  <c r="N24" i="2"/>
  <c r="AC24" i="2"/>
  <c r="D25" i="2"/>
  <c r="I25" i="2"/>
  <c r="N25" i="2"/>
  <c r="AC25" i="2"/>
  <c r="D26" i="2"/>
  <c r="I26" i="2"/>
  <c r="N26" i="2"/>
  <c r="AC26" i="2"/>
  <c r="D27" i="2"/>
  <c r="I27" i="2"/>
  <c r="N27" i="2"/>
  <c r="AC27" i="2"/>
  <c r="D28" i="2"/>
  <c r="I28" i="2"/>
  <c r="N28" i="2"/>
  <c r="AC28" i="2"/>
  <c r="D29" i="2"/>
  <c r="I29" i="2"/>
  <c r="N29" i="2"/>
  <c r="AC29" i="2"/>
  <c r="D30" i="2"/>
  <c r="I30" i="2"/>
  <c r="N30" i="2"/>
  <c r="AC30" i="2"/>
  <c r="D31" i="2"/>
  <c r="I31" i="2"/>
  <c r="N31" i="2"/>
  <c r="AC31" i="2"/>
  <c r="D32" i="2"/>
  <c r="I32" i="2"/>
  <c r="N32" i="2"/>
  <c r="AC32" i="2"/>
  <c r="D33" i="2"/>
  <c r="I33" i="2"/>
  <c r="N33" i="2"/>
  <c r="AC33" i="2"/>
  <c r="D34" i="2"/>
  <c r="I34" i="2"/>
  <c r="N34" i="2"/>
  <c r="AC34" i="2"/>
  <c r="D35" i="2"/>
  <c r="I35" i="2"/>
  <c r="N35" i="2"/>
  <c r="AC35" i="2"/>
  <c r="D36" i="2"/>
  <c r="I36" i="2"/>
  <c r="N36" i="2"/>
  <c r="AC36" i="2"/>
  <c r="D37" i="2"/>
  <c r="I37" i="2"/>
  <c r="N37" i="2"/>
  <c r="AC37" i="2"/>
  <c r="D38" i="2"/>
  <c r="I38" i="2"/>
  <c r="N38" i="2"/>
  <c r="AC38" i="2"/>
  <c r="D39" i="2"/>
  <c r="I39" i="2"/>
  <c r="N39" i="2"/>
  <c r="AC39" i="2"/>
  <c r="D40" i="2"/>
  <c r="I40" i="2"/>
  <c r="N40" i="2"/>
  <c r="AC40" i="2"/>
  <c r="D41" i="2"/>
  <c r="I41" i="2"/>
  <c r="N41" i="2"/>
  <c r="AC41" i="2"/>
  <c r="D42" i="2"/>
  <c r="I42" i="2"/>
  <c r="N42" i="2"/>
  <c r="AC42" i="2"/>
  <c r="D43" i="2"/>
  <c r="I43" i="2"/>
  <c r="N43" i="2"/>
  <c r="AC43" i="2"/>
  <c r="D44" i="2"/>
  <c r="I44" i="2"/>
  <c r="N44" i="2"/>
  <c r="AC44" i="2"/>
  <c r="D45" i="2"/>
  <c r="I45" i="2"/>
  <c r="N45" i="2"/>
  <c r="AC45" i="2"/>
  <c r="D46" i="2"/>
  <c r="I46" i="2"/>
  <c r="N46" i="2"/>
  <c r="AC46" i="2"/>
  <c r="D47" i="2"/>
  <c r="I47" i="2"/>
  <c r="N47" i="2"/>
  <c r="AC47" i="2"/>
  <c r="D48" i="2"/>
  <c r="I48" i="2"/>
  <c r="N48" i="2"/>
  <c r="AC48" i="2"/>
  <c r="D49" i="2"/>
  <c r="I49" i="2"/>
  <c r="N49" i="2"/>
  <c r="AC49" i="2"/>
  <c r="D50" i="2"/>
  <c r="I50" i="2"/>
  <c r="N50" i="2"/>
  <c r="AC50" i="2"/>
  <c r="D51" i="2"/>
  <c r="I51" i="2"/>
  <c r="N51" i="2"/>
  <c r="AC51" i="2"/>
  <c r="D52" i="2"/>
  <c r="I52" i="2"/>
  <c r="N52" i="2"/>
  <c r="AC52" i="2"/>
  <c r="D53" i="2"/>
  <c r="I53" i="2"/>
  <c r="N53" i="2"/>
  <c r="AC53" i="2"/>
  <c r="D54" i="2"/>
  <c r="I54" i="2"/>
  <c r="N54" i="2"/>
  <c r="AC54" i="2"/>
  <c r="D55" i="2"/>
  <c r="I55" i="2"/>
  <c r="N55" i="2"/>
  <c r="AC55" i="2"/>
  <c r="D56" i="2"/>
  <c r="I56" i="2"/>
  <c r="N56" i="2"/>
  <c r="AC56" i="2"/>
  <c r="D57" i="2"/>
  <c r="I57" i="2"/>
  <c r="N57" i="2"/>
  <c r="AC57" i="2"/>
  <c r="D58" i="2"/>
  <c r="I58" i="2"/>
  <c r="N58" i="2"/>
  <c r="AC58" i="2"/>
  <c r="D59" i="2"/>
  <c r="I59" i="2"/>
  <c r="N59" i="2"/>
  <c r="AC59" i="2"/>
  <c r="D60" i="2"/>
  <c r="I60" i="2"/>
  <c r="N60" i="2"/>
  <c r="AC60" i="2"/>
  <c r="D61" i="2"/>
  <c r="I61" i="2"/>
  <c r="N61" i="2"/>
  <c r="AC61" i="2"/>
  <c r="D62" i="2"/>
  <c r="I62" i="2"/>
  <c r="N62" i="2"/>
  <c r="AC62" i="2"/>
  <c r="D63" i="2"/>
  <c r="I63" i="2"/>
  <c r="N63" i="2"/>
  <c r="AC63" i="2"/>
  <c r="D64" i="2"/>
  <c r="I64" i="2"/>
  <c r="N64" i="2"/>
  <c r="AC64" i="2"/>
  <c r="D65" i="2"/>
  <c r="I65" i="2"/>
  <c r="N65" i="2"/>
  <c r="AC65" i="2"/>
  <c r="D66" i="2"/>
  <c r="I66" i="2"/>
  <c r="N66" i="2"/>
  <c r="AC66" i="2"/>
  <c r="D67" i="2"/>
  <c r="Z67" i="2" s="1"/>
  <c r="I67" i="2"/>
  <c r="N67" i="2"/>
  <c r="D68" i="2"/>
  <c r="I68" i="2"/>
  <c r="N68" i="2"/>
  <c r="AC68" i="2"/>
  <c r="D69" i="2"/>
  <c r="I69" i="2"/>
  <c r="N69" i="2"/>
  <c r="AC69" i="2"/>
  <c r="D70" i="2"/>
  <c r="I70" i="2"/>
  <c r="N70" i="2"/>
  <c r="AC70" i="2"/>
  <c r="D71" i="2"/>
  <c r="I71" i="2"/>
  <c r="N71" i="2"/>
  <c r="AC71" i="2"/>
  <c r="D72" i="2"/>
  <c r="I72" i="2"/>
  <c r="N72" i="2"/>
  <c r="AC72" i="2"/>
  <c r="D73" i="2"/>
  <c r="I73" i="2"/>
  <c r="N73" i="2"/>
  <c r="AC73" i="2"/>
  <c r="D74" i="2"/>
  <c r="I74" i="2"/>
  <c r="N74" i="2"/>
  <c r="AC74" i="2"/>
  <c r="D75" i="2"/>
  <c r="I75" i="2"/>
  <c r="N75" i="2"/>
  <c r="AC75" i="2"/>
  <c r="D76" i="2"/>
  <c r="I76" i="2"/>
  <c r="N76" i="2"/>
  <c r="AC76" i="2"/>
  <c r="D77" i="2"/>
  <c r="I77" i="2"/>
  <c r="N77" i="2"/>
  <c r="AC77" i="2"/>
  <c r="D78" i="2"/>
  <c r="I78" i="2"/>
  <c r="N78" i="2"/>
  <c r="AC78" i="2"/>
  <c r="D79" i="2"/>
  <c r="I79" i="2"/>
  <c r="N79" i="2"/>
  <c r="AC79" i="2"/>
  <c r="D80" i="2"/>
  <c r="I80" i="2"/>
  <c r="N80" i="2"/>
  <c r="AC80" i="2"/>
  <c r="D81" i="2"/>
  <c r="I81" i="2"/>
  <c r="N81" i="2"/>
  <c r="AC81" i="2"/>
  <c r="D82" i="2"/>
  <c r="I82" i="2"/>
  <c r="N82" i="2"/>
  <c r="AC82" i="2"/>
  <c r="D83" i="2"/>
  <c r="I83" i="2"/>
  <c r="N83" i="2"/>
  <c r="AC83" i="2"/>
  <c r="D84" i="2"/>
  <c r="I84" i="2"/>
  <c r="N84" i="2"/>
  <c r="AC84" i="2"/>
  <c r="D85" i="2"/>
  <c r="I85" i="2"/>
  <c r="N85" i="2"/>
  <c r="AC85" i="2"/>
  <c r="D86" i="2"/>
  <c r="I86" i="2"/>
  <c r="N86" i="2"/>
  <c r="AC86" i="2"/>
  <c r="G88" i="2"/>
  <c r="H88" i="2"/>
  <c r="L88" i="2"/>
  <c r="M88" i="2"/>
  <c r="Z82" i="2" l="1"/>
  <c r="Z70" i="2"/>
  <c r="Z66" i="2"/>
  <c r="G112" i="3"/>
  <c r="G110" i="3"/>
  <c r="G108" i="3"/>
  <c r="G106" i="3"/>
  <c r="G104" i="3"/>
  <c r="G102" i="3"/>
  <c r="G100" i="3"/>
  <c r="G98" i="3"/>
  <c r="G96" i="3"/>
  <c r="G94" i="3"/>
  <c r="G92" i="3"/>
  <c r="G90" i="3"/>
  <c r="G88" i="3"/>
  <c r="G86" i="3"/>
  <c r="G84" i="3"/>
  <c r="G82" i="3"/>
  <c r="G80" i="3"/>
  <c r="G78" i="3"/>
  <c r="G76" i="3"/>
  <c r="G74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G12" i="3"/>
  <c r="G10" i="3"/>
  <c r="G8" i="3"/>
  <c r="G111" i="3"/>
  <c r="G109" i="3"/>
  <c r="G107" i="3"/>
  <c r="G105" i="3"/>
  <c r="G103" i="3"/>
  <c r="G101" i="3"/>
  <c r="G99" i="3"/>
  <c r="G97" i="3"/>
  <c r="G95" i="3"/>
  <c r="G93" i="3"/>
  <c r="G91" i="3"/>
  <c r="G89" i="3"/>
  <c r="G87" i="3"/>
  <c r="G85" i="3"/>
  <c r="G83" i="3"/>
  <c r="G81" i="3"/>
  <c r="G79" i="3"/>
  <c r="G77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41" i="3"/>
  <c r="G39" i="3"/>
  <c r="G37" i="3"/>
  <c r="G35" i="3"/>
  <c r="G33" i="3"/>
  <c r="G31" i="3"/>
  <c r="G29" i="3"/>
  <c r="G27" i="3"/>
  <c r="G25" i="3"/>
  <c r="G23" i="3"/>
  <c r="G21" i="3"/>
  <c r="G19" i="3"/>
  <c r="G17" i="3"/>
  <c r="G15" i="3"/>
  <c r="G13" i="3"/>
  <c r="G11" i="3"/>
  <c r="G9" i="3"/>
  <c r="G7" i="3"/>
  <c r="Z86" i="2"/>
  <c r="Z58" i="2"/>
  <c r="Z50" i="2"/>
  <c r="Z46" i="2"/>
  <c r="Z42" i="2"/>
  <c r="Z30" i="2"/>
  <c r="Z22" i="2"/>
  <c r="Z18" i="2"/>
  <c r="Z14" i="2"/>
  <c r="Z83" i="2"/>
  <c r="Z79" i="2"/>
  <c r="Z75" i="2"/>
  <c r="Z71" i="2"/>
  <c r="Z63" i="2"/>
  <c r="Z59" i="2"/>
  <c r="Z55" i="2"/>
  <c r="Z51" i="2"/>
  <c r="Z47" i="2"/>
  <c r="Z43" i="2"/>
  <c r="Z39" i="2"/>
  <c r="Z35" i="2"/>
  <c r="Z31" i="2"/>
  <c r="Z27" i="2"/>
  <c r="Z23" i="2"/>
  <c r="Z19" i="2"/>
  <c r="Z15" i="2"/>
  <c r="Z11" i="2"/>
  <c r="Z34" i="2"/>
  <c r="Z26" i="2"/>
  <c r="Z10" i="2"/>
  <c r="Z80" i="2"/>
  <c r="Z76" i="2"/>
  <c r="Z72" i="2"/>
  <c r="Z68" i="2"/>
  <c r="Z64" i="2"/>
  <c r="Z60" i="2"/>
  <c r="Z56" i="2"/>
  <c r="Z52" i="2"/>
  <c r="Z48" i="2"/>
  <c r="Z44" i="2"/>
  <c r="Z40" i="2"/>
  <c r="Z36" i="2"/>
  <c r="Z32" i="2"/>
  <c r="Z28" i="2"/>
  <c r="Z24" i="2"/>
  <c r="Z20" i="2"/>
  <c r="Z16" i="2"/>
  <c r="Z12" i="2"/>
  <c r="Z8" i="2"/>
  <c r="Z78" i="2"/>
  <c r="Z74" i="2"/>
  <c r="Z62" i="2"/>
  <c r="Z54" i="2"/>
  <c r="Z38" i="2"/>
  <c r="Z84" i="2"/>
  <c r="Z85" i="2"/>
  <c r="Z81" i="2"/>
  <c r="Z77" i="2"/>
  <c r="Z73" i="2"/>
  <c r="Z69" i="2"/>
  <c r="Z65" i="2"/>
  <c r="Z61" i="2"/>
  <c r="Z57" i="2"/>
  <c r="Z53" i="2"/>
  <c r="Z49" i="2"/>
  <c r="Z45" i="2"/>
  <c r="Z41" i="2"/>
  <c r="Z37" i="2"/>
  <c r="Z33" i="2"/>
  <c r="Z29" i="2"/>
  <c r="Z25" i="2"/>
  <c r="Z21" i="2"/>
  <c r="Z17" i="2"/>
  <c r="Z13" i="2"/>
  <c r="Z9" i="2"/>
  <c r="S32" i="2"/>
  <c r="S79" i="2"/>
  <c r="S75" i="2"/>
  <c r="S63" i="2"/>
  <c r="S15" i="2"/>
  <c r="S11" i="2"/>
  <c r="AC88" i="2"/>
  <c r="S60" i="2"/>
  <c r="S33" i="2"/>
  <c r="S64" i="2"/>
  <c r="S20" i="2"/>
  <c r="S16" i="2"/>
  <c r="S69" i="2"/>
  <c r="S65" i="2"/>
  <c r="S25" i="2"/>
  <c r="S74" i="2"/>
  <c r="S80" i="2"/>
  <c r="S70" i="2"/>
  <c r="S26" i="2"/>
  <c r="S12" i="2"/>
  <c r="S85" i="2"/>
  <c r="S81" i="2"/>
  <c r="S71" i="2"/>
  <c r="S67" i="2"/>
  <c r="S49" i="2"/>
  <c r="S19" i="2"/>
  <c r="S84" i="2"/>
  <c r="S86" i="2"/>
  <c r="S82" i="2"/>
  <c r="S78" i="2"/>
  <c r="S68" i="2"/>
  <c r="S57" i="2"/>
  <c r="S56" i="2"/>
  <c r="S72" i="2"/>
  <c r="S27" i="2"/>
  <c r="S76" i="2"/>
  <c r="S73" i="2"/>
  <c r="S61" i="2"/>
  <c r="S28" i="2"/>
  <c r="S23" i="2"/>
  <c r="S10" i="2"/>
  <c r="S9" i="2"/>
  <c r="S83" i="2"/>
  <c r="S8" i="2"/>
  <c r="S77" i="2"/>
  <c r="S66" i="2"/>
  <c r="S62" i="2"/>
  <c r="S59" i="2"/>
  <c r="S58" i="2"/>
  <c r="S44" i="2"/>
  <c r="S40" i="2"/>
  <c r="S36" i="2"/>
  <c r="S24" i="2"/>
  <c r="Q88" i="2"/>
  <c r="R88" i="2"/>
  <c r="S45" i="2"/>
  <c r="S37" i="2"/>
  <c r="S29" i="2"/>
  <c r="S14" i="2"/>
  <c r="S31" i="2"/>
  <c r="S18" i="2"/>
  <c r="S17" i="2"/>
  <c r="S50" i="2"/>
  <c r="S41" i="2"/>
  <c r="S30" i="2"/>
  <c r="S13" i="2"/>
  <c r="S46" i="2"/>
  <c r="S42" i="2"/>
  <c r="S38" i="2"/>
  <c r="S53" i="2"/>
  <c r="S43" i="2"/>
  <c r="S39" i="2"/>
  <c r="S35" i="2"/>
  <c r="S34" i="2"/>
  <c r="S22" i="2"/>
  <c r="S21" i="2"/>
  <c r="C114" i="3"/>
  <c r="D37" i="3" s="1"/>
  <c r="E37" i="3" s="1"/>
  <c r="F114" i="3"/>
  <c r="D88" i="2"/>
  <c r="E72" i="2" s="1"/>
  <c r="F72" i="2" s="1"/>
  <c r="Y88" i="2"/>
  <c r="I88" i="2"/>
  <c r="J7" i="2" s="1"/>
  <c r="K7" i="2" s="1"/>
  <c r="S55" i="2"/>
  <c r="N88" i="2"/>
  <c r="O39" i="2" s="1"/>
  <c r="P39" i="2" s="1"/>
  <c r="S54" i="2"/>
  <c r="S51" i="2"/>
  <c r="S47" i="2"/>
  <c r="S52" i="2"/>
  <c r="S48" i="2"/>
  <c r="S88" i="2" l="1"/>
  <c r="T7" i="2" s="1"/>
  <c r="O7" i="2"/>
  <c r="P7" i="2" s="1"/>
  <c r="J75" i="2"/>
  <c r="K75" i="2" s="1"/>
  <c r="Z88" i="2"/>
  <c r="AA7" i="2" s="1"/>
  <c r="AB7" i="2" s="1"/>
  <c r="G114" i="3"/>
  <c r="D82" i="3"/>
  <c r="E82" i="3" s="1"/>
  <c r="D61" i="3"/>
  <c r="E61" i="3" s="1"/>
  <c r="D69" i="3"/>
  <c r="E69" i="3" s="1"/>
  <c r="D14" i="3"/>
  <c r="E14" i="3" s="1"/>
  <c r="J21" i="2"/>
  <c r="K21" i="2" s="1"/>
  <c r="D38" i="3"/>
  <c r="E38" i="3" s="1"/>
  <c r="D10" i="3"/>
  <c r="E10" i="3" s="1"/>
  <c r="D106" i="3"/>
  <c r="E106" i="3" s="1"/>
  <c r="D94" i="3"/>
  <c r="E94" i="3" s="1"/>
  <c r="D53" i="3"/>
  <c r="E53" i="3" s="1"/>
  <c r="D62" i="3"/>
  <c r="E62" i="3" s="1"/>
  <c r="D68" i="3"/>
  <c r="E68" i="3" s="1"/>
  <c r="J25" i="2"/>
  <c r="K25" i="2" s="1"/>
  <c r="J9" i="2"/>
  <c r="K9" i="2" s="1"/>
  <c r="J16" i="2"/>
  <c r="K16" i="2" s="1"/>
  <c r="J13" i="2"/>
  <c r="K13" i="2" s="1"/>
  <c r="J20" i="2"/>
  <c r="K20" i="2" s="1"/>
  <c r="O36" i="2"/>
  <c r="P36" i="2" s="1"/>
  <c r="D50" i="3"/>
  <c r="E50" i="3" s="1"/>
  <c r="D30" i="3"/>
  <c r="E30" i="3" s="1"/>
  <c r="D33" i="3"/>
  <c r="E33" i="3" s="1"/>
  <c r="D70" i="3"/>
  <c r="E70" i="3" s="1"/>
  <c r="D84" i="3"/>
  <c r="E84" i="3" s="1"/>
  <c r="D76" i="3"/>
  <c r="E76" i="3" s="1"/>
  <c r="O41" i="2"/>
  <c r="P41" i="2" s="1"/>
  <c r="J63" i="2"/>
  <c r="K63" i="2" s="1"/>
  <c r="D22" i="3"/>
  <c r="E22" i="3" s="1"/>
  <c r="D34" i="3"/>
  <c r="E34" i="3" s="1"/>
  <c r="D52" i="3"/>
  <c r="E52" i="3" s="1"/>
  <c r="D42" i="3"/>
  <c r="E42" i="3" s="1"/>
  <c r="D58" i="3"/>
  <c r="E58" i="3" s="1"/>
  <c r="D92" i="3"/>
  <c r="E92" i="3" s="1"/>
  <c r="D98" i="3"/>
  <c r="E98" i="3" s="1"/>
  <c r="O40" i="2"/>
  <c r="P40" i="2" s="1"/>
  <c r="O55" i="2"/>
  <c r="P55" i="2" s="1"/>
  <c r="O35" i="2"/>
  <c r="P35" i="2" s="1"/>
  <c r="D46" i="3"/>
  <c r="E46" i="3" s="1"/>
  <c r="D78" i="3"/>
  <c r="E78" i="3" s="1"/>
  <c r="D66" i="3"/>
  <c r="E66" i="3" s="1"/>
  <c r="D86" i="3"/>
  <c r="E86" i="3" s="1"/>
  <c r="D74" i="3"/>
  <c r="E74" i="3" s="1"/>
  <c r="D93" i="3"/>
  <c r="E93" i="3" s="1"/>
  <c r="D26" i="3"/>
  <c r="E26" i="3" s="1"/>
  <c r="O50" i="2"/>
  <c r="P50" i="2" s="1"/>
  <c r="O49" i="2"/>
  <c r="P49" i="2" s="1"/>
  <c r="O51" i="2"/>
  <c r="P51" i="2" s="1"/>
  <c r="O37" i="2"/>
  <c r="P37" i="2" s="1"/>
  <c r="O38" i="2"/>
  <c r="P38" i="2" s="1"/>
  <c r="O43" i="2"/>
  <c r="P43" i="2" s="1"/>
  <c r="J71" i="2"/>
  <c r="K71" i="2" s="1"/>
  <c r="J8" i="2"/>
  <c r="K8" i="2" s="1"/>
  <c r="J24" i="2"/>
  <c r="K24" i="2" s="1"/>
  <c r="J33" i="2"/>
  <c r="K33" i="2" s="1"/>
  <c r="J29" i="2"/>
  <c r="K29" i="2" s="1"/>
  <c r="O44" i="2"/>
  <c r="P44" i="2" s="1"/>
  <c r="O45" i="2"/>
  <c r="P45" i="2" s="1"/>
  <c r="O53" i="2"/>
  <c r="P53" i="2" s="1"/>
  <c r="O48" i="2"/>
  <c r="P48" i="2" s="1"/>
  <c r="J34" i="2"/>
  <c r="K34" i="2" s="1"/>
  <c r="J79" i="2"/>
  <c r="K79" i="2" s="1"/>
  <c r="D102" i="3"/>
  <c r="E102" i="3" s="1"/>
  <c r="J60" i="2"/>
  <c r="K60" i="2" s="1"/>
  <c r="J12" i="2"/>
  <c r="K12" i="2" s="1"/>
  <c r="J28" i="2"/>
  <c r="K28" i="2" s="1"/>
  <c r="O47" i="2"/>
  <c r="P47" i="2" s="1"/>
  <c r="O46" i="2"/>
  <c r="P46" i="2" s="1"/>
  <c r="O54" i="2"/>
  <c r="P54" i="2" s="1"/>
  <c r="J17" i="2"/>
  <c r="K17" i="2" s="1"/>
  <c r="O52" i="2"/>
  <c r="P52" i="2" s="1"/>
  <c r="E34" i="2"/>
  <c r="F34" i="2" s="1"/>
  <c r="E17" i="2"/>
  <c r="F17" i="2" s="1"/>
  <c r="E21" i="2"/>
  <c r="F21" i="2" s="1"/>
  <c r="E18" i="2"/>
  <c r="F18" i="2" s="1"/>
  <c r="E9" i="2"/>
  <c r="F9" i="2" s="1"/>
  <c r="E49" i="2"/>
  <c r="F49" i="2" s="1"/>
  <c r="E73" i="2"/>
  <c r="F73" i="2" s="1"/>
  <c r="E70" i="2"/>
  <c r="F70" i="2" s="1"/>
  <c r="E86" i="2"/>
  <c r="F86" i="2" s="1"/>
  <c r="E67" i="2"/>
  <c r="F67" i="2" s="1"/>
  <c r="E76" i="2"/>
  <c r="F76" i="2" s="1"/>
  <c r="E47" i="2"/>
  <c r="F47" i="2" s="1"/>
  <c r="E15" i="2"/>
  <c r="F15" i="2" s="1"/>
  <c r="E31" i="2"/>
  <c r="F31" i="2" s="1"/>
  <c r="E25" i="2"/>
  <c r="F25" i="2" s="1"/>
  <c r="E56" i="2"/>
  <c r="F56" i="2" s="1"/>
  <c r="E61" i="2"/>
  <c r="F61" i="2" s="1"/>
  <c r="E57" i="2"/>
  <c r="F57" i="2" s="1"/>
  <c r="E75" i="2"/>
  <c r="F75" i="2" s="1"/>
  <c r="E60" i="2"/>
  <c r="F60" i="2" s="1"/>
  <c r="E64" i="2"/>
  <c r="F64" i="2" s="1"/>
  <c r="E29" i="2"/>
  <c r="F29" i="2" s="1"/>
  <c r="E35" i="2"/>
  <c r="F35" i="2" s="1"/>
  <c r="E26" i="2"/>
  <c r="F26" i="2" s="1"/>
  <c r="E46" i="2"/>
  <c r="F46" i="2" s="1"/>
  <c r="E30" i="2"/>
  <c r="F30" i="2" s="1"/>
  <c r="E65" i="2"/>
  <c r="F65" i="2" s="1"/>
  <c r="E81" i="2"/>
  <c r="F81" i="2" s="1"/>
  <c r="E62" i="2"/>
  <c r="F62" i="2" s="1"/>
  <c r="E78" i="2"/>
  <c r="F78" i="2" s="1"/>
  <c r="E79" i="2"/>
  <c r="F79" i="2" s="1"/>
  <c r="E63" i="2"/>
  <c r="F63" i="2" s="1"/>
  <c r="E58" i="2"/>
  <c r="F58" i="2" s="1"/>
  <c r="E7" i="2"/>
  <c r="F7" i="2" s="1"/>
  <c r="E23" i="2"/>
  <c r="F23" i="2" s="1"/>
  <c r="E22" i="2"/>
  <c r="F22" i="2" s="1"/>
  <c r="E10" i="2"/>
  <c r="F10" i="2" s="1"/>
  <c r="E50" i="2"/>
  <c r="F50" i="2" s="1"/>
  <c r="E55" i="2"/>
  <c r="F55" i="2" s="1"/>
  <c r="E77" i="2"/>
  <c r="F77" i="2" s="1"/>
  <c r="E74" i="2"/>
  <c r="F74" i="2" s="1"/>
  <c r="E80" i="2"/>
  <c r="F80" i="2" s="1"/>
  <c r="E11" i="2"/>
  <c r="F11" i="2" s="1"/>
  <c r="E19" i="2"/>
  <c r="F19" i="2" s="1"/>
  <c r="E27" i="2"/>
  <c r="F27" i="2" s="1"/>
  <c r="E13" i="2"/>
  <c r="F13" i="2" s="1"/>
  <c r="E32" i="2"/>
  <c r="F32" i="2" s="1"/>
  <c r="E53" i="2"/>
  <c r="F53" i="2" s="1"/>
  <c r="E51" i="2"/>
  <c r="F51" i="2" s="1"/>
  <c r="E59" i="2"/>
  <c r="F59" i="2" s="1"/>
  <c r="E69" i="2"/>
  <c r="F69" i="2" s="1"/>
  <c r="E85" i="2"/>
  <c r="F85" i="2" s="1"/>
  <c r="E66" i="2"/>
  <c r="F66" i="2" s="1"/>
  <c r="E82" i="2"/>
  <c r="F82" i="2" s="1"/>
  <c r="E14" i="2"/>
  <c r="F14" i="2" s="1"/>
  <c r="E83" i="2"/>
  <c r="F83" i="2" s="1"/>
  <c r="D77" i="3"/>
  <c r="E77" i="3" s="1"/>
  <c r="D90" i="3"/>
  <c r="E90" i="3" s="1"/>
  <c r="D60" i="3"/>
  <c r="E60" i="3" s="1"/>
  <c r="D85" i="3"/>
  <c r="E85" i="3" s="1"/>
  <c r="D18" i="3"/>
  <c r="E18" i="3" s="1"/>
  <c r="D110" i="3"/>
  <c r="E110" i="3" s="1"/>
  <c r="D54" i="3"/>
  <c r="E54" i="3" s="1"/>
  <c r="D7" i="3"/>
  <c r="D11" i="3"/>
  <c r="E11" i="3" s="1"/>
  <c r="D15" i="3"/>
  <c r="E15" i="3" s="1"/>
  <c r="D19" i="3"/>
  <c r="E19" i="3" s="1"/>
  <c r="D23" i="3"/>
  <c r="E23" i="3" s="1"/>
  <c r="D27" i="3"/>
  <c r="E27" i="3" s="1"/>
  <c r="D31" i="3"/>
  <c r="E31" i="3" s="1"/>
  <c r="D35" i="3"/>
  <c r="E35" i="3" s="1"/>
  <c r="D39" i="3"/>
  <c r="E39" i="3" s="1"/>
  <c r="D43" i="3"/>
  <c r="E43" i="3" s="1"/>
  <c r="D8" i="3"/>
  <c r="E8" i="3" s="1"/>
  <c r="D12" i="3"/>
  <c r="E12" i="3" s="1"/>
  <c r="D16" i="3"/>
  <c r="E16" i="3" s="1"/>
  <c r="D20" i="3"/>
  <c r="E20" i="3" s="1"/>
  <c r="D24" i="3"/>
  <c r="E24" i="3" s="1"/>
  <c r="D13" i="3"/>
  <c r="E13" i="3" s="1"/>
  <c r="D21" i="3"/>
  <c r="E21" i="3" s="1"/>
  <c r="D36" i="3"/>
  <c r="E36" i="3" s="1"/>
  <c r="D47" i="3"/>
  <c r="E47" i="3" s="1"/>
  <c r="D29" i="3"/>
  <c r="E29" i="3" s="1"/>
  <c r="D32" i="3"/>
  <c r="E32" i="3" s="1"/>
  <c r="D45" i="3"/>
  <c r="E45" i="3" s="1"/>
  <c r="D9" i="3"/>
  <c r="E9" i="3" s="1"/>
  <c r="D28" i="3"/>
  <c r="E28" i="3" s="1"/>
  <c r="D41" i="3"/>
  <c r="E41" i="3" s="1"/>
  <c r="D63" i="3"/>
  <c r="E63" i="3" s="1"/>
  <c r="D79" i="3"/>
  <c r="E79" i="3" s="1"/>
  <c r="D95" i="3"/>
  <c r="E95" i="3" s="1"/>
  <c r="D48" i="3"/>
  <c r="E48" i="3" s="1"/>
  <c r="D56" i="3"/>
  <c r="E56" i="3" s="1"/>
  <c r="D57" i="3"/>
  <c r="E57" i="3" s="1"/>
  <c r="D67" i="3"/>
  <c r="E67" i="3" s="1"/>
  <c r="D72" i="3"/>
  <c r="E72" i="3" s="1"/>
  <c r="D73" i="3"/>
  <c r="E73" i="3" s="1"/>
  <c r="D83" i="3"/>
  <c r="E83" i="3" s="1"/>
  <c r="D88" i="3"/>
  <c r="E88" i="3" s="1"/>
  <c r="D89" i="3"/>
  <c r="E89" i="3" s="1"/>
  <c r="D25" i="3"/>
  <c r="E25" i="3" s="1"/>
  <c r="D55" i="3"/>
  <c r="E55" i="3" s="1"/>
  <c r="D71" i="3"/>
  <c r="E71" i="3" s="1"/>
  <c r="D87" i="3"/>
  <c r="E87" i="3" s="1"/>
  <c r="D40" i="3"/>
  <c r="E40" i="3" s="1"/>
  <c r="D59" i="3"/>
  <c r="E59" i="3" s="1"/>
  <c r="D75" i="3"/>
  <c r="E75" i="3" s="1"/>
  <c r="D96" i="3"/>
  <c r="E96" i="3" s="1"/>
  <c r="D107" i="3"/>
  <c r="E107" i="3" s="1"/>
  <c r="D100" i="3"/>
  <c r="E100" i="3" s="1"/>
  <c r="D104" i="3"/>
  <c r="E104" i="3" s="1"/>
  <c r="D81" i="3"/>
  <c r="E81" i="3" s="1"/>
  <c r="D108" i="3"/>
  <c r="E108" i="3" s="1"/>
  <c r="D109" i="3"/>
  <c r="E109" i="3" s="1"/>
  <c r="D17" i="3"/>
  <c r="E17" i="3" s="1"/>
  <c r="D91" i="3"/>
  <c r="E91" i="3" s="1"/>
  <c r="D99" i="3"/>
  <c r="E99" i="3" s="1"/>
  <c r="D101" i="3"/>
  <c r="E101" i="3" s="1"/>
  <c r="D111" i="3"/>
  <c r="E111" i="3" s="1"/>
  <c r="D105" i="3"/>
  <c r="E105" i="3" s="1"/>
  <c r="D44" i="3"/>
  <c r="E44" i="3" s="1"/>
  <c r="D49" i="3"/>
  <c r="E49" i="3" s="1"/>
  <c r="D51" i="3"/>
  <c r="E51" i="3" s="1"/>
  <c r="D65" i="3"/>
  <c r="E65" i="3" s="1"/>
  <c r="D103" i="3"/>
  <c r="E103" i="3" s="1"/>
  <c r="D64" i="3"/>
  <c r="E64" i="3" s="1"/>
  <c r="D80" i="3"/>
  <c r="E80" i="3" s="1"/>
  <c r="D97" i="3"/>
  <c r="E97" i="3" s="1"/>
  <c r="D112" i="3"/>
  <c r="E112" i="3" s="1"/>
  <c r="J10" i="2"/>
  <c r="K10" i="2" s="1"/>
  <c r="J14" i="2"/>
  <c r="K14" i="2" s="1"/>
  <c r="J18" i="2"/>
  <c r="K18" i="2" s="1"/>
  <c r="J22" i="2"/>
  <c r="K22" i="2" s="1"/>
  <c r="J26" i="2"/>
  <c r="K26" i="2" s="1"/>
  <c r="J30" i="2"/>
  <c r="K30" i="2" s="1"/>
  <c r="J15" i="2"/>
  <c r="K15" i="2" s="1"/>
  <c r="J31" i="2"/>
  <c r="K31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9" i="2"/>
  <c r="K49" i="2" s="1"/>
  <c r="J53" i="2"/>
  <c r="K53" i="2" s="1"/>
  <c r="J19" i="2"/>
  <c r="K19" i="2" s="1"/>
  <c r="J48" i="2"/>
  <c r="K48" i="2" s="1"/>
  <c r="J52" i="2"/>
  <c r="K52" i="2" s="1"/>
  <c r="J46" i="2"/>
  <c r="K46" i="2" s="1"/>
  <c r="J50" i="2"/>
  <c r="K50" i="2" s="1"/>
  <c r="J32" i="2"/>
  <c r="K32" i="2" s="1"/>
  <c r="J54" i="2"/>
  <c r="K54" i="2" s="1"/>
  <c r="J56" i="2"/>
  <c r="K56" i="2" s="1"/>
  <c r="J23" i="2"/>
  <c r="K23" i="2" s="1"/>
  <c r="J47" i="2"/>
  <c r="K47" i="2" s="1"/>
  <c r="J51" i="2"/>
  <c r="K51" i="2" s="1"/>
  <c r="J11" i="2"/>
  <c r="K11" i="2" s="1"/>
  <c r="J58" i="2"/>
  <c r="K58" i="2" s="1"/>
  <c r="J64" i="2"/>
  <c r="K64" i="2" s="1"/>
  <c r="J68" i="2"/>
  <c r="K68" i="2" s="1"/>
  <c r="J72" i="2"/>
  <c r="K72" i="2" s="1"/>
  <c r="J76" i="2"/>
  <c r="K76" i="2" s="1"/>
  <c r="J80" i="2"/>
  <c r="K80" i="2" s="1"/>
  <c r="J84" i="2"/>
  <c r="K84" i="2" s="1"/>
  <c r="J27" i="2"/>
  <c r="K27" i="2" s="1"/>
  <c r="J55" i="2"/>
  <c r="K55" i="2" s="1"/>
  <c r="J59" i="2"/>
  <c r="K59" i="2" s="1"/>
  <c r="J61" i="2"/>
  <c r="K61" i="2" s="1"/>
  <c r="J65" i="2"/>
  <c r="K65" i="2" s="1"/>
  <c r="J69" i="2"/>
  <c r="K69" i="2" s="1"/>
  <c r="J73" i="2"/>
  <c r="K73" i="2" s="1"/>
  <c r="J62" i="2"/>
  <c r="K62" i="2" s="1"/>
  <c r="J70" i="2"/>
  <c r="K70" i="2" s="1"/>
  <c r="J86" i="2"/>
  <c r="K86" i="2" s="1"/>
  <c r="J77" i="2"/>
  <c r="K77" i="2" s="1"/>
  <c r="J81" i="2"/>
  <c r="K81" i="2" s="1"/>
  <c r="J85" i="2"/>
  <c r="K85" i="2" s="1"/>
  <c r="J57" i="2"/>
  <c r="K57" i="2" s="1"/>
  <c r="J66" i="2"/>
  <c r="K66" i="2" s="1"/>
  <c r="J74" i="2"/>
  <c r="K74" i="2" s="1"/>
  <c r="J78" i="2"/>
  <c r="K78" i="2" s="1"/>
  <c r="J82" i="2"/>
  <c r="K82" i="2" s="1"/>
  <c r="J83" i="2"/>
  <c r="K83" i="2" s="1"/>
  <c r="J67" i="2"/>
  <c r="K67" i="2" s="1"/>
  <c r="O9" i="2"/>
  <c r="P9" i="2" s="1"/>
  <c r="O13" i="2"/>
  <c r="P13" i="2" s="1"/>
  <c r="O17" i="2"/>
  <c r="P17" i="2" s="1"/>
  <c r="O21" i="2"/>
  <c r="P21" i="2" s="1"/>
  <c r="O25" i="2"/>
  <c r="P25" i="2" s="1"/>
  <c r="O29" i="2"/>
  <c r="P29" i="2" s="1"/>
  <c r="O10" i="2"/>
  <c r="P10" i="2" s="1"/>
  <c r="O14" i="2"/>
  <c r="P14" i="2" s="1"/>
  <c r="O18" i="2"/>
  <c r="P18" i="2" s="1"/>
  <c r="O22" i="2"/>
  <c r="P22" i="2" s="1"/>
  <c r="O26" i="2"/>
  <c r="P26" i="2" s="1"/>
  <c r="O30" i="2"/>
  <c r="P30" i="2" s="1"/>
  <c r="O11" i="2"/>
  <c r="P11" i="2" s="1"/>
  <c r="O15" i="2"/>
  <c r="P15" i="2" s="1"/>
  <c r="O19" i="2"/>
  <c r="P19" i="2" s="1"/>
  <c r="O23" i="2"/>
  <c r="P23" i="2" s="1"/>
  <c r="O27" i="2"/>
  <c r="P27" i="2" s="1"/>
  <c r="O34" i="2"/>
  <c r="P34" i="2" s="1"/>
  <c r="O31" i="2"/>
  <c r="P31" i="2" s="1"/>
  <c r="O16" i="2"/>
  <c r="P16" i="2" s="1"/>
  <c r="O32" i="2"/>
  <c r="P32" i="2" s="1"/>
  <c r="O20" i="2"/>
  <c r="P20" i="2" s="1"/>
  <c r="O12" i="2"/>
  <c r="P12" i="2" s="1"/>
  <c r="O28" i="2"/>
  <c r="P28" i="2" s="1"/>
  <c r="O33" i="2"/>
  <c r="P33" i="2" s="1"/>
  <c r="O8" i="2"/>
  <c r="P8" i="2" s="1"/>
  <c r="O24" i="2"/>
  <c r="P24" i="2" s="1"/>
  <c r="O57" i="2"/>
  <c r="P57" i="2" s="1"/>
  <c r="O58" i="2"/>
  <c r="P58" i="2" s="1"/>
  <c r="O59" i="2"/>
  <c r="P59" i="2" s="1"/>
  <c r="O61" i="2"/>
  <c r="P61" i="2" s="1"/>
  <c r="O65" i="2"/>
  <c r="P65" i="2" s="1"/>
  <c r="O69" i="2"/>
  <c r="P69" i="2" s="1"/>
  <c r="O73" i="2"/>
  <c r="P73" i="2" s="1"/>
  <c r="O77" i="2"/>
  <c r="P77" i="2" s="1"/>
  <c r="O81" i="2"/>
  <c r="P81" i="2" s="1"/>
  <c r="O85" i="2"/>
  <c r="P85" i="2" s="1"/>
  <c r="O62" i="2"/>
  <c r="P62" i="2" s="1"/>
  <c r="O66" i="2"/>
  <c r="P66" i="2" s="1"/>
  <c r="O70" i="2"/>
  <c r="P70" i="2" s="1"/>
  <c r="O74" i="2"/>
  <c r="P74" i="2" s="1"/>
  <c r="O78" i="2"/>
  <c r="P78" i="2" s="1"/>
  <c r="O82" i="2"/>
  <c r="P82" i="2" s="1"/>
  <c r="O86" i="2"/>
  <c r="P86" i="2" s="1"/>
  <c r="O60" i="2"/>
  <c r="P60" i="2" s="1"/>
  <c r="O63" i="2"/>
  <c r="P63" i="2" s="1"/>
  <c r="O71" i="2"/>
  <c r="P71" i="2" s="1"/>
  <c r="O64" i="2"/>
  <c r="P64" i="2" s="1"/>
  <c r="O67" i="2"/>
  <c r="P67" i="2" s="1"/>
  <c r="O75" i="2"/>
  <c r="P75" i="2" s="1"/>
  <c r="O79" i="2"/>
  <c r="P79" i="2" s="1"/>
  <c r="O83" i="2"/>
  <c r="P83" i="2" s="1"/>
  <c r="O56" i="2"/>
  <c r="P56" i="2" s="1"/>
  <c r="O68" i="2"/>
  <c r="P68" i="2" s="1"/>
  <c r="O72" i="2"/>
  <c r="P72" i="2" s="1"/>
  <c r="O76" i="2"/>
  <c r="P76" i="2" s="1"/>
  <c r="O80" i="2"/>
  <c r="P80" i="2" s="1"/>
  <c r="O84" i="2"/>
  <c r="P84" i="2" s="1"/>
  <c r="O42" i="2"/>
  <c r="P42" i="2" s="1"/>
  <c r="E12" i="2"/>
  <c r="F12" i="2" s="1"/>
  <c r="E28" i="2"/>
  <c r="F28" i="2" s="1"/>
  <c r="E16" i="2"/>
  <c r="F16" i="2" s="1"/>
  <c r="E38" i="2"/>
  <c r="F38" i="2" s="1"/>
  <c r="E42" i="2"/>
  <c r="F42" i="2" s="1"/>
  <c r="E20" i="2"/>
  <c r="F20" i="2" s="1"/>
  <c r="E39" i="2"/>
  <c r="F39" i="2" s="1"/>
  <c r="E43" i="2"/>
  <c r="F43" i="2" s="1"/>
  <c r="E33" i="2"/>
  <c r="F33" i="2" s="1"/>
  <c r="E36" i="2"/>
  <c r="F36" i="2" s="1"/>
  <c r="E40" i="2"/>
  <c r="F40" i="2" s="1"/>
  <c r="E44" i="2"/>
  <c r="F44" i="2" s="1"/>
  <c r="E48" i="2"/>
  <c r="F48" i="2" s="1"/>
  <c r="E52" i="2"/>
  <c r="F52" i="2" s="1"/>
  <c r="E24" i="2"/>
  <c r="F24" i="2" s="1"/>
  <c r="E41" i="2"/>
  <c r="F41" i="2" s="1"/>
  <c r="E8" i="2"/>
  <c r="F8" i="2" s="1"/>
  <c r="E37" i="2"/>
  <c r="F37" i="2" s="1"/>
  <c r="E45" i="2"/>
  <c r="F45" i="2" s="1"/>
  <c r="E54" i="2"/>
  <c r="F54" i="2" s="1"/>
  <c r="E68" i="2"/>
  <c r="F68" i="2" s="1"/>
  <c r="E84" i="2"/>
  <c r="F84" i="2" s="1"/>
  <c r="E71" i="2"/>
  <c r="F71" i="2" s="1"/>
  <c r="T52" i="2" l="1"/>
  <c r="U52" i="2" s="1"/>
  <c r="V52" i="2" s="1"/>
  <c r="W52" i="2" s="1"/>
  <c r="U7" i="2"/>
  <c r="V7" i="2" s="1"/>
  <c r="W7" i="2" s="1"/>
  <c r="X7" i="2"/>
  <c r="AA86" i="2"/>
  <c r="AB86" i="2" s="1"/>
  <c r="AA17" i="2"/>
  <c r="AB17" i="2" s="1"/>
  <c r="H7" i="3"/>
  <c r="H11" i="3"/>
  <c r="H15" i="3"/>
  <c r="I15" i="3" s="1"/>
  <c r="J15" i="3" s="1"/>
  <c r="H19" i="3"/>
  <c r="H23" i="3"/>
  <c r="I23" i="3" s="1"/>
  <c r="J23" i="3" s="1"/>
  <c r="H27" i="3"/>
  <c r="I27" i="3" s="1"/>
  <c r="J27" i="3" s="1"/>
  <c r="H31" i="3"/>
  <c r="I31" i="3" s="1"/>
  <c r="J31" i="3" s="1"/>
  <c r="H35" i="3"/>
  <c r="I35" i="3" s="1"/>
  <c r="J35" i="3" s="1"/>
  <c r="H39" i="3"/>
  <c r="I39" i="3" s="1"/>
  <c r="J39" i="3" s="1"/>
  <c r="H43" i="3"/>
  <c r="I43" i="3" s="1"/>
  <c r="J43" i="3" s="1"/>
  <c r="H47" i="3"/>
  <c r="I47" i="3" s="1"/>
  <c r="J47" i="3" s="1"/>
  <c r="H51" i="3"/>
  <c r="H55" i="3"/>
  <c r="I55" i="3" s="1"/>
  <c r="J55" i="3" s="1"/>
  <c r="H59" i="3"/>
  <c r="H63" i="3"/>
  <c r="I63" i="3" s="1"/>
  <c r="J63" i="3" s="1"/>
  <c r="H67" i="3"/>
  <c r="I67" i="3" s="1"/>
  <c r="J67" i="3" s="1"/>
  <c r="H71" i="3"/>
  <c r="I71" i="3" s="1"/>
  <c r="J71" i="3" s="1"/>
  <c r="H75" i="3"/>
  <c r="H79" i="3"/>
  <c r="I79" i="3" s="1"/>
  <c r="J79" i="3" s="1"/>
  <c r="H83" i="3"/>
  <c r="I83" i="3" s="1"/>
  <c r="J83" i="3" s="1"/>
  <c r="H87" i="3"/>
  <c r="I87" i="3" s="1"/>
  <c r="J87" i="3" s="1"/>
  <c r="H91" i="3"/>
  <c r="I91" i="3" s="1"/>
  <c r="J91" i="3" s="1"/>
  <c r="H95" i="3"/>
  <c r="I95" i="3" s="1"/>
  <c r="J95" i="3" s="1"/>
  <c r="H99" i="3"/>
  <c r="I99" i="3" s="1"/>
  <c r="J99" i="3" s="1"/>
  <c r="H103" i="3"/>
  <c r="I103" i="3" s="1"/>
  <c r="J103" i="3" s="1"/>
  <c r="H107" i="3"/>
  <c r="I107" i="3" s="1"/>
  <c r="J107" i="3" s="1"/>
  <c r="H111" i="3"/>
  <c r="I111" i="3" s="1"/>
  <c r="J111" i="3" s="1"/>
  <c r="H8" i="3"/>
  <c r="I8" i="3" s="1"/>
  <c r="J8" i="3" s="1"/>
  <c r="H12" i="3"/>
  <c r="I12" i="3" s="1"/>
  <c r="J12" i="3" s="1"/>
  <c r="H16" i="3"/>
  <c r="H20" i="3"/>
  <c r="I20" i="3" s="1"/>
  <c r="J20" i="3" s="1"/>
  <c r="H24" i="3"/>
  <c r="I24" i="3" s="1"/>
  <c r="J24" i="3" s="1"/>
  <c r="H28" i="3"/>
  <c r="I28" i="3" s="1"/>
  <c r="J28" i="3" s="1"/>
  <c r="H32" i="3"/>
  <c r="H36" i="3"/>
  <c r="I36" i="3" s="1"/>
  <c r="J36" i="3" s="1"/>
  <c r="H40" i="3"/>
  <c r="I40" i="3" s="1"/>
  <c r="J40" i="3" s="1"/>
  <c r="H44" i="3"/>
  <c r="I44" i="3" s="1"/>
  <c r="J44" i="3" s="1"/>
  <c r="H48" i="3"/>
  <c r="H52" i="3"/>
  <c r="I52" i="3" s="1"/>
  <c r="J52" i="3" s="1"/>
  <c r="H56" i="3"/>
  <c r="I56" i="3" s="1"/>
  <c r="J56" i="3" s="1"/>
  <c r="H60" i="3"/>
  <c r="I60" i="3" s="1"/>
  <c r="J60" i="3" s="1"/>
  <c r="H64" i="3"/>
  <c r="I64" i="3" s="1"/>
  <c r="J64" i="3" s="1"/>
  <c r="H68" i="3"/>
  <c r="I68" i="3" s="1"/>
  <c r="J68" i="3" s="1"/>
  <c r="H72" i="3"/>
  <c r="I72" i="3" s="1"/>
  <c r="J72" i="3" s="1"/>
  <c r="H76" i="3"/>
  <c r="I76" i="3" s="1"/>
  <c r="J76" i="3" s="1"/>
  <c r="H80" i="3"/>
  <c r="I80" i="3" s="1"/>
  <c r="J80" i="3" s="1"/>
  <c r="H84" i="3"/>
  <c r="I84" i="3" s="1"/>
  <c r="J84" i="3" s="1"/>
  <c r="H88" i="3"/>
  <c r="I88" i="3" s="1"/>
  <c r="J88" i="3" s="1"/>
  <c r="H92" i="3"/>
  <c r="I92" i="3" s="1"/>
  <c r="J92" i="3" s="1"/>
  <c r="H96" i="3"/>
  <c r="H100" i="3"/>
  <c r="I100" i="3" s="1"/>
  <c r="J100" i="3" s="1"/>
  <c r="H104" i="3"/>
  <c r="I104" i="3" s="1"/>
  <c r="J104" i="3" s="1"/>
  <c r="H108" i="3"/>
  <c r="I108" i="3" s="1"/>
  <c r="J108" i="3" s="1"/>
  <c r="H112" i="3"/>
  <c r="H9" i="3"/>
  <c r="I9" i="3" s="1"/>
  <c r="J9" i="3" s="1"/>
  <c r="H13" i="3"/>
  <c r="I13" i="3" s="1"/>
  <c r="J13" i="3" s="1"/>
  <c r="H17" i="3"/>
  <c r="I17" i="3" s="1"/>
  <c r="J17" i="3" s="1"/>
  <c r="H21" i="3"/>
  <c r="I21" i="3" s="1"/>
  <c r="J21" i="3" s="1"/>
  <c r="H25" i="3"/>
  <c r="I25" i="3" s="1"/>
  <c r="J25" i="3" s="1"/>
  <c r="H29" i="3"/>
  <c r="I29" i="3" s="1"/>
  <c r="J29" i="3" s="1"/>
  <c r="H33" i="3"/>
  <c r="I33" i="3" s="1"/>
  <c r="J33" i="3" s="1"/>
  <c r="H37" i="3"/>
  <c r="H41" i="3"/>
  <c r="I41" i="3" s="1"/>
  <c r="J41" i="3" s="1"/>
  <c r="H45" i="3"/>
  <c r="I45" i="3" s="1"/>
  <c r="J45" i="3" s="1"/>
  <c r="H49" i="3"/>
  <c r="I49" i="3" s="1"/>
  <c r="J49" i="3" s="1"/>
  <c r="H53" i="3"/>
  <c r="H57" i="3"/>
  <c r="I57" i="3" s="1"/>
  <c r="J57" i="3" s="1"/>
  <c r="H61" i="3"/>
  <c r="I61" i="3" s="1"/>
  <c r="J61" i="3" s="1"/>
  <c r="H65" i="3"/>
  <c r="I65" i="3" s="1"/>
  <c r="J65" i="3" s="1"/>
  <c r="H69" i="3"/>
  <c r="I69" i="3" s="1"/>
  <c r="H73" i="3"/>
  <c r="I73" i="3" s="1"/>
  <c r="J73" i="3" s="1"/>
  <c r="H77" i="3"/>
  <c r="I77" i="3" s="1"/>
  <c r="J77" i="3" s="1"/>
  <c r="H81" i="3"/>
  <c r="H85" i="3"/>
  <c r="H89" i="3"/>
  <c r="I89" i="3" s="1"/>
  <c r="J89" i="3" s="1"/>
  <c r="H93" i="3"/>
  <c r="I93" i="3" s="1"/>
  <c r="J93" i="3" s="1"/>
  <c r="H97" i="3"/>
  <c r="I97" i="3" s="1"/>
  <c r="J97" i="3" s="1"/>
  <c r="H101" i="3"/>
  <c r="H105" i="3"/>
  <c r="I105" i="3" s="1"/>
  <c r="J105" i="3" s="1"/>
  <c r="H109" i="3"/>
  <c r="I109" i="3" s="1"/>
  <c r="J109" i="3" s="1"/>
  <c r="H10" i="3"/>
  <c r="I10" i="3" s="1"/>
  <c r="J10" i="3" s="1"/>
  <c r="H14" i="3"/>
  <c r="H18" i="3"/>
  <c r="I18" i="3" s="1"/>
  <c r="J18" i="3" s="1"/>
  <c r="H22" i="3"/>
  <c r="I22" i="3" s="1"/>
  <c r="J22" i="3" s="1"/>
  <c r="H26" i="3"/>
  <c r="I26" i="3" s="1"/>
  <c r="J26" i="3" s="1"/>
  <c r="H30" i="3"/>
  <c r="H42" i="3"/>
  <c r="I42" i="3" s="1"/>
  <c r="J42" i="3" s="1"/>
  <c r="H58" i="3"/>
  <c r="I58" i="3" s="1"/>
  <c r="J58" i="3" s="1"/>
  <c r="H74" i="3"/>
  <c r="I74" i="3" s="1"/>
  <c r="J74" i="3" s="1"/>
  <c r="H90" i="3"/>
  <c r="H106" i="3"/>
  <c r="I106" i="3" s="1"/>
  <c r="J106" i="3" s="1"/>
  <c r="H46" i="3"/>
  <c r="H62" i="3"/>
  <c r="I62" i="3" s="1"/>
  <c r="J62" i="3" s="1"/>
  <c r="H78" i="3"/>
  <c r="H94" i="3"/>
  <c r="I94" i="3" s="1"/>
  <c r="J94" i="3" s="1"/>
  <c r="H110" i="3"/>
  <c r="I110" i="3" s="1"/>
  <c r="J110" i="3" s="1"/>
  <c r="H34" i="3"/>
  <c r="I34" i="3" s="1"/>
  <c r="J34" i="3" s="1"/>
  <c r="H50" i="3"/>
  <c r="H66" i="3"/>
  <c r="I66" i="3" s="1"/>
  <c r="J66" i="3" s="1"/>
  <c r="H82" i="3"/>
  <c r="I82" i="3" s="1"/>
  <c r="J82" i="3" s="1"/>
  <c r="H98" i="3"/>
  <c r="H38" i="3"/>
  <c r="H54" i="3"/>
  <c r="I54" i="3" s="1"/>
  <c r="J54" i="3" s="1"/>
  <c r="H70" i="3"/>
  <c r="I70" i="3" s="1"/>
  <c r="J70" i="3" s="1"/>
  <c r="H86" i="3"/>
  <c r="I86" i="3" s="1"/>
  <c r="J86" i="3" s="1"/>
  <c r="H102" i="3"/>
  <c r="AA46" i="2"/>
  <c r="AB46" i="2" s="1"/>
  <c r="AA39" i="2"/>
  <c r="AB39" i="2" s="1"/>
  <c r="AA56" i="2"/>
  <c r="AB56" i="2" s="1"/>
  <c r="AA57" i="2"/>
  <c r="AB57" i="2" s="1"/>
  <c r="AA38" i="2"/>
  <c r="AB38" i="2" s="1"/>
  <c r="AA30" i="2"/>
  <c r="AB30" i="2" s="1"/>
  <c r="AA63" i="2"/>
  <c r="AB63" i="2" s="1"/>
  <c r="AA31" i="2"/>
  <c r="AB31" i="2" s="1"/>
  <c r="AA80" i="2"/>
  <c r="AB80" i="2" s="1"/>
  <c r="AA48" i="2"/>
  <c r="AB48" i="2" s="1"/>
  <c r="AA16" i="2"/>
  <c r="AB16" i="2" s="1"/>
  <c r="AA84" i="2"/>
  <c r="AB84" i="2" s="1"/>
  <c r="AA49" i="2"/>
  <c r="AB49" i="2" s="1"/>
  <c r="AA65" i="2"/>
  <c r="AB65" i="2" s="1"/>
  <c r="AA14" i="2"/>
  <c r="AB14" i="2" s="1"/>
  <c r="AA51" i="2"/>
  <c r="AB51" i="2" s="1"/>
  <c r="AA19" i="2"/>
  <c r="AB19" i="2" s="1"/>
  <c r="AA76" i="2"/>
  <c r="AB76" i="2" s="1"/>
  <c r="AA44" i="2"/>
  <c r="AB44" i="2" s="1"/>
  <c r="AA12" i="2"/>
  <c r="AB12" i="2" s="1"/>
  <c r="AA85" i="2"/>
  <c r="AB85" i="2" s="1"/>
  <c r="AA45" i="2"/>
  <c r="AB45" i="2" s="1"/>
  <c r="AA25" i="2"/>
  <c r="AB25" i="2" s="1"/>
  <c r="AA71" i="2"/>
  <c r="AB71" i="2" s="1"/>
  <c r="AA26" i="2"/>
  <c r="AB26" i="2" s="1"/>
  <c r="AA24" i="2"/>
  <c r="AB24" i="2" s="1"/>
  <c r="AA54" i="2"/>
  <c r="AB54" i="2" s="1"/>
  <c r="AA13" i="2"/>
  <c r="AB13" i="2" s="1"/>
  <c r="AA59" i="2"/>
  <c r="AB59" i="2" s="1"/>
  <c r="AA10" i="2"/>
  <c r="AB10" i="2" s="1"/>
  <c r="AA20" i="2"/>
  <c r="AB20" i="2" s="1"/>
  <c r="AA53" i="2"/>
  <c r="AB53" i="2" s="1"/>
  <c r="AA18" i="2"/>
  <c r="AB18" i="2" s="1"/>
  <c r="AA55" i="2"/>
  <c r="AB55" i="2" s="1"/>
  <c r="AA23" i="2"/>
  <c r="AB23" i="2" s="1"/>
  <c r="AA72" i="2"/>
  <c r="AB72" i="2" s="1"/>
  <c r="AA40" i="2"/>
  <c r="AB40" i="2" s="1"/>
  <c r="AA8" i="2"/>
  <c r="AB8" i="2" s="1"/>
  <c r="AA77" i="2"/>
  <c r="AB77" i="2" s="1"/>
  <c r="AA41" i="2"/>
  <c r="AB41" i="2" s="1"/>
  <c r="AA29" i="2"/>
  <c r="AB29" i="2" s="1"/>
  <c r="AA50" i="2"/>
  <c r="AB50" i="2" s="1"/>
  <c r="AA79" i="2"/>
  <c r="AB79" i="2" s="1"/>
  <c r="AA43" i="2"/>
  <c r="AB43" i="2" s="1"/>
  <c r="AA11" i="2"/>
  <c r="AB11" i="2" s="1"/>
  <c r="AA68" i="2"/>
  <c r="AB68" i="2" s="1"/>
  <c r="AA36" i="2"/>
  <c r="AB36" i="2" s="1"/>
  <c r="AA78" i="2"/>
  <c r="AB78" i="2" s="1"/>
  <c r="AA73" i="2"/>
  <c r="AB73" i="2" s="1"/>
  <c r="AA37" i="2"/>
  <c r="AB37" i="2" s="1"/>
  <c r="AA70" i="2"/>
  <c r="AB70" i="2" s="1"/>
  <c r="AA82" i="2"/>
  <c r="AB82" i="2" s="1"/>
  <c r="AA66" i="2"/>
  <c r="AB66" i="2" s="1"/>
  <c r="AA22" i="2"/>
  <c r="AB22" i="2" s="1"/>
  <c r="AA27" i="2"/>
  <c r="AB27" i="2" s="1"/>
  <c r="AA52" i="2"/>
  <c r="AB52" i="2" s="1"/>
  <c r="AA81" i="2"/>
  <c r="AB81" i="2" s="1"/>
  <c r="AA58" i="2"/>
  <c r="AB58" i="2" s="1"/>
  <c r="AA83" i="2"/>
  <c r="AB83" i="2" s="1"/>
  <c r="AA47" i="2"/>
  <c r="AB47" i="2" s="1"/>
  <c r="AA15" i="2"/>
  <c r="AB15" i="2" s="1"/>
  <c r="AA64" i="2"/>
  <c r="AB64" i="2" s="1"/>
  <c r="AA32" i="2"/>
  <c r="AB32" i="2" s="1"/>
  <c r="AA74" i="2"/>
  <c r="AB74" i="2" s="1"/>
  <c r="AA69" i="2"/>
  <c r="AB69" i="2" s="1"/>
  <c r="AA33" i="2"/>
  <c r="AB33" i="2" s="1"/>
  <c r="AA21" i="2"/>
  <c r="AB21" i="2" s="1"/>
  <c r="AA42" i="2"/>
  <c r="AB42" i="2" s="1"/>
  <c r="AA67" i="2"/>
  <c r="AB67" i="2" s="1"/>
  <c r="AA35" i="2"/>
  <c r="AB35" i="2" s="1"/>
  <c r="AA34" i="2"/>
  <c r="AB34" i="2" s="1"/>
  <c r="AA60" i="2"/>
  <c r="AB60" i="2" s="1"/>
  <c r="AA28" i="2"/>
  <c r="AB28" i="2" s="1"/>
  <c r="AA62" i="2"/>
  <c r="AB62" i="2" s="1"/>
  <c r="AA61" i="2"/>
  <c r="AB61" i="2" s="1"/>
  <c r="AA75" i="2"/>
  <c r="AB75" i="2" s="1"/>
  <c r="AA9" i="2"/>
  <c r="AB9" i="2" s="1"/>
  <c r="J69" i="3"/>
  <c r="I98" i="3"/>
  <c r="J98" i="3" s="1"/>
  <c r="I102" i="3"/>
  <c r="J102" i="3" s="1"/>
  <c r="I50" i="3"/>
  <c r="J50" i="3" s="1"/>
  <c r="T51" i="2"/>
  <c r="U51" i="2" s="1"/>
  <c r="V51" i="2" s="1"/>
  <c r="W51" i="2" s="1"/>
  <c r="T47" i="2"/>
  <c r="X47" i="2" s="1"/>
  <c r="E7" i="3"/>
  <c r="E114" i="3" s="1"/>
  <c r="D114" i="3"/>
  <c r="I30" i="3"/>
  <c r="J30" i="3" s="1"/>
  <c r="I16" i="3"/>
  <c r="J16" i="3" s="1"/>
  <c r="I32" i="3"/>
  <c r="J32" i="3" s="1"/>
  <c r="I101" i="3"/>
  <c r="J101" i="3" s="1"/>
  <c r="I78" i="3"/>
  <c r="J78" i="3" s="1"/>
  <c r="I19" i="3"/>
  <c r="J19" i="3" s="1"/>
  <c r="I11" i="3"/>
  <c r="J11" i="3" s="1"/>
  <c r="I59" i="3"/>
  <c r="J59" i="3" s="1"/>
  <c r="I37" i="3"/>
  <c r="J37" i="3" s="1"/>
  <c r="I112" i="3"/>
  <c r="J112" i="3" s="1"/>
  <c r="I75" i="3"/>
  <c r="J75" i="3" s="1"/>
  <c r="I48" i="3"/>
  <c r="J48" i="3" s="1"/>
  <c r="I51" i="3"/>
  <c r="J51" i="3" s="1"/>
  <c r="I38" i="3"/>
  <c r="J38" i="3" s="1"/>
  <c r="I90" i="3"/>
  <c r="J90" i="3" s="1"/>
  <c r="I81" i="3"/>
  <c r="J81" i="3" s="1"/>
  <c r="I46" i="3"/>
  <c r="J46" i="3" s="1"/>
  <c r="I14" i="3"/>
  <c r="J14" i="3" s="1"/>
  <c r="I85" i="3"/>
  <c r="J85" i="3" s="1"/>
  <c r="I53" i="3"/>
  <c r="J53" i="3" s="1"/>
  <c r="I96" i="3"/>
  <c r="J96" i="3" s="1"/>
  <c r="X52" i="2"/>
  <c r="F88" i="2"/>
  <c r="T10" i="2"/>
  <c r="T26" i="2"/>
  <c r="T14" i="2"/>
  <c r="T30" i="2"/>
  <c r="T22" i="2"/>
  <c r="T36" i="2"/>
  <c r="T40" i="2"/>
  <c r="T44" i="2"/>
  <c r="T37" i="2"/>
  <c r="T41" i="2"/>
  <c r="T45" i="2"/>
  <c r="T49" i="2"/>
  <c r="T53" i="2"/>
  <c r="T18" i="2"/>
  <c r="T31" i="2"/>
  <c r="T38" i="2"/>
  <c r="T42" i="2"/>
  <c r="T39" i="2"/>
  <c r="T57" i="2"/>
  <c r="T59" i="2"/>
  <c r="T61" i="2"/>
  <c r="T65" i="2"/>
  <c r="T69" i="2"/>
  <c r="T73" i="2"/>
  <c r="T77" i="2"/>
  <c r="T81" i="2"/>
  <c r="T85" i="2"/>
  <c r="T35" i="2"/>
  <c r="T43" i="2"/>
  <c r="T62" i="2"/>
  <c r="T66" i="2"/>
  <c r="T74" i="2"/>
  <c r="U74" i="2" s="1"/>
  <c r="T78" i="2"/>
  <c r="T82" i="2"/>
  <c r="T86" i="2"/>
  <c r="T58" i="2"/>
  <c r="T60" i="2"/>
  <c r="T67" i="2"/>
  <c r="T71" i="2"/>
  <c r="T75" i="2"/>
  <c r="T79" i="2"/>
  <c r="T83" i="2"/>
  <c r="T70" i="2"/>
  <c r="T63" i="2"/>
  <c r="T84" i="2"/>
  <c r="T72" i="2"/>
  <c r="T68" i="2"/>
  <c r="T33" i="2"/>
  <c r="T24" i="2"/>
  <c r="T16" i="2"/>
  <c r="T8" i="2"/>
  <c r="T11" i="2"/>
  <c r="T23" i="2"/>
  <c r="T20" i="2"/>
  <c r="T34" i="2"/>
  <c r="T25" i="2"/>
  <c r="T17" i="2"/>
  <c r="T80" i="2"/>
  <c r="T64" i="2"/>
  <c r="T76" i="2"/>
  <c r="T50" i="2"/>
  <c r="T27" i="2"/>
  <c r="T32" i="2"/>
  <c r="T15" i="2"/>
  <c r="T29" i="2"/>
  <c r="T21" i="2"/>
  <c r="T13" i="2"/>
  <c r="T19" i="2"/>
  <c r="T28" i="2"/>
  <c r="T12" i="2"/>
  <c r="T56" i="2"/>
  <c r="T46" i="2"/>
  <c r="T9" i="2"/>
  <c r="P88" i="2"/>
  <c r="O88" i="2"/>
  <c r="E88" i="2"/>
  <c r="T48" i="2"/>
  <c r="J88" i="2"/>
  <c r="T55" i="2"/>
  <c r="T54" i="2"/>
  <c r="AD7" i="2" l="1"/>
  <c r="U47" i="2"/>
  <c r="V47" i="2" s="1"/>
  <c r="W47" i="2" s="1"/>
  <c r="AD47" i="2" s="1"/>
  <c r="X51" i="2"/>
  <c r="AD51" i="2" s="1"/>
  <c r="AD52" i="2"/>
  <c r="I7" i="3"/>
  <c r="H114" i="3"/>
  <c r="U48" i="2"/>
  <c r="V48" i="2" s="1"/>
  <c r="W48" i="2" s="1"/>
  <c r="X48" i="2"/>
  <c r="AB88" i="2"/>
  <c r="AA88" i="2"/>
  <c r="X9" i="2"/>
  <c r="U9" i="2"/>
  <c r="V9" i="2" s="1"/>
  <c r="W9" i="2" s="1"/>
  <c r="X29" i="2"/>
  <c r="U29" i="2"/>
  <c r="V29" i="2" s="1"/>
  <c r="W29" i="2" s="1"/>
  <c r="X17" i="2"/>
  <c r="U17" i="2"/>
  <c r="V17" i="2" s="1"/>
  <c r="W17" i="2" s="1"/>
  <c r="U24" i="2"/>
  <c r="V24" i="2" s="1"/>
  <c r="W24" i="2" s="1"/>
  <c r="X24" i="2"/>
  <c r="U79" i="2"/>
  <c r="V79" i="2" s="1"/>
  <c r="W79" i="2" s="1"/>
  <c r="X79" i="2"/>
  <c r="U78" i="2"/>
  <c r="V78" i="2" s="1"/>
  <c r="W78" i="2" s="1"/>
  <c r="X78" i="2"/>
  <c r="U77" i="2"/>
  <c r="V77" i="2" s="1"/>
  <c r="W77" i="2" s="1"/>
  <c r="X77" i="2"/>
  <c r="X53" i="2"/>
  <c r="U53" i="2"/>
  <c r="V53" i="2" s="1"/>
  <c r="W53" i="2" s="1"/>
  <c r="U19" i="2"/>
  <c r="V19" i="2" s="1"/>
  <c r="W19" i="2" s="1"/>
  <c r="X19" i="2"/>
  <c r="U76" i="2"/>
  <c r="V76" i="2" s="1"/>
  <c r="W76" i="2" s="1"/>
  <c r="X76" i="2"/>
  <c r="U11" i="2"/>
  <c r="V11" i="2" s="1"/>
  <c r="W11" i="2" s="1"/>
  <c r="X11" i="2"/>
  <c r="U63" i="2"/>
  <c r="V63" i="2" s="1"/>
  <c r="W63" i="2" s="1"/>
  <c r="X63" i="2"/>
  <c r="U59" i="2"/>
  <c r="V59" i="2" s="1"/>
  <c r="W59" i="2" s="1"/>
  <c r="X59" i="2"/>
  <c r="U55" i="2"/>
  <c r="V55" i="2" s="1"/>
  <c r="W55" i="2" s="1"/>
  <c r="X55" i="2"/>
  <c r="U28" i="2"/>
  <c r="V28" i="2" s="1"/>
  <c r="W28" i="2" s="1"/>
  <c r="X28" i="2"/>
  <c r="X50" i="2"/>
  <c r="U50" i="2"/>
  <c r="V50" i="2" s="1"/>
  <c r="W50" i="2" s="1"/>
  <c r="U23" i="2"/>
  <c r="V23" i="2" s="1"/>
  <c r="W23" i="2" s="1"/>
  <c r="X23" i="2"/>
  <c r="U84" i="2"/>
  <c r="V84" i="2" s="1"/>
  <c r="W84" i="2" s="1"/>
  <c r="X84" i="2"/>
  <c r="U60" i="2"/>
  <c r="V60" i="2" s="1"/>
  <c r="W60" i="2" s="1"/>
  <c r="X60" i="2"/>
  <c r="X43" i="2"/>
  <c r="U43" i="2"/>
  <c r="V43" i="2" s="1"/>
  <c r="W43" i="2" s="1"/>
  <c r="U61" i="2"/>
  <c r="V61" i="2" s="1"/>
  <c r="W61" i="2" s="1"/>
  <c r="X61" i="2"/>
  <c r="X42" i="2"/>
  <c r="U42" i="2"/>
  <c r="V42" i="2" s="1"/>
  <c r="W42" i="2" s="1"/>
  <c r="X37" i="2"/>
  <c r="U37" i="2"/>
  <c r="V37" i="2" s="1"/>
  <c r="W37" i="2" s="1"/>
  <c r="X22" i="2"/>
  <c r="U22" i="2"/>
  <c r="V22" i="2" s="1"/>
  <c r="W22" i="2" s="1"/>
  <c r="X10" i="2"/>
  <c r="U10" i="2"/>
  <c r="V10" i="2" s="1"/>
  <c r="W10" i="2" s="1"/>
  <c r="K88" i="2"/>
  <c r="X46" i="2"/>
  <c r="U46" i="2"/>
  <c r="V46" i="2" s="1"/>
  <c r="W46" i="2" s="1"/>
  <c r="U15" i="2"/>
  <c r="V15" i="2" s="1"/>
  <c r="W15" i="2" s="1"/>
  <c r="X15" i="2"/>
  <c r="X25" i="2"/>
  <c r="U25" i="2"/>
  <c r="V25" i="2" s="1"/>
  <c r="W25" i="2" s="1"/>
  <c r="U33" i="2"/>
  <c r="V33" i="2" s="1"/>
  <c r="W33" i="2" s="1"/>
  <c r="X33" i="2"/>
  <c r="U75" i="2"/>
  <c r="V75" i="2" s="1"/>
  <c r="W75" i="2" s="1"/>
  <c r="X75" i="2"/>
  <c r="U58" i="2"/>
  <c r="V58" i="2" s="1"/>
  <c r="W58" i="2" s="1"/>
  <c r="X58" i="2"/>
  <c r="V74" i="2"/>
  <c r="W74" i="2" s="1"/>
  <c r="X74" i="2"/>
  <c r="X35" i="2"/>
  <c r="U35" i="2"/>
  <c r="V35" i="2" s="1"/>
  <c r="W35" i="2" s="1"/>
  <c r="U73" i="2"/>
  <c r="V73" i="2" s="1"/>
  <c r="W73" i="2" s="1"/>
  <c r="X73" i="2"/>
  <c r="X38" i="2"/>
  <c r="U38" i="2"/>
  <c r="V38" i="2" s="1"/>
  <c r="W38" i="2" s="1"/>
  <c r="X49" i="2"/>
  <c r="U49" i="2"/>
  <c r="V49" i="2" s="1"/>
  <c r="W49" i="2" s="1"/>
  <c r="X44" i="2"/>
  <c r="U44" i="2"/>
  <c r="V44" i="2" s="1"/>
  <c r="W44" i="2" s="1"/>
  <c r="X30" i="2"/>
  <c r="U30" i="2"/>
  <c r="V30" i="2" s="1"/>
  <c r="W30" i="2" s="1"/>
  <c r="T88" i="2"/>
  <c r="X54" i="2"/>
  <c r="U54" i="2"/>
  <c r="V54" i="2" s="1"/>
  <c r="W54" i="2" s="1"/>
  <c r="U56" i="2"/>
  <c r="V56" i="2" s="1"/>
  <c r="W56" i="2" s="1"/>
  <c r="X56" i="2"/>
  <c r="X13" i="2"/>
  <c r="U13" i="2"/>
  <c r="V13" i="2" s="1"/>
  <c r="W13" i="2" s="1"/>
  <c r="U32" i="2"/>
  <c r="V32" i="2" s="1"/>
  <c r="W32" i="2" s="1"/>
  <c r="X32" i="2"/>
  <c r="U64" i="2"/>
  <c r="V64" i="2" s="1"/>
  <c r="W64" i="2" s="1"/>
  <c r="X64" i="2"/>
  <c r="X34" i="2"/>
  <c r="U34" i="2"/>
  <c r="V34" i="2" s="1"/>
  <c r="W34" i="2" s="1"/>
  <c r="U8" i="2"/>
  <c r="V8" i="2" s="1"/>
  <c r="W8" i="2" s="1"/>
  <c r="X8" i="2"/>
  <c r="U68" i="2"/>
  <c r="V68" i="2" s="1"/>
  <c r="W68" i="2" s="1"/>
  <c r="X68" i="2"/>
  <c r="U70" i="2"/>
  <c r="V70" i="2" s="1"/>
  <c r="W70" i="2" s="1"/>
  <c r="X70" i="2"/>
  <c r="U71" i="2"/>
  <c r="V71" i="2" s="1"/>
  <c r="W71" i="2" s="1"/>
  <c r="X71" i="2"/>
  <c r="U86" i="2"/>
  <c r="V86" i="2" s="1"/>
  <c r="W86" i="2" s="1"/>
  <c r="X86" i="2"/>
  <c r="U66" i="2"/>
  <c r="V66" i="2" s="1"/>
  <c r="W66" i="2" s="1"/>
  <c r="X66" i="2"/>
  <c r="U85" i="2"/>
  <c r="V85" i="2" s="1"/>
  <c r="W85" i="2" s="1"/>
  <c r="X85" i="2"/>
  <c r="U69" i="2"/>
  <c r="V69" i="2" s="1"/>
  <c r="W69" i="2" s="1"/>
  <c r="X69" i="2"/>
  <c r="U57" i="2"/>
  <c r="V57" i="2" s="1"/>
  <c r="W57" i="2" s="1"/>
  <c r="X57" i="2"/>
  <c r="X31" i="2"/>
  <c r="U31" i="2"/>
  <c r="V31" i="2" s="1"/>
  <c r="W31" i="2" s="1"/>
  <c r="X45" i="2"/>
  <c r="U45" i="2"/>
  <c r="V45" i="2" s="1"/>
  <c r="W45" i="2" s="1"/>
  <c r="X40" i="2"/>
  <c r="U40" i="2"/>
  <c r="V40" i="2" s="1"/>
  <c r="W40" i="2" s="1"/>
  <c r="X14" i="2"/>
  <c r="U14" i="2"/>
  <c r="V14" i="2" s="1"/>
  <c r="W14" i="2" s="1"/>
  <c r="U12" i="2"/>
  <c r="V12" i="2" s="1"/>
  <c r="W12" i="2" s="1"/>
  <c r="X12" i="2"/>
  <c r="X21" i="2"/>
  <c r="U21" i="2"/>
  <c r="V21" i="2" s="1"/>
  <c r="W21" i="2" s="1"/>
  <c r="U27" i="2"/>
  <c r="V27" i="2" s="1"/>
  <c r="W27" i="2" s="1"/>
  <c r="X27" i="2"/>
  <c r="U80" i="2"/>
  <c r="V80" i="2" s="1"/>
  <c r="W80" i="2" s="1"/>
  <c r="X80" i="2"/>
  <c r="U20" i="2"/>
  <c r="V20" i="2" s="1"/>
  <c r="W20" i="2" s="1"/>
  <c r="X20" i="2"/>
  <c r="U16" i="2"/>
  <c r="V16" i="2" s="1"/>
  <c r="W16" i="2" s="1"/>
  <c r="X16" i="2"/>
  <c r="U72" i="2"/>
  <c r="V72" i="2" s="1"/>
  <c r="W72" i="2" s="1"/>
  <c r="X72" i="2"/>
  <c r="U83" i="2"/>
  <c r="V83" i="2" s="1"/>
  <c r="W83" i="2" s="1"/>
  <c r="X83" i="2"/>
  <c r="U67" i="2"/>
  <c r="V67" i="2" s="1"/>
  <c r="W67" i="2" s="1"/>
  <c r="X67" i="2"/>
  <c r="U82" i="2"/>
  <c r="V82" i="2" s="1"/>
  <c r="W82" i="2" s="1"/>
  <c r="X82" i="2"/>
  <c r="U62" i="2"/>
  <c r="V62" i="2" s="1"/>
  <c r="W62" i="2" s="1"/>
  <c r="X62" i="2"/>
  <c r="U81" i="2"/>
  <c r="V81" i="2" s="1"/>
  <c r="W81" i="2" s="1"/>
  <c r="X81" i="2"/>
  <c r="U65" i="2"/>
  <c r="V65" i="2" s="1"/>
  <c r="W65" i="2" s="1"/>
  <c r="X65" i="2"/>
  <c r="X39" i="2"/>
  <c r="U39" i="2"/>
  <c r="V39" i="2" s="1"/>
  <c r="W39" i="2" s="1"/>
  <c r="X18" i="2"/>
  <c r="U18" i="2"/>
  <c r="V18" i="2" s="1"/>
  <c r="W18" i="2" s="1"/>
  <c r="X41" i="2"/>
  <c r="U41" i="2"/>
  <c r="V41" i="2" s="1"/>
  <c r="W41" i="2" s="1"/>
  <c r="X36" i="2"/>
  <c r="U36" i="2"/>
  <c r="V36" i="2" s="1"/>
  <c r="W36" i="2" s="1"/>
  <c r="X26" i="2"/>
  <c r="U26" i="2"/>
  <c r="V26" i="2" s="1"/>
  <c r="W26" i="2" s="1"/>
  <c r="AD22" i="2" l="1"/>
  <c r="AD53" i="2"/>
  <c r="AD29" i="2"/>
  <c r="AD65" i="2"/>
  <c r="AD62" i="2"/>
  <c r="AD67" i="2"/>
  <c r="AD72" i="2"/>
  <c r="AD20" i="2"/>
  <c r="AD27" i="2"/>
  <c r="AD12" i="2"/>
  <c r="AD69" i="2"/>
  <c r="AD66" i="2"/>
  <c r="AD71" i="2"/>
  <c r="I114" i="3"/>
  <c r="J7" i="3"/>
  <c r="J114" i="3" s="1"/>
  <c r="AD26" i="2"/>
  <c r="AD13" i="2"/>
  <c r="AD68" i="2"/>
  <c r="AD32" i="2"/>
  <c r="AD56" i="2"/>
  <c r="AD41" i="2"/>
  <c r="AD39" i="2"/>
  <c r="AD21" i="2"/>
  <c r="AD14" i="2"/>
  <c r="AD45" i="2"/>
  <c r="AD54" i="2"/>
  <c r="AD61" i="2"/>
  <c r="AD60" i="2"/>
  <c r="AD23" i="2"/>
  <c r="AD28" i="2"/>
  <c r="AD59" i="2"/>
  <c r="AD11" i="2"/>
  <c r="AD19" i="2"/>
  <c r="AD77" i="2"/>
  <c r="AD79" i="2"/>
  <c r="AD48" i="2"/>
  <c r="AD73" i="2"/>
  <c r="AD74" i="2"/>
  <c r="AD75" i="2"/>
  <c r="AD42" i="2"/>
  <c r="AD43" i="2"/>
  <c r="AD50" i="2"/>
  <c r="AD44" i="2"/>
  <c r="AD38" i="2"/>
  <c r="AD35" i="2"/>
  <c r="U88" i="2"/>
  <c r="AD58" i="2"/>
  <c r="AD33" i="2"/>
  <c r="AD15" i="2"/>
  <c r="AD84" i="2"/>
  <c r="AD55" i="2"/>
  <c r="AD63" i="2"/>
  <c r="AD76" i="2"/>
  <c r="AD78" i="2"/>
  <c r="AD24" i="2"/>
  <c r="AD81" i="2"/>
  <c r="AD82" i="2"/>
  <c r="AD83" i="2"/>
  <c r="AD16" i="2"/>
  <c r="AD80" i="2"/>
  <c r="AD57" i="2"/>
  <c r="AD85" i="2"/>
  <c r="AD86" i="2"/>
  <c r="AD70" i="2"/>
  <c r="AD8" i="2"/>
  <c r="AD64" i="2"/>
  <c r="AD30" i="2"/>
  <c r="AD49" i="2"/>
  <c r="AD25" i="2"/>
  <c r="AD46" i="2"/>
  <c r="AD10" i="2"/>
  <c r="AD37" i="2"/>
  <c r="AD17" i="2"/>
  <c r="AD9" i="2"/>
  <c r="AD36" i="2"/>
  <c r="AD18" i="2"/>
  <c r="AD40" i="2"/>
  <c r="AD31" i="2"/>
  <c r="AD34" i="2"/>
  <c r="X88" i="2"/>
  <c r="V88" i="2" l="1"/>
  <c r="W88" i="2" l="1"/>
  <c r="R7" i="1" l="1"/>
  <c r="R8" i="1"/>
  <c r="AB8" i="1"/>
  <c r="R9" i="1"/>
  <c r="R10" i="1"/>
  <c r="AB10" i="1"/>
  <c r="R11" i="1"/>
  <c r="AB11" i="1"/>
  <c r="R12" i="1"/>
  <c r="AB12" i="1"/>
  <c r="R13" i="1"/>
  <c r="AB13" i="1"/>
  <c r="R14" i="1"/>
  <c r="AB14" i="1"/>
  <c r="R15" i="1"/>
  <c r="AB15" i="1"/>
  <c r="R16" i="1"/>
  <c r="AB16" i="1"/>
  <c r="R17" i="1"/>
  <c r="AB17" i="1"/>
  <c r="R18" i="1"/>
  <c r="AB18" i="1"/>
  <c r="R19" i="1"/>
  <c r="AB19" i="1"/>
  <c r="R20" i="1"/>
  <c r="AB20" i="1"/>
  <c r="R21" i="1"/>
  <c r="AB21" i="1"/>
  <c r="R22" i="1"/>
  <c r="AB22" i="1"/>
  <c r="R23" i="1"/>
  <c r="AB23" i="1"/>
  <c r="R24" i="1"/>
  <c r="AB24" i="1"/>
  <c r="R25" i="1"/>
  <c r="AB25" i="1"/>
  <c r="R26" i="1"/>
  <c r="AB26" i="1"/>
  <c r="R27" i="1"/>
  <c r="AB27" i="1"/>
  <c r="R28" i="1"/>
  <c r="AB28" i="1"/>
  <c r="R29" i="1"/>
  <c r="AB29" i="1"/>
  <c r="R30" i="1"/>
  <c r="AB30" i="1"/>
  <c r="R31" i="1"/>
  <c r="AB31" i="1"/>
  <c r="R32" i="1"/>
  <c r="AB32" i="1"/>
  <c r="R33" i="1"/>
  <c r="AB33" i="1"/>
  <c r="R34" i="1"/>
  <c r="AB34" i="1"/>
  <c r="R35" i="1"/>
  <c r="AB35" i="1"/>
  <c r="R36" i="1"/>
  <c r="AB36" i="1"/>
  <c r="R37" i="1"/>
  <c r="AB37" i="1"/>
  <c r="R38" i="1"/>
  <c r="AB38" i="1"/>
  <c r="R39" i="1"/>
  <c r="AB39" i="1"/>
  <c r="R40" i="1"/>
  <c r="AB40" i="1"/>
  <c r="R41" i="1"/>
  <c r="AB41" i="1"/>
  <c r="R42" i="1"/>
  <c r="AB42" i="1"/>
  <c r="R43" i="1"/>
  <c r="AB43" i="1"/>
  <c r="R44" i="1"/>
  <c r="AB44" i="1"/>
  <c r="R45" i="1"/>
  <c r="AB45" i="1"/>
  <c r="R46" i="1"/>
  <c r="AB46" i="1"/>
  <c r="R47" i="1"/>
  <c r="AB47" i="1"/>
  <c r="R48" i="1"/>
  <c r="AB48" i="1"/>
  <c r="R49" i="1"/>
  <c r="AB49" i="1"/>
  <c r="R50" i="1"/>
  <c r="AB50" i="1"/>
  <c r="R51" i="1"/>
  <c r="AB51" i="1"/>
  <c r="R52" i="1"/>
  <c r="AB52" i="1"/>
  <c r="R53" i="1"/>
  <c r="AB53" i="1"/>
  <c r="R54" i="1"/>
  <c r="AB54" i="1"/>
  <c r="R55" i="1"/>
  <c r="AB55" i="1"/>
  <c r="R56" i="1"/>
  <c r="AB56" i="1"/>
  <c r="R57" i="1"/>
  <c r="AB57" i="1"/>
  <c r="R58" i="1"/>
  <c r="AB58" i="1"/>
  <c r="R59" i="1"/>
  <c r="AB59" i="1"/>
  <c r="R60" i="1"/>
  <c r="AB60" i="1"/>
  <c r="R61" i="1"/>
  <c r="AB61" i="1"/>
  <c r="R62" i="1"/>
  <c r="AB62" i="1"/>
  <c r="R63" i="1"/>
  <c r="AB63" i="1"/>
  <c r="R64" i="1"/>
  <c r="AB64" i="1"/>
  <c r="R65" i="1"/>
  <c r="AB65" i="1"/>
  <c r="R66" i="1"/>
  <c r="AB66" i="1"/>
  <c r="R67" i="1"/>
  <c r="AB67" i="1"/>
  <c r="R68" i="1"/>
  <c r="AB68" i="1"/>
  <c r="R69" i="1"/>
  <c r="AB69" i="1"/>
  <c r="R70" i="1"/>
  <c r="AB70" i="1"/>
  <c r="R71" i="1"/>
  <c r="AB71" i="1"/>
  <c r="R72" i="1"/>
  <c r="AB72" i="1"/>
  <c r="R73" i="1"/>
  <c r="AB73" i="1"/>
  <c r="R74" i="1"/>
  <c r="AB74" i="1"/>
  <c r="R75" i="1"/>
  <c r="AB75" i="1"/>
  <c r="R76" i="1"/>
  <c r="AB76" i="1"/>
  <c r="R77" i="1"/>
  <c r="AB77" i="1"/>
  <c r="R78" i="1"/>
  <c r="AB78" i="1"/>
  <c r="R79" i="1"/>
  <c r="AB79" i="1"/>
  <c r="R80" i="1"/>
  <c r="AB80" i="1"/>
  <c r="R81" i="1"/>
  <c r="AB81" i="1"/>
  <c r="R82" i="1"/>
  <c r="AB82" i="1"/>
  <c r="R83" i="1"/>
  <c r="AB83" i="1"/>
  <c r="R84" i="1"/>
  <c r="AB84" i="1"/>
  <c r="R85" i="1"/>
  <c r="AB85" i="1"/>
  <c r="R86" i="1"/>
  <c r="AB86" i="1"/>
  <c r="R87" i="1"/>
  <c r="AB87" i="1"/>
  <c r="R88" i="1"/>
  <c r="AB88" i="1"/>
  <c r="R89" i="1"/>
  <c r="AB89" i="1"/>
  <c r="R90" i="1"/>
  <c r="AB90" i="1"/>
  <c r="R91" i="1"/>
  <c r="AB91" i="1"/>
  <c r="R92" i="1"/>
  <c r="AB92" i="1"/>
  <c r="R93" i="1"/>
  <c r="AB93" i="1"/>
  <c r="R94" i="1"/>
  <c r="AB94" i="1"/>
  <c r="R95" i="1"/>
  <c r="AB95" i="1"/>
  <c r="R96" i="1"/>
  <c r="AB96" i="1"/>
  <c r="R97" i="1"/>
  <c r="AB97" i="1"/>
  <c r="R98" i="1"/>
  <c r="AB98" i="1"/>
  <c r="R99" i="1"/>
  <c r="AB99" i="1"/>
  <c r="R100" i="1"/>
  <c r="AB100" i="1"/>
  <c r="R101" i="1"/>
  <c r="AB101" i="1"/>
  <c r="R102" i="1"/>
  <c r="AB102" i="1"/>
  <c r="R103" i="1"/>
  <c r="AB103" i="1"/>
  <c r="R104" i="1"/>
  <c r="AB104" i="1"/>
  <c r="R105" i="1"/>
  <c r="AB105" i="1"/>
  <c r="R106" i="1"/>
  <c r="AB106" i="1"/>
  <c r="R107" i="1"/>
  <c r="AB107" i="1"/>
  <c r="R108" i="1"/>
  <c r="AB108" i="1"/>
  <c r="R109" i="1"/>
  <c r="AB109" i="1"/>
  <c r="R110" i="1"/>
  <c r="AB110" i="1"/>
  <c r="R111" i="1"/>
  <c r="AB111" i="1"/>
  <c r="R112" i="1"/>
  <c r="AB112" i="1"/>
  <c r="D17" i="1"/>
  <c r="E17" i="1" s="1"/>
  <c r="G114" i="1"/>
  <c r="K114" i="1"/>
  <c r="L114" i="1"/>
  <c r="Q114" i="1"/>
  <c r="D50" i="1" l="1"/>
  <c r="E50" i="1" s="1"/>
  <c r="H114" i="1"/>
  <c r="D46" i="1"/>
  <c r="E46" i="1" s="1"/>
  <c r="D63" i="1"/>
  <c r="E63" i="1" s="1"/>
  <c r="D48" i="1"/>
  <c r="E48" i="1" s="1"/>
  <c r="D38" i="1"/>
  <c r="E38" i="1" s="1"/>
  <c r="D59" i="1"/>
  <c r="E59" i="1" s="1"/>
  <c r="D52" i="1"/>
  <c r="E52" i="1" s="1"/>
  <c r="D64" i="1"/>
  <c r="E64" i="1" s="1"/>
  <c r="D56" i="1"/>
  <c r="E56" i="1" s="1"/>
  <c r="D54" i="1"/>
  <c r="E54" i="1" s="1"/>
  <c r="D43" i="1"/>
  <c r="E43" i="1" s="1"/>
  <c r="D41" i="1"/>
  <c r="E41" i="1" s="1"/>
  <c r="D31" i="1"/>
  <c r="E31" i="1" s="1"/>
  <c r="D25" i="1"/>
  <c r="E25" i="1" s="1"/>
  <c r="D62" i="1"/>
  <c r="E62" i="1" s="1"/>
  <c r="D60" i="1"/>
  <c r="E60" i="1" s="1"/>
  <c r="D58" i="1"/>
  <c r="E58" i="1" s="1"/>
  <c r="D51" i="1"/>
  <c r="E51" i="1" s="1"/>
  <c r="D47" i="1"/>
  <c r="E47" i="1" s="1"/>
  <c r="D39" i="1"/>
  <c r="E39" i="1" s="1"/>
  <c r="D29" i="1"/>
  <c r="E29" i="1" s="1"/>
  <c r="D19" i="1"/>
  <c r="E19" i="1" s="1"/>
  <c r="D55" i="1"/>
  <c r="E55" i="1" s="1"/>
  <c r="AB114" i="1"/>
  <c r="D44" i="1"/>
  <c r="E44" i="1" s="1"/>
  <c r="D42" i="1"/>
  <c r="E42" i="1" s="1"/>
  <c r="AA108" i="1"/>
  <c r="R114" i="1"/>
  <c r="S54" i="1" s="1"/>
  <c r="M114" i="1"/>
  <c r="D7" i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6" i="1"/>
  <c r="E16" i="1" s="1"/>
  <c r="D18" i="1"/>
  <c r="E18" i="1" s="1"/>
  <c r="D20" i="1"/>
  <c r="E20" i="1" s="1"/>
  <c r="D22" i="1"/>
  <c r="E22" i="1" s="1"/>
  <c r="D24" i="1"/>
  <c r="E24" i="1" s="1"/>
  <c r="D26" i="1"/>
  <c r="E26" i="1" s="1"/>
  <c r="D27" i="1"/>
  <c r="E27" i="1" s="1"/>
  <c r="D28" i="1"/>
  <c r="E28" i="1" s="1"/>
  <c r="D30" i="1"/>
  <c r="E30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1" i="1"/>
  <c r="E61" i="1" s="1"/>
  <c r="D57" i="1"/>
  <c r="E57" i="1" s="1"/>
  <c r="D53" i="1"/>
  <c r="E53" i="1" s="1"/>
  <c r="D49" i="1"/>
  <c r="E49" i="1" s="1"/>
  <c r="D45" i="1"/>
  <c r="E45" i="1" s="1"/>
  <c r="D40" i="1"/>
  <c r="E40" i="1" s="1"/>
  <c r="D23" i="1"/>
  <c r="E23" i="1" s="1"/>
  <c r="D15" i="1"/>
  <c r="E15" i="1" s="1"/>
  <c r="D21" i="1"/>
  <c r="E21" i="1" s="1"/>
  <c r="S8" i="1" l="1"/>
  <c r="N8" i="1"/>
  <c r="O8" i="1" s="1"/>
  <c r="N9" i="1"/>
  <c r="O9" i="1" s="1"/>
  <c r="N25" i="1"/>
  <c r="O25" i="1" s="1"/>
  <c r="N41" i="1"/>
  <c r="O41" i="1" s="1"/>
  <c r="N57" i="1"/>
  <c r="O57" i="1" s="1"/>
  <c r="N73" i="1"/>
  <c r="O73" i="1" s="1"/>
  <c r="N89" i="1"/>
  <c r="O89" i="1" s="1"/>
  <c r="N105" i="1"/>
  <c r="O105" i="1" s="1"/>
  <c r="N18" i="1"/>
  <c r="O18" i="1" s="1"/>
  <c r="N34" i="1"/>
  <c r="O34" i="1" s="1"/>
  <c r="N50" i="1"/>
  <c r="O50" i="1" s="1"/>
  <c r="N66" i="1"/>
  <c r="O66" i="1" s="1"/>
  <c r="N82" i="1"/>
  <c r="O82" i="1" s="1"/>
  <c r="N98" i="1"/>
  <c r="O98" i="1" s="1"/>
  <c r="N11" i="1"/>
  <c r="O11" i="1" s="1"/>
  <c r="N31" i="1"/>
  <c r="O31" i="1" s="1"/>
  <c r="N47" i="1"/>
  <c r="O47" i="1" s="1"/>
  <c r="N63" i="1"/>
  <c r="O63" i="1" s="1"/>
  <c r="N79" i="1"/>
  <c r="O79" i="1" s="1"/>
  <c r="N95" i="1"/>
  <c r="O95" i="1" s="1"/>
  <c r="N111" i="1"/>
  <c r="O111" i="1" s="1"/>
  <c r="N16" i="1"/>
  <c r="O16" i="1" s="1"/>
  <c r="N32" i="1"/>
  <c r="O32" i="1" s="1"/>
  <c r="N48" i="1"/>
  <c r="O48" i="1" s="1"/>
  <c r="N64" i="1"/>
  <c r="O64" i="1" s="1"/>
  <c r="N80" i="1"/>
  <c r="O80" i="1" s="1"/>
  <c r="N96" i="1"/>
  <c r="O96" i="1" s="1"/>
  <c r="N112" i="1"/>
  <c r="O112" i="1" s="1"/>
  <c r="N13" i="1"/>
  <c r="O13" i="1" s="1"/>
  <c r="N29" i="1"/>
  <c r="O29" i="1" s="1"/>
  <c r="N45" i="1"/>
  <c r="O45" i="1" s="1"/>
  <c r="N61" i="1"/>
  <c r="O61" i="1" s="1"/>
  <c r="N77" i="1"/>
  <c r="O77" i="1" s="1"/>
  <c r="N93" i="1"/>
  <c r="O93" i="1" s="1"/>
  <c r="N109" i="1"/>
  <c r="O109" i="1" s="1"/>
  <c r="N22" i="1"/>
  <c r="O22" i="1" s="1"/>
  <c r="N38" i="1"/>
  <c r="O38" i="1" s="1"/>
  <c r="N54" i="1"/>
  <c r="O54" i="1" s="1"/>
  <c r="N70" i="1"/>
  <c r="O70" i="1" s="1"/>
  <c r="N86" i="1"/>
  <c r="O86" i="1" s="1"/>
  <c r="N102" i="1"/>
  <c r="O102" i="1" s="1"/>
  <c r="N19" i="1"/>
  <c r="O19" i="1" s="1"/>
  <c r="N35" i="1"/>
  <c r="O35" i="1" s="1"/>
  <c r="N51" i="1"/>
  <c r="O51" i="1" s="1"/>
  <c r="N67" i="1"/>
  <c r="O67" i="1" s="1"/>
  <c r="N83" i="1"/>
  <c r="O83" i="1" s="1"/>
  <c r="N99" i="1"/>
  <c r="O99" i="1" s="1"/>
  <c r="N15" i="1"/>
  <c r="O15" i="1" s="1"/>
  <c r="N20" i="1"/>
  <c r="O20" i="1" s="1"/>
  <c r="N36" i="1"/>
  <c r="O36" i="1" s="1"/>
  <c r="N52" i="1"/>
  <c r="O52" i="1" s="1"/>
  <c r="N68" i="1"/>
  <c r="O68" i="1" s="1"/>
  <c r="N84" i="1"/>
  <c r="O84" i="1" s="1"/>
  <c r="N100" i="1"/>
  <c r="O100" i="1" s="1"/>
  <c r="N17" i="1"/>
  <c r="O17" i="1" s="1"/>
  <c r="N33" i="1"/>
  <c r="O33" i="1" s="1"/>
  <c r="N49" i="1"/>
  <c r="O49" i="1" s="1"/>
  <c r="N65" i="1"/>
  <c r="O65" i="1" s="1"/>
  <c r="N81" i="1"/>
  <c r="O81" i="1" s="1"/>
  <c r="N97" i="1"/>
  <c r="O97" i="1" s="1"/>
  <c r="N10" i="1"/>
  <c r="O10" i="1" s="1"/>
  <c r="N26" i="1"/>
  <c r="O26" i="1" s="1"/>
  <c r="N42" i="1"/>
  <c r="O42" i="1" s="1"/>
  <c r="N58" i="1"/>
  <c r="O58" i="1" s="1"/>
  <c r="N74" i="1"/>
  <c r="O74" i="1" s="1"/>
  <c r="N90" i="1"/>
  <c r="O90" i="1" s="1"/>
  <c r="N106" i="1"/>
  <c r="O106" i="1" s="1"/>
  <c r="N23" i="1"/>
  <c r="O23" i="1" s="1"/>
  <c r="N39" i="1"/>
  <c r="O39" i="1" s="1"/>
  <c r="N55" i="1"/>
  <c r="O55" i="1" s="1"/>
  <c r="N71" i="1"/>
  <c r="O71" i="1" s="1"/>
  <c r="N87" i="1"/>
  <c r="O87" i="1" s="1"/>
  <c r="N103" i="1"/>
  <c r="O103" i="1" s="1"/>
  <c r="N7" i="1"/>
  <c r="O7" i="1" s="1"/>
  <c r="N24" i="1"/>
  <c r="O24" i="1" s="1"/>
  <c r="N40" i="1"/>
  <c r="O40" i="1" s="1"/>
  <c r="N56" i="1"/>
  <c r="O56" i="1" s="1"/>
  <c r="N72" i="1"/>
  <c r="O72" i="1" s="1"/>
  <c r="N88" i="1"/>
  <c r="O88" i="1" s="1"/>
  <c r="N104" i="1"/>
  <c r="O104" i="1" s="1"/>
  <c r="N21" i="1"/>
  <c r="O21" i="1" s="1"/>
  <c r="N37" i="1"/>
  <c r="O37" i="1" s="1"/>
  <c r="N53" i="1"/>
  <c r="O53" i="1" s="1"/>
  <c r="N69" i="1"/>
  <c r="O69" i="1" s="1"/>
  <c r="N85" i="1"/>
  <c r="O85" i="1" s="1"/>
  <c r="N101" i="1"/>
  <c r="O101" i="1" s="1"/>
  <c r="N14" i="1"/>
  <c r="O14" i="1" s="1"/>
  <c r="N30" i="1"/>
  <c r="O30" i="1" s="1"/>
  <c r="N46" i="1"/>
  <c r="O46" i="1" s="1"/>
  <c r="N62" i="1"/>
  <c r="O62" i="1" s="1"/>
  <c r="N78" i="1"/>
  <c r="O78" i="1" s="1"/>
  <c r="N94" i="1"/>
  <c r="O94" i="1" s="1"/>
  <c r="N110" i="1"/>
  <c r="O110" i="1" s="1"/>
  <c r="N27" i="1"/>
  <c r="O27" i="1" s="1"/>
  <c r="N43" i="1"/>
  <c r="O43" i="1" s="1"/>
  <c r="N59" i="1"/>
  <c r="O59" i="1" s="1"/>
  <c r="N75" i="1"/>
  <c r="O75" i="1" s="1"/>
  <c r="N91" i="1"/>
  <c r="O91" i="1" s="1"/>
  <c r="N107" i="1"/>
  <c r="O107" i="1" s="1"/>
  <c r="N12" i="1"/>
  <c r="O12" i="1" s="1"/>
  <c r="N28" i="1"/>
  <c r="O28" i="1" s="1"/>
  <c r="N44" i="1"/>
  <c r="O44" i="1" s="1"/>
  <c r="N60" i="1"/>
  <c r="O60" i="1" s="1"/>
  <c r="N76" i="1"/>
  <c r="O76" i="1" s="1"/>
  <c r="N92" i="1"/>
  <c r="O92" i="1" s="1"/>
  <c r="N108" i="1"/>
  <c r="O108" i="1" s="1"/>
  <c r="I8" i="1"/>
  <c r="J8" i="1" s="1"/>
  <c r="I98" i="1"/>
  <c r="J98" i="1" s="1"/>
  <c r="I94" i="1"/>
  <c r="J94" i="1" s="1"/>
  <c r="I62" i="1"/>
  <c r="J62" i="1" s="1"/>
  <c r="I50" i="1"/>
  <c r="I42" i="1"/>
  <c r="I34" i="1"/>
  <c r="I26" i="1"/>
  <c r="J26" i="1" s="1"/>
  <c r="I18" i="1"/>
  <c r="J18" i="1" s="1"/>
  <c r="I10" i="1"/>
  <c r="J10" i="1" s="1"/>
  <c r="I110" i="1"/>
  <c r="I106" i="1"/>
  <c r="J106" i="1" s="1"/>
  <c r="I102" i="1"/>
  <c r="I90" i="1"/>
  <c r="J90" i="1" s="1"/>
  <c r="I86" i="1"/>
  <c r="J86" i="1" s="1"/>
  <c r="I82" i="1"/>
  <c r="I78" i="1"/>
  <c r="J78" i="1" s="1"/>
  <c r="I74" i="1"/>
  <c r="I70" i="1"/>
  <c r="J70" i="1" s="1"/>
  <c r="I66" i="1"/>
  <c r="J66" i="1" s="1"/>
  <c r="I58" i="1"/>
  <c r="J58" i="1" s="1"/>
  <c r="I54" i="1"/>
  <c r="J54" i="1" s="1"/>
  <c r="I46" i="1"/>
  <c r="I38" i="1"/>
  <c r="J38" i="1" s="1"/>
  <c r="I30" i="1"/>
  <c r="J30" i="1" s="1"/>
  <c r="I22" i="1"/>
  <c r="J22" i="1" s="1"/>
  <c r="I14" i="1"/>
  <c r="I15" i="1"/>
  <c r="J15" i="1" s="1"/>
  <c r="I67" i="1"/>
  <c r="J67" i="1" s="1"/>
  <c r="I7" i="1"/>
  <c r="I88" i="1"/>
  <c r="I23" i="1"/>
  <c r="J23" i="1" s="1"/>
  <c r="I71" i="1"/>
  <c r="J71" i="1" s="1"/>
  <c r="I16" i="1"/>
  <c r="J16" i="1" s="1"/>
  <c r="I56" i="1"/>
  <c r="I96" i="1"/>
  <c r="J96" i="1" s="1"/>
  <c r="I29" i="1"/>
  <c r="J29" i="1" s="1"/>
  <c r="I53" i="1"/>
  <c r="I69" i="1"/>
  <c r="J69" i="1" s="1"/>
  <c r="I85" i="1"/>
  <c r="J85" i="1" s="1"/>
  <c r="I19" i="1"/>
  <c r="J19" i="1" s="1"/>
  <c r="I63" i="1"/>
  <c r="I112" i="1"/>
  <c r="I40" i="1"/>
  <c r="J40" i="1" s="1"/>
  <c r="I80" i="1"/>
  <c r="J80" i="1" s="1"/>
  <c r="I17" i="1"/>
  <c r="J17" i="1" s="1"/>
  <c r="I103" i="1"/>
  <c r="I104" i="1"/>
  <c r="J104" i="1" s="1"/>
  <c r="I59" i="1"/>
  <c r="J59" i="1" s="1"/>
  <c r="I44" i="1"/>
  <c r="J44" i="1" s="1"/>
  <c r="I49" i="1"/>
  <c r="J49" i="1" s="1"/>
  <c r="I97" i="1"/>
  <c r="J97" i="1" s="1"/>
  <c r="I32" i="1"/>
  <c r="J32" i="1" s="1"/>
  <c r="I45" i="1"/>
  <c r="I27" i="1"/>
  <c r="J27" i="1" s="1"/>
  <c r="I79" i="1"/>
  <c r="J79" i="1" s="1"/>
  <c r="I28" i="1"/>
  <c r="I100" i="1"/>
  <c r="J100" i="1" s="1"/>
  <c r="I35" i="1"/>
  <c r="J35" i="1" s="1"/>
  <c r="I87" i="1"/>
  <c r="J87" i="1" s="1"/>
  <c r="I24" i="1"/>
  <c r="J24" i="1" s="1"/>
  <c r="I64" i="1"/>
  <c r="J64" i="1" s="1"/>
  <c r="I109" i="1"/>
  <c r="I37" i="1"/>
  <c r="J37" i="1" s="1"/>
  <c r="I57" i="1"/>
  <c r="J57" i="1" s="1"/>
  <c r="I73" i="1"/>
  <c r="J73" i="1" s="1"/>
  <c r="I89" i="1"/>
  <c r="J89" i="1" s="1"/>
  <c r="I31" i="1"/>
  <c r="J31" i="1" s="1"/>
  <c r="I75" i="1"/>
  <c r="J75" i="1" s="1"/>
  <c r="I12" i="1"/>
  <c r="I52" i="1"/>
  <c r="J52" i="1" s="1"/>
  <c r="I92" i="1"/>
  <c r="I25" i="1"/>
  <c r="J25" i="1" s="1"/>
  <c r="I107" i="1"/>
  <c r="J107" i="1" s="1"/>
  <c r="I21" i="1"/>
  <c r="I95" i="1"/>
  <c r="J95" i="1" s="1"/>
  <c r="I39" i="1"/>
  <c r="J39" i="1" s="1"/>
  <c r="I91" i="1"/>
  <c r="J91" i="1" s="1"/>
  <c r="I48" i="1"/>
  <c r="J48" i="1" s="1"/>
  <c r="I101" i="1"/>
  <c r="J101" i="1" s="1"/>
  <c r="I47" i="1"/>
  <c r="J47" i="1" s="1"/>
  <c r="I99" i="1"/>
  <c r="J99" i="1" s="1"/>
  <c r="I36" i="1"/>
  <c r="J36" i="1" s="1"/>
  <c r="I76" i="1"/>
  <c r="J76" i="1" s="1"/>
  <c r="I13" i="1"/>
  <c r="J13" i="1" s="1"/>
  <c r="I41" i="1"/>
  <c r="I61" i="1"/>
  <c r="I77" i="1"/>
  <c r="J77" i="1" s="1"/>
  <c r="I93" i="1"/>
  <c r="I43" i="1"/>
  <c r="J43" i="1" s="1"/>
  <c r="I83" i="1"/>
  <c r="I20" i="1"/>
  <c r="J20" i="1" s="1"/>
  <c r="I60" i="1"/>
  <c r="J60" i="1" s="1"/>
  <c r="I105" i="1"/>
  <c r="I33" i="1"/>
  <c r="J33" i="1" s="1"/>
  <c r="I111" i="1"/>
  <c r="J111" i="1" s="1"/>
  <c r="I55" i="1"/>
  <c r="J55" i="1" s="1"/>
  <c r="I68" i="1"/>
  <c r="J68" i="1" s="1"/>
  <c r="I11" i="1"/>
  <c r="J11" i="1" s="1"/>
  <c r="I108" i="1"/>
  <c r="J108" i="1" s="1"/>
  <c r="I84" i="1"/>
  <c r="J84" i="1" s="1"/>
  <c r="I65" i="1"/>
  <c r="I81" i="1"/>
  <c r="I51" i="1"/>
  <c r="J51" i="1" s="1"/>
  <c r="I72" i="1"/>
  <c r="J72" i="1" s="1"/>
  <c r="I9" i="1"/>
  <c r="J9" i="1" s="1"/>
  <c r="J83" i="1"/>
  <c r="J7" i="1"/>
  <c r="J103" i="1"/>
  <c r="J63" i="1"/>
  <c r="J12" i="1"/>
  <c r="J42" i="1"/>
  <c r="J28" i="1"/>
  <c r="J92" i="1"/>
  <c r="J105" i="1"/>
  <c r="J34" i="1"/>
  <c r="J81" i="1"/>
  <c r="J112" i="1"/>
  <c r="J56" i="1"/>
  <c r="J88" i="1"/>
  <c r="J21" i="1"/>
  <c r="J65" i="1"/>
  <c r="J41" i="1"/>
  <c r="J45" i="1"/>
  <c r="J82" i="1"/>
  <c r="J109" i="1"/>
  <c r="J53" i="1"/>
  <c r="J102" i="1"/>
  <c r="J74" i="1"/>
  <c r="J14" i="1"/>
  <c r="J110" i="1"/>
  <c r="J46" i="1"/>
  <c r="J50" i="1"/>
  <c r="J61" i="1"/>
  <c r="J93" i="1"/>
  <c r="S21" i="1"/>
  <c r="T21" i="1" s="1"/>
  <c r="S18" i="1"/>
  <c r="W18" i="1" s="1"/>
  <c r="AA32" i="1"/>
  <c r="AA30" i="1"/>
  <c r="AA26" i="1"/>
  <c r="AA12" i="1"/>
  <c r="AA85" i="1"/>
  <c r="AA36" i="1"/>
  <c r="AA28" i="1"/>
  <c r="AA96" i="1"/>
  <c r="AA45" i="1"/>
  <c r="AA27" i="1"/>
  <c r="AA61" i="1"/>
  <c r="AA97" i="1"/>
  <c r="AA35" i="1"/>
  <c r="AA70" i="1"/>
  <c r="AA81" i="1"/>
  <c r="AA106" i="1"/>
  <c r="AA49" i="1"/>
  <c r="AA92" i="1"/>
  <c r="S45" i="1"/>
  <c r="W45" i="1" s="1"/>
  <c r="S40" i="1"/>
  <c r="W40" i="1" s="1"/>
  <c r="S13" i="1"/>
  <c r="W13" i="1" s="1"/>
  <c r="S31" i="1"/>
  <c r="W31" i="1" s="1"/>
  <c r="AA80" i="1"/>
  <c r="AA7" i="1"/>
  <c r="AA41" i="1"/>
  <c r="AA53" i="1"/>
  <c r="AA86" i="1"/>
  <c r="AA102" i="1"/>
  <c r="AA62" i="1"/>
  <c r="S23" i="1"/>
  <c r="T23" i="1" s="1"/>
  <c r="AA79" i="1"/>
  <c r="AA90" i="1"/>
  <c r="AA101" i="1"/>
  <c r="AA112" i="1"/>
  <c r="AA76" i="1"/>
  <c r="S14" i="1"/>
  <c r="T14" i="1" s="1"/>
  <c r="S35" i="1"/>
  <c r="W35" i="1" s="1"/>
  <c r="S28" i="1"/>
  <c r="W28" i="1" s="1"/>
  <c r="S34" i="1"/>
  <c r="W34" i="1" s="1"/>
  <c r="S48" i="1"/>
  <c r="T48" i="1" s="1"/>
  <c r="AA68" i="1"/>
  <c r="S15" i="1"/>
  <c r="T15" i="1" s="1"/>
  <c r="AA8" i="1"/>
  <c r="S27" i="1"/>
  <c r="W27" i="1" s="1"/>
  <c r="S20" i="1"/>
  <c r="T20" i="1" s="1"/>
  <c r="S33" i="1"/>
  <c r="T33" i="1" s="1"/>
  <c r="S37" i="1"/>
  <c r="T37" i="1" s="1"/>
  <c r="S38" i="1"/>
  <c r="T38" i="1" s="1"/>
  <c r="S26" i="1"/>
  <c r="W26" i="1" s="1"/>
  <c r="S39" i="1"/>
  <c r="W39" i="1" s="1"/>
  <c r="AA37" i="1"/>
  <c r="AA54" i="1"/>
  <c r="AA46" i="1"/>
  <c r="AA55" i="1"/>
  <c r="AA63" i="1"/>
  <c r="AA73" i="1"/>
  <c r="AA82" i="1"/>
  <c r="AA88" i="1"/>
  <c r="AA93" i="1"/>
  <c r="AA98" i="1"/>
  <c r="AA104" i="1"/>
  <c r="AA109" i="1"/>
  <c r="AA50" i="1"/>
  <c r="AA64" i="1"/>
  <c r="AA72" i="1"/>
  <c r="S19" i="1"/>
  <c r="T19" i="1" s="1"/>
  <c r="AA10" i="1"/>
  <c r="S29" i="1"/>
  <c r="W29" i="1" s="1"/>
  <c r="AA11" i="1"/>
  <c r="S22" i="1"/>
  <c r="W22" i="1" s="1"/>
  <c r="AA34" i="1"/>
  <c r="AA33" i="1"/>
  <c r="AA39" i="1"/>
  <c r="AA40" i="1"/>
  <c r="S52" i="1"/>
  <c r="T52" i="1" s="1"/>
  <c r="AA42" i="1"/>
  <c r="S56" i="1"/>
  <c r="W56" i="1" s="1"/>
  <c r="S44" i="1"/>
  <c r="W44" i="1" s="1"/>
  <c r="S49" i="1"/>
  <c r="T49" i="1" s="1"/>
  <c r="AA57" i="1"/>
  <c r="AA58" i="1"/>
  <c r="AA38" i="1"/>
  <c r="AA66" i="1"/>
  <c r="AA74" i="1"/>
  <c r="AA65" i="1"/>
  <c r="AA84" i="1"/>
  <c r="AA89" i="1"/>
  <c r="AA94" i="1"/>
  <c r="AA100" i="1"/>
  <c r="AA105" i="1"/>
  <c r="AA110" i="1"/>
  <c r="S60" i="1"/>
  <c r="T60" i="1" s="1"/>
  <c r="AA71" i="1"/>
  <c r="T54" i="1"/>
  <c r="W54" i="1"/>
  <c r="S53" i="1"/>
  <c r="S17" i="1"/>
  <c r="S25" i="1"/>
  <c r="S16" i="1"/>
  <c r="S24" i="1"/>
  <c r="S41" i="1"/>
  <c r="S30" i="1"/>
  <c r="E7" i="1"/>
  <c r="D114" i="1"/>
  <c r="S32" i="1"/>
  <c r="S36" i="1"/>
  <c r="S46" i="1"/>
  <c r="S50" i="1"/>
  <c r="S61" i="1"/>
  <c r="AA69" i="1"/>
  <c r="AA77" i="1"/>
  <c r="AA83" i="1"/>
  <c r="AA87" i="1"/>
  <c r="AA91" i="1"/>
  <c r="AA95" i="1"/>
  <c r="AA99" i="1"/>
  <c r="AA103" i="1"/>
  <c r="AA107" i="1"/>
  <c r="AA111" i="1"/>
  <c r="AA47" i="1"/>
  <c r="AA78" i="1"/>
  <c r="S7" i="1"/>
  <c r="W7" i="1" s="1"/>
  <c r="S9" i="1"/>
  <c r="S10" i="1"/>
  <c r="S11" i="1"/>
  <c r="S12" i="1"/>
  <c r="S43" i="1"/>
  <c r="S47" i="1"/>
  <c r="S63" i="1"/>
  <c r="S51" i="1"/>
  <c r="S42" i="1"/>
  <c r="S64" i="1"/>
  <c r="S68" i="1"/>
  <c r="S72" i="1"/>
  <c r="S76" i="1"/>
  <c r="S78" i="1"/>
  <c r="S80" i="1"/>
  <c r="S112" i="1"/>
  <c r="S67" i="1"/>
  <c r="S71" i="1"/>
  <c r="S75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57" i="1"/>
  <c r="S62" i="1"/>
  <c r="S66" i="1"/>
  <c r="S70" i="1"/>
  <c r="S74" i="1"/>
  <c r="S79" i="1"/>
  <c r="S81" i="1"/>
  <c r="S55" i="1"/>
  <c r="S59" i="1"/>
  <c r="S65" i="1"/>
  <c r="S73" i="1"/>
  <c r="S77" i="1"/>
  <c r="S69" i="1"/>
  <c r="S58" i="1"/>
  <c r="AA13" i="1"/>
  <c r="AA15" i="1"/>
  <c r="AA17" i="1"/>
  <c r="AA19" i="1"/>
  <c r="AA21" i="1"/>
  <c r="AA23" i="1"/>
  <c r="AA25" i="1"/>
  <c r="AA14" i="1"/>
  <c r="AA16" i="1"/>
  <c r="AA18" i="1"/>
  <c r="AA20" i="1"/>
  <c r="AA22" i="1"/>
  <c r="AA24" i="1"/>
  <c r="AA29" i="1"/>
  <c r="AA31" i="1"/>
  <c r="AA52" i="1"/>
  <c r="AA60" i="1"/>
  <c r="AA44" i="1"/>
  <c r="AA56" i="1"/>
  <c r="AA43" i="1"/>
  <c r="AA59" i="1"/>
  <c r="AA48" i="1"/>
  <c r="AA51" i="1"/>
  <c r="AA67" i="1"/>
  <c r="AA75" i="1"/>
  <c r="T8" i="1" l="1"/>
  <c r="W8" i="1"/>
  <c r="E114" i="1"/>
  <c r="W23" i="1"/>
  <c r="J114" i="1"/>
  <c r="W21" i="1"/>
  <c r="W37" i="1"/>
  <c r="T27" i="1"/>
  <c r="U27" i="1" s="1"/>
  <c r="V27" i="1" s="1"/>
  <c r="AC27" i="1" s="1"/>
  <c r="T45" i="1"/>
  <c r="U45" i="1" s="1"/>
  <c r="V45" i="1" s="1"/>
  <c r="AC45" i="1" s="1"/>
  <c r="T34" i="1"/>
  <c r="U34" i="1" s="1"/>
  <c r="V34" i="1" s="1"/>
  <c r="AC34" i="1" s="1"/>
  <c r="W14" i="1"/>
  <c r="W33" i="1"/>
  <c r="T18" i="1"/>
  <c r="U18" i="1" s="1"/>
  <c r="V18" i="1" s="1"/>
  <c r="AC18" i="1" s="1"/>
  <c r="W49" i="1"/>
  <c r="U23" i="1"/>
  <c r="V23" i="1" s="1"/>
  <c r="T39" i="1"/>
  <c r="U39" i="1" s="1"/>
  <c r="V39" i="1" s="1"/>
  <c r="AC39" i="1" s="1"/>
  <c r="W60" i="1"/>
  <c r="T31" i="1"/>
  <c r="U31" i="1" s="1"/>
  <c r="V31" i="1" s="1"/>
  <c r="AC31" i="1" s="1"/>
  <c r="T28" i="1"/>
  <c r="U28" i="1" s="1"/>
  <c r="V28" i="1" s="1"/>
  <c r="AC28" i="1" s="1"/>
  <c r="U38" i="1"/>
  <c r="V38" i="1" s="1"/>
  <c r="U54" i="1"/>
  <c r="V54" i="1" s="1"/>
  <c r="AC54" i="1" s="1"/>
  <c r="I114" i="1"/>
  <c r="T56" i="1"/>
  <c r="U56" i="1" s="1"/>
  <c r="V56" i="1" s="1"/>
  <c r="AC56" i="1" s="1"/>
  <c r="T29" i="1"/>
  <c r="U29" i="1" s="1"/>
  <c r="V29" i="1" s="1"/>
  <c r="AC29" i="1" s="1"/>
  <c r="T13" i="1"/>
  <c r="U13" i="1" s="1"/>
  <c r="V13" i="1" s="1"/>
  <c r="AC13" i="1" s="1"/>
  <c r="U49" i="1"/>
  <c r="V49" i="1" s="1"/>
  <c r="T35" i="1"/>
  <c r="U35" i="1" s="1"/>
  <c r="V35" i="1" s="1"/>
  <c r="AC35" i="1" s="1"/>
  <c r="U33" i="1"/>
  <c r="V33" i="1" s="1"/>
  <c r="T40" i="1"/>
  <c r="U40" i="1" s="1"/>
  <c r="V40" i="1" s="1"/>
  <c r="AC40" i="1" s="1"/>
  <c r="W48" i="1"/>
  <c r="T22" i="1"/>
  <c r="U22" i="1" s="1"/>
  <c r="V22" i="1" s="1"/>
  <c r="AC22" i="1" s="1"/>
  <c r="U20" i="1"/>
  <c r="V20" i="1" s="1"/>
  <c r="U21" i="1"/>
  <c r="V21" i="1" s="1"/>
  <c r="U48" i="1"/>
  <c r="V48" i="1" s="1"/>
  <c r="U60" i="1"/>
  <c r="V60" i="1" s="1"/>
  <c r="U37" i="1"/>
  <c r="V37" i="1" s="1"/>
  <c r="U14" i="1"/>
  <c r="V14" i="1" s="1"/>
  <c r="W52" i="1"/>
  <c r="U15" i="1"/>
  <c r="V15" i="1" s="1"/>
  <c r="U19" i="1"/>
  <c r="V19" i="1" s="1"/>
  <c r="T44" i="1"/>
  <c r="U44" i="1" s="1"/>
  <c r="V44" i="1" s="1"/>
  <c r="AC44" i="1" s="1"/>
  <c r="T26" i="1"/>
  <c r="U26" i="1" s="1"/>
  <c r="V26" i="1" s="1"/>
  <c r="AC26" i="1" s="1"/>
  <c r="W20" i="1"/>
  <c r="U52" i="1"/>
  <c r="V52" i="1" s="1"/>
  <c r="W38" i="1"/>
  <c r="W19" i="1"/>
  <c r="W15" i="1"/>
  <c r="W69" i="1"/>
  <c r="T69" i="1"/>
  <c r="U69" i="1" s="1"/>
  <c r="V69" i="1" s="1"/>
  <c r="W59" i="1"/>
  <c r="T59" i="1"/>
  <c r="U59" i="1" s="1"/>
  <c r="V59" i="1" s="1"/>
  <c r="W74" i="1"/>
  <c r="T74" i="1"/>
  <c r="U74" i="1" s="1"/>
  <c r="V74" i="1" s="1"/>
  <c r="T57" i="1"/>
  <c r="U57" i="1" s="1"/>
  <c r="V57" i="1" s="1"/>
  <c r="W57" i="1"/>
  <c r="W108" i="1"/>
  <c r="T108" i="1"/>
  <c r="U108" i="1" s="1"/>
  <c r="V108" i="1" s="1"/>
  <c r="W104" i="1"/>
  <c r="T104" i="1"/>
  <c r="U104" i="1" s="1"/>
  <c r="V104" i="1" s="1"/>
  <c r="W100" i="1"/>
  <c r="T100" i="1"/>
  <c r="U100" i="1" s="1"/>
  <c r="V100" i="1" s="1"/>
  <c r="W96" i="1"/>
  <c r="T96" i="1"/>
  <c r="U96" i="1" s="1"/>
  <c r="V96" i="1" s="1"/>
  <c r="W92" i="1"/>
  <c r="T92" i="1"/>
  <c r="U92" i="1" s="1"/>
  <c r="V92" i="1" s="1"/>
  <c r="W88" i="1"/>
  <c r="T88" i="1"/>
  <c r="U88" i="1" s="1"/>
  <c r="V88" i="1" s="1"/>
  <c r="W84" i="1"/>
  <c r="T84" i="1"/>
  <c r="U84" i="1" s="1"/>
  <c r="V84" i="1" s="1"/>
  <c r="W71" i="1"/>
  <c r="T71" i="1"/>
  <c r="U71" i="1" s="1"/>
  <c r="V71" i="1" s="1"/>
  <c r="W78" i="1"/>
  <c r="T78" i="1"/>
  <c r="U78" i="1" s="1"/>
  <c r="V78" i="1" s="1"/>
  <c r="W64" i="1"/>
  <c r="T64" i="1"/>
  <c r="U64" i="1" s="1"/>
  <c r="V64" i="1" s="1"/>
  <c r="W47" i="1"/>
  <c r="T47" i="1"/>
  <c r="U47" i="1" s="1"/>
  <c r="V47" i="1" s="1"/>
  <c r="W10" i="1"/>
  <c r="T10" i="1"/>
  <c r="U10" i="1" s="1"/>
  <c r="V10" i="1" s="1"/>
  <c r="T46" i="1"/>
  <c r="U46" i="1" s="1"/>
  <c r="V46" i="1" s="1"/>
  <c r="W46" i="1"/>
  <c r="W24" i="1"/>
  <c r="T24" i="1"/>
  <c r="U24" i="1" s="1"/>
  <c r="V24" i="1" s="1"/>
  <c r="W25" i="1"/>
  <c r="T25" i="1"/>
  <c r="U25" i="1" s="1"/>
  <c r="V25" i="1" s="1"/>
  <c r="W77" i="1"/>
  <c r="T77" i="1"/>
  <c r="U77" i="1" s="1"/>
  <c r="V77" i="1" s="1"/>
  <c r="W55" i="1"/>
  <c r="T55" i="1"/>
  <c r="U55" i="1" s="1"/>
  <c r="V55" i="1" s="1"/>
  <c r="W70" i="1"/>
  <c r="T70" i="1"/>
  <c r="U70" i="1" s="1"/>
  <c r="V70" i="1" s="1"/>
  <c r="W111" i="1"/>
  <c r="T111" i="1"/>
  <c r="U111" i="1" s="1"/>
  <c r="V111" i="1" s="1"/>
  <c r="W107" i="1"/>
  <c r="T107" i="1"/>
  <c r="U107" i="1" s="1"/>
  <c r="V107" i="1" s="1"/>
  <c r="W103" i="1"/>
  <c r="T103" i="1"/>
  <c r="U103" i="1" s="1"/>
  <c r="V103" i="1" s="1"/>
  <c r="W99" i="1"/>
  <c r="T99" i="1"/>
  <c r="U99" i="1" s="1"/>
  <c r="V99" i="1" s="1"/>
  <c r="W95" i="1"/>
  <c r="T95" i="1"/>
  <c r="U95" i="1" s="1"/>
  <c r="V95" i="1" s="1"/>
  <c r="W91" i="1"/>
  <c r="T91" i="1"/>
  <c r="U91" i="1" s="1"/>
  <c r="V91" i="1" s="1"/>
  <c r="W87" i="1"/>
  <c r="T87" i="1"/>
  <c r="U87" i="1" s="1"/>
  <c r="V87" i="1" s="1"/>
  <c r="W83" i="1"/>
  <c r="T83" i="1"/>
  <c r="U83" i="1" s="1"/>
  <c r="V83" i="1" s="1"/>
  <c r="W67" i="1"/>
  <c r="T67" i="1"/>
  <c r="U67" i="1" s="1"/>
  <c r="V67" i="1" s="1"/>
  <c r="W76" i="1"/>
  <c r="T76" i="1"/>
  <c r="U76" i="1" s="1"/>
  <c r="V76" i="1" s="1"/>
  <c r="T42" i="1"/>
  <c r="U42" i="1" s="1"/>
  <c r="V42" i="1" s="1"/>
  <c r="W42" i="1"/>
  <c r="W43" i="1"/>
  <c r="T43" i="1"/>
  <c r="U43" i="1" s="1"/>
  <c r="V43" i="1" s="1"/>
  <c r="W9" i="1"/>
  <c r="T9" i="1"/>
  <c r="U9" i="1" s="1"/>
  <c r="V9" i="1" s="1"/>
  <c r="AC9" i="1" s="1"/>
  <c r="W36" i="1"/>
  <c r="T36" i="1"/>
  <c r="U36" i="1" s="1"/>
  <c r="V36" i="1" s="1"/>
  <c r="W30" i="1"/>
  <c r="T30" i="1"/>
  <c r="U30" i="1" s="1"/>
  <c r="V30" i="1" s="1"/>
  <c r="W16" i="1"/>
  <c r="T16" i="1"/>
  <c r="U16" i="1" s="1"/>
  <c r="V16" i="1" s="1"/>
  <c r="W17" i="1"/>
  <c r="T17" i="1"/>
  <c r="U17" i="1" s="1"/>
  <c r="V17" i="1" s="1"/>
  <c r="T53" i="1"/>
  <c r="U53" i="1" s="1"/>
  <c r="V53" i="1" s="1"/>
  <c r="W53" i="1"/>
  <c r="W73" i="1"/>
  <c r="T73" i="1"/>
  <c r="U73" i="1" s="1"/>
  <c r="V73" i="1" s="1"/>
  <c r="W81" i="1"/>
  <c r="T81" i="1"/>
  <c r="U81" i="1" s="1"/>
  <c r="V81" i="1" s="1"/>
  <c r="W66" i="1"/>
  <c r="T66" i="1"/>
  <c r="U66" i="1" s="1"/>
  <c r="V66" i="1" s="1"/>
  <c r="W110" i="1"/>
  <c r="T110" i="1"/>
  <c r="U110" i="1" s="1"/>
  <c r="V110" i="1" s="1"/>
  <c r="W106" i="1"/>
  <c r="T106" i="1"/>
  <c r="U106" i="1" s="1"/>
  <c r="V106" i="1" s="1"/>
  <c r="W102" i="1"/>
  <c r="T102" i="1"/>
  <c r="U102" i="1" s="1"/>
  <c r="V102" i="1" s="1"/>
  <c r="W98" i="1"/>
  <c r="T98" i="1"/>
  <c r="U98" i="1" s="1"/>
  <c r="V98" i="1" s="1"/>
  <c r="W94" i="1"/>
  <c r="T94" i="1"/>
  <c r="U94" i="1" s="1"/>
  <c r="V94" i="1" s="1"/>
  <c r="W90" i="1"/>
  <c r="T90" i="1"/>
  <c r="U90" i="1" s="1"/>
  <c r="V90" i="1" s="1"/>
  <c r="W86" i="1"/>
  <c r="T86" i="1"/>
  <c r="U86" i="1" s="1"/>
  <c r="V86" i="1" s="1"/>
  <c r="W82" i="1"/>
  <c r="T82" i="1"/>
  <c r="U82" i="1" s="1"/>
  <c r="V82" i="1" s="1"/>
  <c r="W112" i="1"/>
  <c r="T112" i="1"/>
  <c r="U112" i="1" s="1"/>
  <c r="V112" i="1" s="1"/>
  <c r="W72" i="1"/>
  <c r="T72" i="1"/>
  <c r="U72" i="1" s="1"/>
  <c r="V72" i="1" s="1"/>
  <c r="W51" i="1"/>
  <c r="T51" i="1"/>
  <c r="U51" i="1" s="1"/>
  <c r="V51" i="1" s="1"/>
  <c r="W12" i="1"/>
  <c r="T12" i="1"/>
  <c r="U12" i="1" s="1"/>
  <c r="V12" i="1" s="1"/>
  <c r="U8" i="1"/>
  <c r="O114" i="1"/>
  <c r="N114" i="1"/>
  <c r="T61" i="1"/>
  <c r="U61" i="1" s="1"/>
  <c r="V61" i="1" s="1"/>
  <c r="W61" i="1"/>
  <c r="W32" i="1"/>
  <c r="T32" i="1"/>
  <c r="U32" i="1" s="1"/>
  <c r="V32" i="1" s="1"/>
  <c r="Z114" i="1"/>
  <c r="W58" i="1"/>
  <c r="T58" i="1"/>
  <c r="U58" i="1" s="1"/>
  <c r="V58" i="1" s="1"/>
  <c r="W65" i="1"/>
  <c r="T65" i="1"/>
  <c r="U65" i="1" s="1"/>
  <c r="V65" i="1" s="1"/>
  <c r="W79" i="1"/>
  <c r="T79" i="1"/>
  <c r="U79" i="1" s="1"/>
  <c r="V79" i="1" s="1"/>
  <c r="T62" i="1"/>
  <c r="U62" i="1" s="1"/>
  <c r="V62" i="1" s="1"/>
  <c r="W62" i="1"/>
  <c r="W109" i="1"/>
  <c r="T109" i="1"/>
  <c r="U109" i="1" s="1"/>
  <c r="V109" i="1" s="1"/>
  <c r="W105" i="1"/>
  <c r="T105" i="1"/>
  <c r="U105" i="1" s="1"/>
  <c r="V105" i="1" s="1"/>
  <c r="W101" i="1"/>
  <c r="T101" i="1"/>
  <c r="U101" i="1" s="1"/>
  <c r="V101" i="1" s="1"/>
  <c r="W97" i="1"/>
  <c r="T97" i="1"/>
  <c r="U97" i="1" s="1"/>
  <c r="V97" i="1" s="1"/>
  <c r="W93" i="1"/>
  <c r="T93" i="1"/>
  <c r="U93" i="1" s="1"/>
  <c r="V93" i="1" s="1"/>
  <c r="W89" i="1"/>
  <c r="T89" i="1"/>
  <c r="U89" i="1" s="1"/>
  <c r="V89" i="1" s="1"/>
  <c r="W85" i="1"/>
  <c r="T85" i="1"/>
  <c r="U85" i="1" s="1"/>
  <c r="V85" i="1" s="1"/>
  <c r="W75" i="1"/>
  <c r="T75" i="1"/>
  <c r="U75" i="1" s="1"/>
  <c r="V75" i="1" s="1"/>
  <c r="W80" i="1"/>
  <c r="T80" i="1"/>
  <c r="U80" i="1" s="1"/>
  <c r="V80" i="1" s="1"/>
  <c r="W68" i="1"/>
  <c r="T68" i="1"/>
  <c r="U68" i="1" s="1"/>
  <c r="V68" i="1" s="1"/>
  <c r="W63" i="1"/>
  <c r="T63" i="1"/>
  <c r="U63" i="1" s="1"/>
  <c r="V63" i="1" s="1"/>
  <c r="W11" i="1"/>
  <c r="T11" i="1"/>
  <c r="U11" i="1" s="1"/>
  <c r="V11" i="1" s="1"/>
  <c r="T7" i="1"/>
  <c r="U7" i="1" s="1"/>
  <c r="S114" i="1"/>
  <c r="T50" i="1"/>
  <c r="U50" i="1" s="1"/>
  <c r="V50" i="1" s="1"/>
  <c r="W50" i="1"/>
  <c r="T41" i="1"/>
  <c r="U41" i="1" s="1"/>
  <c r="V41" i="1" s="1"/>
  <c r="W41" i="1"/>
  <c r="AA114" i="1"/>
  <c r="V8" i="1" l="1"/>
  <c r="U114" i="1"/>
  <c r="AC23" i="1"/>
  <c r="AC21" i="1"/>
  <c r="AC37" i="1"/>
  <c r="AC33" i="1"/>
  <c r="AC20" i="1"/>
  <c r="AC14" i="1"/>
  <c r="AC49" i="1"/>
  <c r="AC48" i="1"/>
  <c r="AC60" i="1"/>
  <c r="AC38" i="1"/>
  <c r="AC52" i="1"/>
  <c r="AC67" i="1"/>
  <c r="AC87" i="1"/>
  <c r="AC103" i="1"/>
  <c r="AC55" i="1"/>
  <c r="AC91" i="1"/>
  <c r="AC107" i="1"/>
  <c r="AC78" i="1"/>
  <c r="AC8" i="1"/>
  <c r="AC51" i="1"/>
  <c r="AC112" i="1"/>
  <c r="AC86" i="1"/>
  <c r="AC94" i="1"/>
  <c r="AC102" i="1"/>
  <c r="AC110" i="1"/>
  <c r="AC36" i="1"/>
  <c r="AC25" i="1"/>
  <c r="AC15" i="1"/>
  <c r="AC11" i="1"/>
  <c r="AC68" i="1"/>
  <c r="AC75" i="1"/>
  <c r="AC89" i="1"/>
  <c r="AC97" i="1"/>
  <c r="AC105" i="1"/>
  <c r="AC65" i="1"/>
  <c r="AC57" i="1"/>
  <c r="AC53" i="1"/>
  <c r="AC82" i="1"/>
  <c r="AC90" i="1"/>
  <c r="AC98" i="1"/>
  <c r="AC106" i="1"/>
  <c r="AC66" i="1"/>
  <c r="AC17" i="1"/>
  <c r="AC24" i="1"/>
  <c r="AC46" i="1"/>
  <c r="AC70" i="1"/>
  <c r="AC50" i="1"/>
  <c r="AC61" i="1"/>
  <c r="AC88" i="1"/>
  <c r="AC104" i="1"/>
  <c r="AC83" i="1"/>
  <c r="AC99" i="1"/>
  <c r="AC62" i="1"/>
  <c r="AC42" i="1"/>
  <c r="AC41" i="1"/>
  <c r="AC63" i="1"/>
  <c r="AC80" i="1"/>
  <c r="AC85" i="1"/>
  <c r="AC93" i="1"/>
  <c r="AC101" i="1"/>
  <c r="AC109" i="1"/>
  <c r="AC79" i="1"/>
  <c r="AC58" i="1"/>
  <c r="AC96" i="1"/>
  <c r="AC43" i="1"/>
  <c r="AC76" i="1"/>
  <c r="AC77" i="1"/>
  <c r="AC64" i="1"/>
  <c r="AC59" i="1"/>
  <c r="AC19" i="1"/>
  <c r="AC72" i="1"/>
  <c r="W114" i="1"/>
  <c r="AC84" i="1"/>
  <c r="AC100" i="1"/>
  <c r="AC81" i="1"/>
  <c r="AC16" i="1"/>
  <c r="AC10" i="1"/>
  <c r="AC71" i="1"/>
  <c r="AC69" i="1"/>
  <c r="T114" i="1"/>
  <c r="AC95" i="1"/>
  <c r="AC111" i="1"/>
  <c r="AC32" i="1"/>
  <c r="AC92" i="1"/>
  <c r="AC108" i="1"/>
  <c r="AC12" i="1"/>
  <c r="AC73" i="1"/>
  <c r="AC30" i="1"/>
  <c r="AC47" i="1"/>
  <c r="AC74" i="1"/>
  <c r="V7" i="1" l="1"/>
  <c r="AC7" i="1" s="1"/>
  <c r="V114" i="1" l="1"/>
  <c r="AC114" i="1"/>
  <c r="AD88" i="2" l="1"/>
</calcChain>
</file>

<file path=xl/comments1.xml><?xml version="1.0" encoding="utf-8"?>
<comments xmlns="http://schemas.openxmlformats.org/spreadsheetml/2006/main">
  <authors>
    <author>Jesús Miguel Ortíz Jiménez</author>
  </authors>
  <commentList>
    <comment ref="Y6" authorId="0" shapeId="0">
      <text>
        <r>
          <rPr>
            <b/>
            <sz val="9"/>
            <color indexed="81"/>
            <rFont val="Tahoma"/>
            <family val="2"/>
          </rPr>
          <t>Jesús Miguel Ortíz Jiménez:</t>
        </r>
        <r>
          <rPr>
            <sz val="9"/>
            <color indexed="81"/>
            <rFont val="Tahoma"/>
            <family val="2"/>
          </rPr>
          <t xml:space="preserve">
Actualización de la LCF</t>
        </r>
      </text>
    </comment>
  </commentList>
</comments>
</file>

<file path=xl/sharedStrings.xml><?xml version="1.0" encoding="utf-8"?>
<sst xmlns="http://schemas.openxmlformats.org/spreadsheetml/2006/main" count="745" uniqueCount="479">
  <si>
    <t>Totales</t>
  </si>
  <si>
    <t xml:space="preserve">YOBAIN </t>
  </si>
  <si>
    <t xml:space="preserve">YAXKUKUL </t>
  </si>
  <si>
    <t xml:space="preserve">YAXCABA </t>
  </si>
  <si>
    <t xml:space="preserve">XOCCHEL </t>
  </si>
  <si>
    <t xml:space="preserve">VALLADOLID </t>
  </si>
  <si>
    <t xml:space="preserve">UMAN </t>
  </si>
  <si>
    <t xml:space="preserve">UCU </t>
  </si>
  <si>
    <t xml:space="preserve">UAYMA </t>
  </si>
  <si>
    <t xml:space="preserve">TZUCACAB </t>
  </si>
  <si>
    <t xml:space="preserve">TUNKAS </t>
  </si>
  <si>
    <t xml:space="preserve">TIZIMIN </t>
  </si>
  <si>
    <t xml:space="preserve">TIXPEUAL </t>
  </si>
  <si>
    <t xml:space="preserve">TIXMEUAC </t>
  </si>
  <si>
    <t xml:space="preserve">TIXKOKOB </t>
  </si>
  <si>
    <t xml:space="preserve">TIXCACALCUPUL </t>
  </si>
  <si>
    <t xml:space="preserve">TINUM </t>
  </si>
  <si>
    <t xml:space="preserve">TIMUCUY </t>
  </si>
  <si>
    <t xml:space="preserve">TICUL </t>
  </si>
  <si>
    <t xml:space="preserve">TEYA </t>
  </si>
  <si>
    <t xml:space="preserve">TETIZ </t>
  </si>
  <si>
    <t xml:space="preserve">TEPAKAN </t>
  </si>
  <si>
    <t xml:space="preserve">TEMOZON </t>
  </si>
  <si>
    <t xml:space="preserve">TEMAX </t>
  </si>
  <si>
    <t xml:space="preserve">TELCHAC PUERTO   </t>
  </si>
  <si>
    <t xml:space="preserve">TELCHAC PUEBLO </t>
  </si>
  <si>
    <t xml:space="preserve">TEKOM </t>
  </si>
  <si>
    <t xml:space="preserve">TEKIT </t>
  </si>
  <si>
    <t xml:space="preserve">TEKAX </t>
  </si>
  <si>
    <t xml:space="preserve">TEKANTO </t>
  </si>
  <si>
    <t xml:space="preserve">TEKAL DE VENEGAS </t>
  </si>
  <si>
    <t xml:space="preserve">TECOH </t>
  </si>
  <si>
    <t xml:space="preserve">TEABO </t>
  </si>
  <si>
    <t xml:space="preserve">TAHMEK </t>
  </si>
  <si>
    <t xml:space="preserve">TAHDZIU </t>
  </si>
  <si>
    <t xml:space="preserve">SUMA </t>
  </si>
  <si>
    <t xml:space="preserve">SUDZAL </t>
  </si>
  <si>
    <t xml:space="preserve">SUCILA </t>
  </si>
  <si>
    <t xml:space="preserve">SOTUTA </t>
  </si>
  <si>
    <t xml:space="preserve">SINANCHE </t>
  </si>
  <si>
    <t xml:space="preserve">SEYE </t>
  </si>
  <si>
    <t xml:space="preserve">SANTA ELENA </t>
  </si>
  <si>
    <t xml:space="preserve">SAN FELIPE </t>
  </si>
  <si>
    <t xml:space="preserve">SANAHCAT </t>
  </si>
  <si>
    <t xml:space="preserve">SAMAHIL </t>
  </si>
  <si>
    <t xml:space="preserve">SACALUM </t>
  </si>
  <si>
    <t xml:space="preserve">RIO LAGARTOS </t>
  </si>
  <si>
    <t xml:space="preserve">QUINTANA ROO </t>
  </si>
  <si>
    <t xml:space="preserve">PROGRESO </t>
  </si>
  <si>
    <t xml:space="preserve">PETO </t>
  </si>
  <si>
    <t xml:space="preserve">PANABA </t>
  </si>
  <si>
    <t xml:space="preserve">OXKUTZCAB </t>
  </si>
  <si>
    <t xml:space="preserve">OPICHEN </t>
  </si>
  <si>
    <t xml:space="preserve">MUXUPIP </t>
  </si>
  <si>
    <t xml:space="preserve">MUNA </t>
  </si>
  <si>
    <t xml:space="preserve">MOTUL </t>
  </si>
  <si>
    <t xml:space="preserve">MOCOCHA </t>
  </si>
  <si>
    <t xml:space="preserve">MERIDA </t>
  </si>
  <si>
    <t xml:space="preserve">MAYAPAN </t>
  </si>
  <si>
    <t xml:space="preserve">MAXCANU </t>
  </si>
  <si>
    <t xml:space="preserve">MANI </t>
  </si>
  <si>
    <t xml:space="preserve">MAMA </t>
  </si>
  <si>
    <t xml:space="preserve">KOPOMA </t>
  </si>
  <si>
    <t xml:space="preserve">KINCHIL </t>
  </si>
  <si>
    <t xml:space="preserve">KAUA </t>
  </si>
  <si>
    <t xml:space="preserve">KANTUNIL </t>
  </si>
  <si>
    <t xml:space="preserve">KANASIN </t>
  </si>
  <si>
    <t xml:space="preserve">IZAMAL </t>
  </si>
  <si>
    <t xml:space="preserve">IXIL </t>
  </si>
  <si>
    <t xml:space="preserve">HUNUCMA </t>
  </si>
  <si>
    <t xml:space="preserve">HUHI </t>
  </si>
  <si>
    <t xml:space="preserve">HOMUN </t>
  </si>
  <si>
    <t xml:space="preserve">HOCTUN </t>
  </si>
  <si>
    <t xml:space="preserve">HOCABA </t>
  </si>
  <si>
    <t xml:space="preserve">HALACHO </t>
  </si>
  <si>
    <t xml:space="preserve">ESPITA </t>
  </si>
  <si>
    <t xml:space="preserve">DZONCAUICH </t>
  </si>
  <si>
    <t xml:space="preserve">DZITAS </t>
  </si>
  <si>
    <t xml:space="preserve">DZILAM GONZALEZ </t>
  </si>
  <si>
    <t xml:space="preserve">DZILAM DE BRAVO </t>
  </si>
  <si>
    <t xml:space="preserve">DZIDZANTUN </t>
  </si>
  <si>
    <t xml:space="preserve">DZEMUL </t>
  </si>
  <si>
    <t xml:space="preserve">DZAN </t>
  </si>
  <si>
    <t xml:space="preserve">CHUMAYEL </t>
  </si>
  <si>
    <t xml:space="preserve">CHOCHOLA </t>
  </si>
  <si>
    <t xml:space="preserve">CHIKINDZONOT </t>
  </si>
  <si>
    <t xml:space="preserve">CHICHIMILA </t>
  </si>
  <si>
    <t xml:space="preserve">CHICXULUB PUEBLO </t>
  </si>
  <si>
    <t xml:space="preserve">CHEMAX </t>
  </si>
  <si>
    <t>CHAPAB</t>
  </si>
  <si>
    <t xml:space="preserve">CHANKOM </t>
  </si>
  <si>
    <t xml:space="preserve">CHACSINKIN </t>
  </si>
  <si>
    <t xml:space="preserve">CUZAMA </t>
  </si>
  <si>
    <t xml:space="preserve">CUNCUNUL </t>
  </si>
  <si>
    <t xml:space="preserve">CONKAL </t>
  </si>
  <si>
    <t xml:space="preserve">CENOTILLO </t>
  </si>
  <si>
    <t xml:space="preserve">CELESTUN </t>
  </si>
  <si>
    <t xml:space="preserve">CANTAMAYEC </t>
  </si>
  <si>
    <t xml:space="preserve">CANSAHCAB </t>
  </si>
  <si>
    <t xml:space="preserve">CALOTMUL </t>
  </si>
  <si>
    <t xml:space="preserve">CACALCHEN </t>
  </si>
  <si>
    <t xml:space="preserve">BUCTZOTZ </t>
  </si>
  <si>
    <t xml:space="preserve">BOKOBA </t>
  </si>
  <si>
    <t xml:space="preserve">BACA </t>
  </si>
  <si>
    <t xml:space="preserve">AKIL </t>
  </si>
  <si>
    <t xml:space="preserve">ACANCEH </t>
  </si>
  <si>
    <t xml:space="preserve">ABALA </t>
  </si>
  <si>
    <t>Partes Iguales 
0.27/106</t>
  </si>
  <si>
    <t>(IMMi/Ʃ IMMi)* 2.5%</t>
  </si>
  <si>
    <t>Razón directa
IMMi/Ʃ IMMi</t>
  </si>
  <si>
    <t>Marginación CONAPO
(Mi)</t>
  </si>
  <si>
    <t xml:space="preserve"> (IERi)*(4.5%)</t>
  </si>
  <si>
    <t>RAZÓN DIRECTA
(d)/Ʃ (d)</t>
  </si>
  <si>
    <t>2020
(b)+(c)=(d)</t>
  </si>
  <si>
    <t>Derechos de Agua
(c)</t>
  </si>
  <si>
    <t>Impuesto Predial
(b)</t>
  </si>
  <si>
    <t>Población 64.0%
(a)/Ʃ (a) * (64%)</t>
  </si>
  <si>
    <t>Razón directa
(a)/Ʃ (a)</t>
  </si>
  <si>
    <t>Población
(a)</t>
  </si>
  <si>
    <t>Municipios</t>
  </si>
  <si>
    <t>#</t>
  </si>
  <si>
    <t>Suma de los Factores</t>
  </si>
  <si>
    <t>Fracción VI</t>
  </si>
  <si>
    <t>Fracción V</t>
  </si>
  <si>
    <t>Fracción II</t>
  </si>
  <si>
    <t>R1i (2020)</t>
  </si>
  <si>
    <t>Fracción I:</t>
  </si>
  <si>
    <t>106 YOBAIN</t>
  </si>
  <si>
    <t>104 YAXCABA</t>
  </si>
  <si>
    <t>103 XOCCHEL</t>
  </si>
  <si>
    <t>102 VALLADOLID</t>
  </si>
  <si>
    <t>101 UMAN</t>
  </si>
  <si>
    <t>099 UAYMA</t>
  </si>
  <si>
    <t>098 TZUCACAB</t>
  </si>
  <si>
    <t>097 TUNKAS</t>
  </si>
  <si>
    <t>096 TIZIMIN</t>
  </si>
  <si>
    <t>095 TIXPEUAL</t>
  </si>
  <si>
    <t>092 TIXCACALCUPUL</t>
  </si>
  <si>
    <t>090 TIMUCUY</t>
  </si>
  <si>
    <t>089 TICUL</t>
  </si>
  <si>
    <t>088 TEYA</t>
  </si>
  <si>
    <t>087 TETIZ</t>
  </si>
  <si>
    <t>086 TEPAKAN</t>
  </si>
  <si>
    <t>085 TEMOZON</t>
  </si>
  <si>
    <t>084 TEMAX</t>
  </si>
  <si>
    <t>082 TELCHAC PUEBLO</t>
  </si>
  <si>
    <t>081 TEKOM</t>
  </si>
  <si>
    <t>080 TEKIT</t>
  </si>
  <si>
    <t>079 TEKAX</t>
  </si>
  <si>
    <t>078 TEKANTO</t>
  </si>
  <si>
    <t>076 TECOH</t>
  </si>
  <si>
    <t>075 TEABO</t>
  </si>
  <si>
    <t>073 TAHDZIU</t>
  </si>
  <si>
    <t>072 SUMA</t>
  </si>
  <si>
    <t>071 SUDZAL</t>
  </si>
  <si>
    <t>070 SUCILA</t>
  </si>
  <si>
    <t>069 SOTUTA</t>
  </si>
  <si>
    <t>066 SANTA ELENA</t>
  </si>
  <si>
    <t>064 SANAHCAT</t>
  </si>
  <si>
    <t>063 SAMAHIL</t>
  </si>
  <si>
    <t>062 SACALUM</t>
  </si>
  <si>
    <t>060 QUINTANA ROO</t>
  </si>
  <si>
    <t>059 PROGRESO</t>
  </si>
  <si>
    <t>058 PETO</t>
  </si>
  <si>
    <t>057 PANABA</t>
  </si>
  <si>
    <t>054 MUXUPIP</t>
  </si>
  <si>
    <t>053 MUNA</t>
  </si>
  <si>
    <t>052 MOTUL</t>
  </si>
  <si>
    <t>049 MAYAPAN</t>
  </si>
  <si>
    <t>048 MAXCANU</t>
  </si>
  <si>
    <t>047 MANI</t>
  </si>
  <si>
    <t>045 KOPOMA</t>
  </si>
  <si>
    <t>044 KINCHIL</t>
  </si>
  <si>
    <t>042 KANTUNIL</t>
  </si>
  <si>
    <t>041 KANASIN</t>
  </si>
  <si>
    <t>040 IZAMAL</t>
  </si>
  <si>
    <t>039 IXIL</t>
  </si>
  <si>
    <t>038 HUNUCMA</t>
  </si>
  <si>
    <t>036 HOMUN</t>
  </si>
  <si>
    <t>034 HOCABA</t>
  </si>
  <si>
    <t>033 HALACHO</t>
  </si>
  <si>
    <t>032 ESPITA</t>
  </si>
  <si>
    <t>031 DZONCAUICH</t>
  </si>
  <si>
    <t>030 DZITAS</t>
  </si>
  <si>
    <t>029 DZILAM GONZALEZ</t>
  </si>
  <si>
    <t>028 DZILAM DE BRAVO</t>
  </si>
  <si>
    <t>027 DZIDZANTUN</t>
  </si>
  <si>
    <t>026 DZEMUL</t>
  </si>
  <si>
    <t>025 DZAN</t>
  </si>
  <si>
    <t>024 CHUMAYEL</t>
  </si>
  <si>
    <t>023 CHOCHOLA</t>
  </si>
  <si>
    <t>021 CHICHIMILA</t>
  </si>
  <si>
    <t>020 CHICXULUB PUEBLO</t>
  </si>
  <si>
    <t>019 CHEMAX</t>
  </si>
  <si>
    <t>018 CHAPAB</t>
  </si>
  <si>
    <t>017 CHANKOM</t>
  </si>
  <si>
    <t>016 CHACSINKIN</t>
  </si>
  <si>
    <t>015 CUZAMA</t>
  </si>
  <si>
    <t>013 CONKAL</t>
  </si>
  <si>
    <t>011 CELESTUN</t>
  </si>
  <si>
    <t>010 CANTAMAYEC</t>
  </si>
  <si>
    <t>009 CANSAHCAB</t>
  </si>
  <si>
    <t>008 CALOTMUL</t>
  </si>
  <si>
    <t>007 CACALCHEN</t>
  </si>
  <si>
    <t>006 BUCTZOTZ</t>
  </si>
  <si>
    <t>005 BOKOBA</t>
  </si>
  <si>
    <t>003 AKIL</t>
  </si>
  <si>
    <t>YOBAIN, YUC.</t>
  </si>
  <si>
    <t>YAXKUKUL, YUC.</t>
  </si>
  <si>
    <t>YAXCABA, YUC.</t>
  </si>
  <si>
    <t>XOCCHEL, YUC.</t>
  </si>
  <si>
    <t>VALLADOLID, YUC.</t>
  </si>
  <si>
    <t>UMAN, YUC.</t>
  </si>
  <si>
    <t>UCU, YUC.</t>
  </si>
  <si>
    <t>UAYMA, YUC.</t>
  </si>
  <si>
    <t>TZUCACAB, YUC.</t>
  </si>
  <si>
    <t>TUNKAS, YUC.</t>
  </si>
  <si>
    <t>TIZIMIN, YUC.</t>
  </si>
  <si>
    <t>TIXPEUAL, YUC.</t>
  </si>
  <si>
    <t>TIXMEUAC, YUC.</t>
  </si>
  <si>
    <t>TIXKOKOB, YUC.</t>
  </si>
  <si>
    <t>TIXCACALCUPUL, YUC.</t>
  </si>
  <si>
    <t>TINUM, YUC.</t>
  </si>
  <si>
    <t>TIMUCUY, YUC.</t>
  </si>
  <si>
    <t>TICUL, YUC.</t>
  </si>
  <si>
    <t>TEYA, YUC.</t>
  </si>
  <si>
    <t>TETIZ, YUC.</t>
  </si>
  <si>
    <t>TEPAKAN, YUC.</t>
  </si>
  <si>
    <t>TEMOZON, YUC.</t>
  </si>
  <si>
    <t>TEMAX, YUC.</t>
  </si>
  <si>
    <t xml:space="preserve">TELCHAC PUERTO, YUC.  </t>
  </si>
  <si>
    <t>TELCHAC PUEBLO, YUC.</t>
  </si>
  <si>
    <t>TEKOM, YUC.</t>
  </si>
  <si>
    <t>TEKIT, YUC.</t>
  </si>
  <si>
    <t>TEKAX, YUC.</t>
  </si>
  <si>
    <t>TEKANTO, YUC.</t>
  </si>
  <si>
    <t>TEKAL DE VENEGAS, YUC.</t>
  </si>
  <si>
    <t>TECOH, YUC.</t>
  </si>
  <si>
    <t>TEABO, YUC.</t>
  </si>
  <si>
    <t>TAHMEK, YUC.</t>
  </si>
  <si>
    <t>TAHDZIU, YUC.</t>
  </si>
  <si>
    <t>SUMA, YUC.</t>
  </si>
  <si>
    <t>SUDZAL, YUC.</t>
  </si>
  <si>
    <t>SUCILA, YUC.</t>
  </si>
  <si>
    <t>SOTUTA, YUC.</t>
  </si>
  <si>
    <t>SINANCHE, YUC.</t>
  </si>
  <si>
    <t>SEYE, YUC.</t>
  </si>
  <si>
    <t>SANTA ELENA, YUC.</t>
  </si>
  <si>
    <t>SAN FELIPE, YUC.</t>
  </si>
  <si>
    <t>SANAHCAT, YUC.</t>
  </si>
  <si>
    <t>SAMAHIL, YUC.</t>
  </si>
  <si>
    <t>SACALUM, YUC.</t>
  </si>
  <si>
    <t>RIO LAGARTOS, YUC.</t>
  </si>
  <si>
    <t>QUINTANA ROO, YUC.</t>
  </si>
  <si>
    <t>PROGRESO, YUC.</t>
  </si>
  <si>
    <t>PETO, YUC.</t>
  </si>
  <si>
    <t>PANABA, YUC.</t>
  </si>
  <si>
    <t>OXKUTZCAB, YUC.</t>
  </si>
  <si>
    <t>OPICHEN, YUC.</t>
  </si>
  <si>
    <t>MUXUPIP, YUC.</t>
  </si>
  <si>
    <t>MUNA, YUC.</t>
  </si>
  <si>
    <t>MOTUL, YUC.</t>
  </si>
  <si>
    <t>MOCOCHA, YUC.</t>
  </si>
  <si>
    <t>MERIDA, YUC.</t>
  </si>
  <si>
    <t>MAYAPAN, YUC.</t>
  </si>
  <si>
    <t>MAXCANU, YUC.</t>
  </si>
  <si>
    <t>MANI, YUC.</t>
  </si>
  <si>
    <t>MAMA, YUC.</t>
  </si>
  <si>
    <t>KOPOMA, YUC.</t>
  </si>
  <si>
    <t>KINCHIL, YUC.</t>
  </si>
  <si>
    <t>KAUA, YUC.</t>
  </si>
  <si>
    <t>KANTUNIL, YUC.</t>
  </si>
  <si>
    <t>KANASIN, YUC.</t>
  </si>
  <si>
    <t>IZAMAL, YUC.</t>
  </si>
  <si>
    <t>IXIL, YUC.</t>
  </si>
  <si>
    <t>HUNUCMA, YUC.</t>
  </si>
  <si>
    <t>HUHI, YUC.</t>
  </si>
  <si>
    <t>HOMUN, YUC.</t>
  </si>
  <si>
    <t>HOCTUN, YUC.</t>
  </si>
  <si>
    <t>HOCABA, YUC.</t>
  </si>
  <si>
    <t>HALACHO, YUC.</t>
  </si>
  <si>
    <t>ESPITA, YUC.</t>
  </si>
  <si>
    <t>DZONCAUICH, YUC.</t>
  </si>
  <si>
    <t>DZITAS, YUC.</t>
  </si>
  <si>
    <t>DZILAM GONZALEZ, YUC.</t>
  </si>
  <si>
    <t>DZILAM DE BRAVO, YUC.</t>
  </si>
  <si>
    <t>DZIDZANTUN, YUC.</t>
  </si>
  <si>
    <t>DZEMUL, YUC.</t>
  </si>
  <si>
    <t>DZAN, YUC.</t>
  </si>
  <si>
    <t>CHUMAYEL, YUC.</t>
  </si>
  <si>
    <t>CHOCHOLA, YUC.</t>
  </si>
  <si>
    <t>CHIKINDZONOT, YUC.</t>
  </si>
  <si>
    <t>CHICHIMILA, YUC.</t>
  </si>
  <si>
    <t>CHICXULUB PUEBLO, YUC.</t>
  </si>
  <si>
    <t>CHEMAX, YUC.</t>
  </si>
  <si>
    <t>CHAPAB,YUC.</t>
  </si>
  <si>
    <t>CHANKOM, YUC.</t>
  </si>
  <si>
    <t>CHACSINKIN, YUC.</t>
  </si>
  <si>
    <t>CUZAMA, YUC.</t>
  </si>
  <si>
    <t>CUNCUNUL, YUC.</t>
  </si>
  <si>
    <t>CONKAL, YUC.</t>
  </si>
  <si>
    <t>CENOTILLO, YUC.</t>
  </si>
  <si>
    <t>CELESTUN, YUC.</t>
  </si>
  <si>
    <t>CANTAMAYEC, YUC.</t>
  </si>
  <si>
    <t>CANSAHCAB, YUC.</t>
  </si>
  <si>
    <t>CALOTMUL, YUC.</t>
  </si>
  <si>
    <t>CACALCHEN, YUC.</t>
  </si>
  <si>
    <t>BUCTZOTZ, YUC.</t>
  </si>
  <si>
    <t>BOKOBA, YUC.</t>
  </si>
  <si>
    <t>BACA, YUC.</t>
  </si>
  <si>
    <t>AKIL, YUC.</t>
  </si>
  <si>
    <t>ACANCEH, YUC.</t>
  </si>
  <si>
    <t>ABALA, YUC.</t>
  </si>
  <si>
    <t>Factor de distribución</t>
  </si>
  <si>
    <t xml:space="preserve">índice de Masa de Marginación
30.0%  </t>
  </si>
  <si>
    <t>Población 70.0%</t>
  </si>
  <si>
    <t>Fracción II.</t>
  </si>
  <si>
    <t>Fracción I.</t>
  </si>
  <si>
    <t>Partes Iguales 
0.27/80</t>
  </si>
  <si>
    <t>Suma
(a*9.261-0.1456*Mi)</t>
  </si>
  <si>
    <t>R1i (2021)</t>
  </si>
  <si>
    <t>2021
(b)+(c)=(d)</t>
  </si>
  <si>
    <t xml:space="preserve"> IERi (2020):
(d)/Ʃ (d) * (33%)</t>
  </si>
  <si>
    <t>R1i (2022)</t>
  </si>
  <si>
    <t xml:space="preserve"> IERi (2021):
(d)/Ʃ (d) * (33%)</t>
  </si>
  <si>
    <t xml:space="preserve"> IERi (2022):
(d)/Ʃ (d) * (34%)</t>
  </si>
  <si>
    <t xml:space="preserve"> IERi (2022) * (2.0%)</t>
  </si>
  <si>
    <t xml:space="preserve"> IERi:
(2020)+(2021)+(2022)</t>
  </si>
  <si>
    <t>Fracción III: R1i (2022)</t>
  </si>
  <si>
    <t>2022
(b)+(c)=(d)</t>
  </si>
  <si>
    <t xml:space="preserve">   </t>
  </si>
  <si>
    <t>001 ABALA, YUC.</t>
  </si>
  <si>
    <t>002 ACANCEH, YUC.</t>
  </si>
  <si>
    <t>003 AKIL, YUC.</t>
  </si>
  <si>
    <t>004 BACA, YUC.</t>
  </si>
  <si>
    <t>005 BOKOBA, YUC.</t>
  </si>
  <si>
    <t>006 BUCTZOTZ, YUC.</t>
  </si>
  <si>
    <t>007 CACALCHEN, YUC.</t>
  </si>
  <si>
    <t>008 CALOTMUL, YUC.</t>
  </si>
  <si>
    <t>009 CANSAHCAB, YUC.</t>
  </si>
  <si>
    <t>010 CANTAMAYEC, YUC.</t>
  </si>
  <si>
    <t>011 CELESTUN, YUC.</t>
  </si>
  <si>
    <t>012 CENOTILLO, YUC.</t>
  </si>
  <si>
    <t>013 CONKAL, YUC.</t>
  </si>
  <si>
    <t>014 CUNCUNUL, YUC.</t>
  </si>
  <si>
    <t>015 CUZAMA, YUC.</t>
  </si>
  <si>
    <t>016 CHACSINKIN, YUC.</t>
  </si>
  <si>
    <t>017 CHANKOM, YUC.</t>
  </si>
  <si>
    <t>019 CHEMAX, YUC.</t>
  </si>
  <si>
    <t>020 CHICXULUB PUEBLO, YUC.</t>
  </si>
  <si>
    <t>021 CHICHIMILA, YUC.</t>
  </si>
  <si>
    <t>022 CHIKINDZONOT, YUC.</t>
  </si>
  <si>
    <t>023 CHOCHOLA, YUC.</t>
  </si>
  <si>
    <t>024 CHUMAYEL, YUC.</t>
  </si>
  <si>
    <t>025 DZAN, YUC.</t>
  </si>
  <si>
    <t>026 DZEMUL, YUC.</t>
  </si>
  <si>
    <t>027 DZIDZANTUN, YUC.</t>
  </si>
  <si>
    <t>028 DZILAM DE BRAVO, YUC.</t>
  </si>
  <si>
    <t>029 DZILAM GONZALEZ, YUC.</t>
  </si>
  <si>
    <t>030 DZITAS, YUC.</t>
  </si>
  <si>
    <t>031 DZONCAUICH, YUC.</t>
  </si>
  <si>
    <t>032 ESPITA, YUC.</t>
  </si>
  <si>
    <t>033 HALACHO, YUC.</t>
  </si>
  <si>
    <t>034 HOCABA, YUC.</t>
  </si>
  <si>
    <t>035 HOCTUN, YUC.</t>
  </si>
  <si>
    <t>036 HOMUN, YUC.</t>
  </si>
  <si>
    <t>037 HUHI, YUC.</t>
  </si>
  <si>
    <t>038 HUNUCMA, YUC.</t>
  </si>
  <si>
    <t>039 IXIL, YUC.</t>
  </si>
  <si>
    <t>040 IZAMAL, YUC.</t>
  </si>
  <si>
    <t>041 KANASIN, YUC.</t>
  </si>
  <si>
    <t>042 KANTUNIL, YUC.</t>
  </si>
  <si>
    <t>043 KAUA, YUC.</t>
  </si>
  <si>
    <t>044 KINCHIL, YUC.</t>
  </si>
  <si>
    <t>045 KOPOMA, YUC.</t>
  </si>
  <si>
    <t>046 MAMA, YUC.</t>
  </si>
  <si>
    <t>047 MANI, YUC.</t>
  </si>
  <si>
    <t>048 MAXCANU, YUC.</t>
  </si>
  <si>
    <t>049 MAYAPAN, YUC.</t>
  </si>
  <si>
    <t>050 MERIDA, YUC.</t>
  </si>
  <si>
    <t>051 MOCOCHA, YUC.</t>
  </si>
  <si>
    <t>052 MOTUL, YUC.</t>
  </si>
  <si>
    <t>053 MUNA, YUC.</t>
  </si>
  <si>
    <t>054 MUXUPIP, YUC.</t>
  </si>
  <si>
    <t>055 OPICHEN, YUC.</t>
  </si>
  <si>
    <t>056 OXKUTZCAB, YUC.</t>
  </si>
  <si>
    <t>057 PANABA, YUC.</t>
  </si>
  <si>
    <t>058 PETO, YUC.</t>
  </si>
  <si>
    <t>059 PROGRESO, YUC.</t>
  </si>
  <si>
    <t>060 QUINTANA ROO, YUC.</t>
  </si>
  <si>
    <t>061 RIO LAGARTOS, YUC.</t>
  </si>
  <si>
    <t>062 SACALUM, YUC.</t>
  </si>
  <si>
    <t>063 SAMAHIL, YUC.</t>
  </si>
  <si>
    <t>064 SANAHCAT, YUC.</t>
  </si>
  <si>
    <t>065 SAN FELIPE, YUC.</t>
  </si>
  <si>
    <t>066 SANTA ELENA, YUC.</t>
  </si>
  <si>
    <t>067 SEYE, YUC.</t>
  </si>
  <si>
    <t>068 SINANCHE, YUC.</t>
  </si>
  <si>
    <t>069 SOTUTA, YUC.</t>
  </si>
  <si>
    <t>070 SUCILA, YUC.</t>
  </si>
  <si>
    <t>071 SUDZAL, YUC.</t>
  </si>
  <si>
    <t>072 SUMA, YUC.</t>
  </si>
  <si>
    <t>073 TAHDZIU, YUC.</t>
  </si>
  <si>
    <t>074 TAHMEK, YUC.</t>
  </si>
  <si>
    <t>075 TEABO, YUC.</t>
  </si>
  <si>
    <t>076 TECOH, YUC.</t>
  </si>
  <si>
    <t>077 TEKAL DE VENEGAS, YUC.</t>
  </si>
  <si>
    <t>078 TEKANTO, YUC.</t>
  </si>
  <si>
    <t>079 TEKAX, YUC.</t>
  </si>
  <si>
    <t>080 TEKIT, YUC.</t>
  </si>
  <si>
    <t>081 TEKOM, YUC.</t>
  </si>
  <si>
    <t>082 TELCHAC PUEBLO, YUC.</t>
  </si>
  <si>
    <t>084 TEMAX, YUC.</t>
  </si>
  <si>
    <t>085 TEMOZON, YUC.</t>
  </si>
  <si>
    <t>086 TEPAKAN, YUC.</t>
  </si>
  <si>
    <t>087 TETIZ, YUC.</t>
  </si>
  <si>
    <t>088 TEYA, YUC.</t>
  </si>
  <si>
    <t>089 TICUL, YUC.</t>
  </si>
  <si>
    <t>090 TIMUCUY, YUC.</t>
  </si>
  <si>
    <t>091 TINUM, YUC.</t>
  </si>
  <si>
    <t>092 TIXCACALCUPUL, YUC.</t>
  </si>
  <si>
    <t>093 TIXKOKOB, YUC.</t>
  </si>
  <si>
    <t>095 TIXPEUAL, YUC.</t>
  </si>
  <si>
    <t>096 TIZIMIN, YUC.</t>
  </si>
  <si>
    <t>097 TUNKAS, YUC.</t>
  </si>
  <si>
    <t>098 TZUCACAB, YUC.</t>
  </si>
  <si>
    <t>099 UAYMA, YUC.</t>
  </si>
  <si>
    <t>100 UCU, YUC.</t>
  </si>
  <si>
    <t>101 UMAN, YUC.</t>
  </si>
  <si>
    <t>102 VALLADOLID, YUC.</t>
  </si>
  <si>
    <t>103 XOCCHEL, YUC.</t>
  </si>
  <si>
    <t>104 YAXCABA, YUC.</t>
  </si>
  <si>
    <t>105 YAXKUKUL, YUC.</t>
  </si>
  <si>
    <t>106 YOBAIN, YUC.</t>
  </si>
  <si>
    <t>ISR RECUPERABLE</t>
  </si>
  <si>
    <t>TOTAL</t>
  </si>
  <si>
    <t>Anexo I</t>
  </si>
  <si>
    <t xml:space="preserve">Fondo General de </t>
  </si>
  <si>
    <t>Fondo de Fomento Municipal</t>
  </si>
  <si>
    <t>Impuesto Especial sobre</t>
  </si>
  <si>
    <t>Fondo de Fiscalización y</t>
  </si>
  <si>
    <t>Fondo de Compensación del</t>
  </si>
  <si>
    <t>(Art.126) Impuesto Sobre Renta</t>
  </si>
  <si>
    <t>Impuesto sobre Automóviles Nuevos</t>
  </si>
  <si>
    <t>Impuesto estatales</t>
  </si>
  <si>
    <t>Impuesto Sobre la Venta de Bebidas Alchólicas</t>
  </si>
  <si>
    <t>Impuesto Especial sobre venta</t>
  </si>
  <si>
    <t>Participaciones</t>
  </si>
  <si>
    <t>Producción y Servicios</t>
  </si>
  <si>
    <t>Recaudación</t>
  </si>
  <si>
    <t>(Art. 3-B)</t>
  </si>
  <si>
    <t xml:space="preserve"> Final de Gasolina y Diesel</t>
  </si>
  <si>
    <t xml:space="preserve">Clave de </t>
  </si>
  <si>
    <t>Clave y nombre de los</t>
  </si>
  <si>
    <t xml:space="preserve"> la región</t>
  </si>
  <si>
    <t>municipios</t>
  </si>
  <si>
    <t>Porcentaje</t>
  </si>
  <si>
    <t>Monto (pesos)</t>
  </si>
  <si>
    <t>NA</t>
  </si>
  <si>
    <t>018 CHAPAB,YUC.</t>
  </si>
  <si>
    <t xml:space="preserve">083 TELCHAC PUERTO, YUC.  </t>
  </si>
  <si>
    <t>094 TIXMEUAC, YUC.</t>
  </si>
  <si>
    <t>Los montos de las participaciones federales que correspondan a los municipios se presentan en pesos, sin decimales, en cumplimiento a  los numerales 5, fracciones I, inciso d y e), de los Lineamientos para la publicación de la información a que se refiere el artículo 6o. de la Ley de Coordinación Fiscal.</t>
  </si>
  <si>
    <t>Fondo de Fomento Municipal al 30%</t>
  </si>
  <si>
    <t xml:space="preserve"> Impuesto Sobre la Renta </t>
  </si>
  <si>
    <t>por la Enajenación de Bienes Inmuebles</t>
  </si>
  <si>
    <t>Porcentajes y Montos Estimados de Participaciones Federales y Estatales, Correspondiente a los municipios para el Ejercicio Fiscal 2024</t>
  </si>
  <si>
    <t>1.- La población municipal se tomó del Censo 2020 del INEGI.</t>
  </si>
  <si>
    <t>2.- Los valores de marginación corresponden a los publicados por CONAPO en 2021.</t>
  </si>
  <si>
    <t>3.- Se considera la recaudación del impuesto predial y derechos de agua 2022</t>
  </si>
  <si>
    <t>1.- La población municipal se tomó del censo 2020 del INEGI.</t>
  </si>
  <si>
    <t>Anexo II</t>
  </si>
  <si>
    <t>Desarrollo de factor de distribución del artículo 6 de la Ley de Coordinación Fiscal del Estado de Yucatán</t>
  </si>
  <si>
    <t>Período julio 2023 - junio 2024</t>
  </si>
  <si>
    <t xml:space="preserve">Anexo III
</t>
  </si>
  <si>
    <t xml:space="preserve">Desarrollo de factor de distribución del Fondo de Fomento Municipal (30%) </t>
  </si>
  <si>
    <t xml:space="preserve">Período julio 2023 - junio 2024 </t>
  </si>
  <si>
    <t>Anexo IV</t>
  </si>
  <si>
    <r>
      <t>Desarrollo de factor de distribución de la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venta final de gasolina y diésel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</si>
</sst>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-* #,##0_-;\-* #,##0_-;_-* &quot;-&quot;_-;_-@_-"/>
    <numFmt numFmtId="43" formatCode="_-* #,##0.00_-;\-* #,##0.00_-;_-* &quot;-&quot;??_-;_-@_-"/>
    <numFmt numFmtId="164" formatCode="_-* #,##0.00000_-;\-* #,##0.00000_-;_-* &quot;-&quot;?????_-;_-@_-"/>
    <numFmt numFmtId="165" formatCode="_-* #,##0.00000_-;\-* #,##0.00000_-;_-* &quot;-&quot;??_-;_-@_-"/>
    <numFmt numFmtId="166" formatCode="_-* #,##0.000000_-;\-* #,##0.000000_-;_-* &quot;-&quot;??_-;_-@_-"/>
    <numFmt numFmtId="167" formatCode="_-* #,##0_-;\-* #,##0_-;_-* &quot;-&quot;??_-;_-@_-"/>
    <numFmt numFmtId="168" formatCode="0.0000000"/>
    <numFmt numFmtId="169" formatCode="0.0000000000"/>
    <numFmt numFmtId="170" formatCode="_-* #,##0.000000000_-;\-* #,##0.000000000_-;_-* &quot;-&quot;??_-;_-@_-"/>
    <numFmt numFmtId="171" formatCode="#,##0.00000000"/>
    <numFmt numFmtId="172" formatCode="0.00000000"/>
    <numFmt numFmtId="173" formatCode="0.000000"/>
    <numFmt numFmtId="174" formatCode="#,##0.000000"/>
    <numFmt numFmtId="175" formatCode="_-* #,##0.00000000_-;\-* #,##0.00000000_-;_-* &quot;-&quot;??_-;_-@_-"/>
    <numFmt numFmtId="176" formatCode="0.00000"/>
    <numFmt numFmtId="177" formatCode="_-* #,##0.0000000000_-;\-* #,##0.0000000000_-;_-* &quot;-&quot;??_-;_-@_-"/>
    <numFmt numFmtId="178" formatCode="_-* #,##0.0000000000000_-;\-* #,##0.0000000000000_-;_-* &quot;-&quot;??_-;_-@_-"/>
    <numFmt numFmtId="179" formatCode="0.000000000000000"/>
    <numFmt numFmtId="180" formatCode="0.000000000"/>
    <numFmt numFmtId="181" formatCode="_(* #,##0.00_);_(* \(#,##0.00\);_(* &quot;-&quot;??_);_(@_)"/>
    <numFmt numFmtId="183" formatCode="0.00000000%"/>
    <numFmt numFmtId="185" formatCode="_-* #,##0.0000000_-;\-* #,##0.00000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0"/>
      <color rgb="FF000000"/>
      <name val="Arial Narrow"/>
      <family val="2"/>
    </font>
    <font>
      <b/>
      <sz val="12"/>
      <color theme="1"/>
      <name val="Arial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Barlow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0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6" fillId="0" borderId="0"/>
  </cellStyleXfs>
  <cellXfs count="123">
    <xf numFmtId="0" fontId="0" fillId="0" borderId="0" xfId="0"/>
    <xf numFmtId="164" fontId="0" fillId="0" borderId="0" xfId="0" applyNumberFormat="1"/>
    <xf numFmtId="43" fontId="0" fillId="0" borderId="0" xfId="0" applyNumberFormat="1"/>
    <xf numFmtId="165" fontId="0" fillId="0" borderId="0" xfId="0" applyNumberFormat="1"/>
    <xf numFmtId="0" fontId="2" fillId="0" borderId="0" xfId="0" applyFont="1"/>
    <xf numFmtId="0" fontId="4" fillId="0" borderId="0" xfId="0" applyFont="1"/>
    <xf numFmtId="166" fontId="5" fillId="2" borderId="1" xfId="1" applyNumberFormat="1" applyFont="1" applyFill="1" applyBorder="1" applyAlignment="1">
      <alignment vertical="center"/>
    </xf>
    <xf numFmtId="165" fontId="5" fillId="2" borderId="1" xfId="1" applyNumberFormat="1" applyFont="1" applyFill="1" applyBorder="1" applyAlignment="1">
      <alignment vertical="center"/>
    </xf>
    <xf numFmtId="167" fontId="5" fillId="2" borderId="1" xfId="1" applyNumberFormat="1" applyFont="1" applyFill="1" applyBorder="1" applyAlignment="1">
      <alignment vertical="center"/>
    </xf>
    <xf numFmtId="166" fontId="5" fillId="2" borderId="1" xfId="1" applyNumberFormat="1" applyFont="1" applyFill="1" applyBorder="1" applyAlignment="1">
      <alignment horizontal="center" vertical="center"/>
    </xf>
    <xf numFmtId="41" fontId="5" fillId="2" borderId="1" xfId="1" applyNumberFormat="1" applyFont="1" applyFill="1" applyBorder="1" applyAlignment="1">
      <alignment vertical="center"/>
    </xf>
    <xf numFmtId="168" fontId="4" fillId="0" borderId="0" xfId="0" applyNumberFormat="1" applyFont="1"/>
    <xf numFmtId="0" fontId="4" fillId="0" borderId="1" xfId="0" applyFont="1" applyBorder="1"/>
    <xf numFmtId="169" fontId="4" fillId="0" borderId="1" xfId="0" applyNumberFormat="1" applyFont="1" applyBorder="1"/>
    <xf numFmtId="170" fontId="4" fillId="0" borderId="1" xfId="0" applyNumberFormat="1" applyFont="1" applyBorder="1"/>
    <xf numFmtId="171" fontId="4" fillId="0" borderId="1" xfId="0" applyNumberFormat="1" applyFont="1" applyBorder="1"/>
    <xf numFmtId="172" fontId="4" fillId="0" borderId="1" xfId="0" applyNumberFormat="1" applyFont="1" applyBorder="1"/>
    <xf numFmtId="173" fontId="4" fillId="0" borderId="1" xfId="0" applyNumberFormat="1" applyFont="1" applyBorder="1"/>
    <xf numFmtId="174" fontId="4" fillId="0" borderId="1" xfId="0" applyNumberFormat="1" applyFont="1" applyBorder="1"/>
    <xf numFmtId="166" fontId="4" fillId="0" borderId="1" xfId="0" applyNumberFormat="1" applyFont="1" applyBorder="1"/>
    <xf numFmtId="3" fontId="7" fillId="0" borderId="1" xfId="0" quotePrefix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left" vertical="center"/>
    </xf>
    <xf numFmtId="3" fontId="10" fillId="0" borderId="1" xfId="0" quotePrefix="1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left" vertical="center"/>
    </xf>
    <xf numFmtId="0" fontId="3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69" fontId="4" fillId="0" borderId="0" xfId="2" applyNumberFormat="1" applyFont="1" applyFill="1" applyBorder="1"/>
    <xf numFmtId="169" fontId="4" fillId="0" borderId="0" xfId="2" applyNumberFormat="1" applyFont="1" applyBorder="1"/>
    <xf numFmtId="170" fontId="4" fillId="0" borderId="1" xfId="2" applyNumberFormat="1" applyFont="1" applyBorder="1"/>
    <xf numFmtId="170" fontId="4" fillId="0" borderId="1" xfId="2" applyNumberFormat="1" applyFont="1" applyFill="1" applyBorder="1"/>
    <xf numFmtId="177" fontId="4" fillId="0" borderId="0" xfId="0" applyNumberFormat="1" applyFont="1"/>
    <xf numFmtId="176" fontId="4" fillId="0" borderId="1" xfId="0" applyNumberFormat="1" applyFont="1" applyBorder="1"/>
    <xf numFmtId="178" fontId="0" fillId="0" borderId="0" xfId="0" applyNumberFormat="1"/>
    <xf numFmtId="179" fontId="0" fillId="0" borderId="0" xfId="0" applyNumberFormat="1"/>
    <xf numFmtId="177" fontId="4" fillId="0" borderId="1" xfId="2" applyNumberFormat="1" applyFont="1" applyBorder="1"/>
    <xf numFmtId="177" fontId="4" fillId="0" borderId="1" xfId="2" applyNumberFormat="1" applyFont="1" applyFill="1" applyBorder="1"/>
    <xf numFmtId="180" fontId="4" fillId="0" borderId="0" xfId="2" applyNumberFormat="1" applyFont="1" applyFill="1" applyBorder="1"/>
    <xf numFmtId="170" fontId="4" fillId="0" borderId="0" xfId="2" applyNumberFormat="1" applyFont="1" applyFill="1" applyBorder="1" applyAlignment="1">
      <alignment horizontal="center"/>
    </xf>
    <xf numFmtId="172" fontId="4" fillId="0" borderId="0" xfId="2" applyNumberFormat="1" applyFont="1" applyFill="1" applyBorder="1"/>
    <xf numFmtId="177" fontId="4" fillId="0" borderId="1" xfId="0" applyNumberFormat="1" applyFont="1" applyBorder="1"/>
    <xf numFmtId="0" fontId="15" fillId="0" borderId="0" xfId="3"/>
    <xf numFmtId="0" fontId="18" fillId="0" borderId="0" xfId="3" applyFont="1"/>
    <xf numFmtId="41" fontId="15" fillId="0" borderId="0" xfId="3" applyNumberFormat="1"/>
    <xf numFmtId="43" fontId="15" fillId="0" borderId="0" xfId="3" applyNumberFormat="1"/>
    <xf numFmtId="0" fontId="9" fillId="0" borderId="0" xfId="0" applyFont="1" applyAlignment="1">
      <alignment horizontal="center"/>
    </xf>
    <xf numFmtId="0" fontId="15" fillId="0" borderId="0" xfId="3" applyFill="1"/>
    <xf numFmtId="0" fontId="0" fillId="0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9" fillId="0" borderId="0" xfId="0" applyFont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185" fontId="5" fillId="2" borderId="1" xfId="1" applyNumberFormat="1" applyFont="1" applyFill="1" applyBorder="1" applyAlignment="1">
      <alignment vertical="center"/>
    </xf>
    <xf numFmtId="175" fontId="5" fillId="2" borderId="1" xfId="1" applyNumberFormat="1" applyFont="1" applyFill="1" applyBorder="1" applyAlignment="1">
      <alignment vertical="center"/>
    </xf>
    <xf numFmtId="170" fontId="5" fillId="2" borderId="1" xfId="1" applyNumberFormat="1" applyFont="1" applyFill="1" applyBorder="1" applyAlignment="1">
      <alignment vertical="center"/>
    </xf>
    <xf numFmtId="177" fontId="5" fillId="2" borderId="1" xfId="1" applyNumberFormat="1" applyFont="1" applyFill="1" applyBorder="1" applyAlignment="1">
      <alignment vertical="center"/>
    </xf>
    <xf numFmtId="175" fontId="5" fillId="2" borderId="1" xfId="1" applyNumberFormat="1" applyFont="1" applyFill="1" applyBorder="1" applyAlignment="1">
      <alignment horizontal="center" vertical="center"/>
    </xf>
    <xf numFmtId="0" fontId="20" fillId="0" borderId="0" xfId="3" applyFont="1"/>
    <xf numFmtId="0" fontId="21" fillId="2" borderId="12" xfId="3" applyFont="1" applyFill="1" applyBorder="1"/>
    <xf numFmtId="0" fontId="21" fillId="2" borderId="12" xfId="3" applyFont="1" applyFill="1" applyBorder="1" applyAlignment="1">
      <alignment horizontal="center"/>
    </xf>
    <xf numFmtId="0" fontId="21" fillId="2" borderId="13" xfId="3" applyFont="1" applyFill="1" applyBorder="1"/>
    <xf numFmtId="0" fontId="21" fillId="2" borderId="13" xfId="3" applyFont="1" applyFill="1" applyBorder="1" applyAlignment="1">
      <alignment horizontal="center"/>
    </xf>
    <xf numFmtId="0" fontId="20" fillId="2" borderId="14" xfId="3" applyFont="1" applyFill="1" applyBorder="1"/>
    <xf numFmtId="0" fontId="21" fillId="2" borderId="14" xfId="3" applyFont="1" applyFill="1" applyBorder="1" applyAlignment="1">
      <alignment horizontal="center"/>
    </xf>
    <xf numFmtId="0" fontId="21" fillId="2" borderId="15" xfId="3" applyFont="1" applyFill="1" applyBorder="1" applyAlignment="1">
      <alignment horizontal="center"/>
    </xf>
    <xf numFmtId="0" fontId="21" fillId="2" borderId="16" xfId="3" applyFont="1" applyFill="1" applyBorder="1" applyAlignment="1">
      <alignment horizontal="center"/>
    </xf>
    <xf numFmtId="0" fontId="21" fillId="2" borderId="17" xfId="3" applyFont="1" applyFill="1" applyBorder="1" applyAlignment="1">
      <alignment horizontal="center"/>
    </xf>
    <xf numFmtId="0" fontId="20" fillId="0" borderId="18" xfId="3" applyFont="1" applyBorder="1" applyAlignment="1">
      <alignment horizontal="center"/>
    </xf>
    <xf numFmtId="3" fontId="20" fillId="0" borderId="19" xfId="3" quotePrefix="1" applyNumberFormat="1" applyFont="1" applyBorder="1" applyAlignment="1">
      <alignment horizontal="left" vertical="center"/>
    </xf>
    <xf numFmtId="183" fontId="20" fillId="2" borderId="1" xfId="3" applyNumberFormat="1" applyFont="1" applyFill="1" applyBorder="1"/>
    <xf numFmtId="41" fontId="20" fillId="0" borderId="18" xfId="3" applyNumberFormat="1" applyFont="1" applyBorder="1" applyAlignment="1">
      <alignment vertical="center"/>
    </xf>
    <xf numFmtId="183" fontId="20" fillId="2" borderId="18" xfId="2" applyNumberFormat="1" applyFont="1" applyFill="1" applyBorder="1" applyAlignment="1">
      <alignment vertical="center"/>
    </xf>
    <xf numFmtId="41" fontId="21" fillId="0" borderId="18" xfId="3" applyNumberFormat="1" applyFont="1" applyBorder="1"/>
    <xf numFmtId="3" fontId="20" fillId="0" borderId="20" xfId="3" quotePrefix="1" applyNumberFormat="1" applyFont="1" applyBorder="1" applyAlignment="1">
      <alignment horizontal="left" vertical="center"/>
    </xf>
    <xf numFmtId="3" fontId="20" fillId="0" borderId="20" xfId="3" applyNumberFormat="1" applyFont="1" applyBorder="1" applyAlignment="1">
      <alignment horizontal="left" vertical="center"/>
    </xf>
    <xf numFmtId="0" fontId="20" fillId="0" borderId="21" xfId="3" applyFont="1" applyBorder="1" applyAlignment="1">
      <alignment horizontal="center"/>
    </xf>
    <xf numFmtId="3" fontId="20" fillId="0" borderId="22" xfId="3" quotePrefix="1" applyNumberFormat="1" applyFont="1" applyBorder="1" applyAlignment="1">
      <alignment horizontal="left" vertical="center"/>
    </xf>
    <xf numFmtId="41" fontId="21" fillId="0" borderId="21" xfId="3" applyNumberFormat="1" applyFont="1" applyBorder="1"/>
    <xf numFmtId="183" fontId="20" fillId="2" borderId="13" xfId="2" applyNumberFormat="1" applyFont="1" applyFill="1" applyBorder="1" applyAlignment="1">
      <alignment vertical="center"/>
    </xf>
    <xf numFmtId="0" fontId="21" fillId="0" borderId="0" xfId="3" applyFont="1"/>
    <xf numFmtId="0" fontId="21" fillId="0" borderId="23" xfId="3" applyFont="1" applyBorder="1"/>
    <xf numFmtId="0" fontId="21" fillId="0" borderId="23" xfId="3" applyFont="1" applyBorder="1" applyAlignment="1">
      <alignment vertical="center"/>
    </xf>
    <xf numFmtId="183" fontId="21" fillId="2" borderId="23" xfId="3" applyNumberFormat="1" applyFont="1" applyFill="1" applyBorder="1" applyAlignment="1">
      <alignment vertical="center"/>
    </xf>
    <xf numFmtId="41" fontId="21" fillId="0" borderId="23" xfId="3" applyNumberFormat="1" applyFont="1" applyBorder="1" applyAlignment="1">
      <alignment vertical="center"/>
    </xf>
    <xf numFmtId="41" fontId="21" fillId="3" borderId="23" xfId="3" applyNumberFormat="1" applyFont="1" applyFill="1" applyBorder="1"/>
    <xf numFmtId="43" fontId="20" fillId="0" borderId="0" xfId="3" applyNumberFormat="1" applyFont="1"/>
    <xf numFmtId="170" fontId="6" fillId="2" borderId="1" xfId="1" applyNumberFormat="1" applyFont="1" applyFill="1" applyBorder="1" applyAlignment="1">
      <alignment vertical="center"/>
    </xf>
    <xf numFmtId="178" fontId="11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/>
    <xf numFmtId="166" fontId="6" fillId="2" borderId="1" xfId="0" applyNumberFormat="1" applyFont="1" applyFill="1" applyBorder="1"/>
    <xf numFmtId="1" fontId="6" fillId="2" borderId="1" xfId="0" applyNumberFormat="1" applyFont="1" applyFill="1" applyBorder="1"/>
    <xf numFmtId="170" fontId="6" fillId="2" borderId="1" xfId="0" applyNumberFormat="1" applyFont="1" applyFill="1" applyBorder="1"/>
    <xf numFmtId="177" fontId="6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/>
    </xf>
    <xf numFmtId="169" fontId="6" fillId="2" borderId="1" xfId="0" applyNumberFormat="1" applyFont="1" applyFill="1" applyBorder="1"/>
    <xf numFmtId="3" fontId="6" fillId="2" borderId="1" xfId="0" quotePrefix="1" applyNumberFormat="1" applyFont="1" applyFill="1" applyBorder="1" applyAlignment="1">
      <alignment horizontal="center" vertical="center"/>
    </xf>
    <xf numFmtId="0" fontId="17" fillId="0" borderId="0" xfId="3" applyFont="1" applyAlignment="1">
      <alignment horizontal="center"/>
    </xf>
    <xf numFmtId="0" fontId="21" fillId="2" borderId="10" xfId="3" applyFont="1" applyFill="1" applyBorder="1" applyAlignment="1">
      <alignment horizontal="center"/>
    </xf>
    <xf numFmtId="0" fontId="21" fillId="2" borderId="0" xfId="3" applyFont="1" applyFill="1" applyAlignment="1">
      <alignment horizontal="center"/>
    </xf>
    <xf numFmtId="0" fontId="21" fillId="2" borderId="11" xfId="3" applyFont="1" applyFill="1" applyBorder="1" applyAlignment="1">
      <alignment horizontal="center"/>
    </xf>
    <xf numFmtId="0" fontId="21" fillId="2" borderId="7" xfId="3" applyFont="1" applyFill="1" applyBorder="1" applyAlignment="1">
      <alignment horizontal="center"/>
    </xf>
    <xf numFmtId="0" fontId="21" fillId="2" borderId="8" xfId="3" applyFont="1" applyFill="1" applyBorder="1" applyAlignment="1">
      <alignment horizontal="center"/>
    </xf>
    <xf numFmtId="0" fontId="21" fillId="2" borderId="9" xfId="3" applyFont="1" applyFill="1" applyBorder="1" applyAlignment="1">
      <alignment horizontal="center"/>
    </xf>
    <xf numFmtId="0" fontId="15" fillId="0" borderId="16" xfId="3" applyFill="1" applyBorder="1" applyAlignment="1">
      <alignment horizontal="center"/>
    </xf>
    <xf numFmtId="181" fontId="18" fillId="0" borderId="16" xfId="3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3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7B285B5\20240116%20calendario%20distribuci&#243;n%20de%20participaciones%20municip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MUNICIPIO VALIDACIÓN"/>
      <sheetName val="CALENDARIO PARTICIPACIONES JP"/>
      <sheetName val="Participaciones  Tabla I"/>
      <sheetName val="FOMUN 30% Tabla II"/>
      <sheetName val=" GASOLINAS  Tabla III"/>
      <sheetName val="POR MUNICIPIO ANUALPUBLICACIÓN"/>
      <sheetName val="Hoja1"/>
      <sheetName val="lie"/>
      <sheetName val="estatales"/>
      <sheetName val="impuestos estatales"/>
      <sheetName val="calendario federal"/>
    </sheetNames>
    <sheetDataSet>
      <sheetData sheetId="0" refreshError="1"/>
      <sheetData sheetId="1" refreshError="1"/>
      <sheetData sheetId="2">
        <row r="5">
          <cell r="AC5">
            <v>4.4735941258124759E-3</v>
          </cell>
        </row>
        <row r="6">
          <cell r="AC6">
            <v>7.4027414003657067E-3</v>
          </cell>
        </row>
        <row r="7">
          <cell r="AC7">
            <v>6.1393078966464308E-3</v>
          </cell>
        </row>
        <row r="8">
          <cell r="AC8">
            <v>4.3561194296131483E-3</v>
          </cell>
        </row>
        <row r="9">
          <cell r="AC9">
            <v>3.1762350210610187E-3</v>
          </cell>
        </row>
        <row r="10">
          <cell r="AC10">
            <v>5.2234195454994954E-3</v>
          </cell>
        </row>
        <row r="11">
          <cell r="AC11">
            <v>4.7036163060097773E-3</v>
          </cell>
        </row>
        <row r="12">
          <cell r="AC12">
            <v>3.7111181669522179E-3</v>
          </cell>
        </row>
        <row r="13">
          <cell r="AC13">
            <v>3.8553401918089295E-3</v>
          </cell>
        </row>
        <row r="14">
          <cell r="AC14">
            <v>3.3700360443825956E-3</v>
          </cell>
        </row>
        <row r="15">
          <cell r="AC15">
            <v>4.9939204118972669E-3</v>
          </cell>
        </row>
        <row r="16">
          <cell r="AC16">
            <v>3.6670017198249345E-3</v>
          </cell>
        </row>
        <row r="17">
          <cell r="AC17">
            <v>7.6828160588081522E-3</v>
          </cell>
        </row>
        <row r="18">
          <cell r="AC18">
            <v>3.0513240548000441E-3</v>
          </cell>
        </row>
        <row r="19">
          <cell r="AC19">
            <v>4.1857812413180571E-3</v>
          </cell>
        </row>
        <row r="20">
          <cell r="AC20">
            <v>3.4587350840298574E-3</v>
          </cell>
        </row>
        <row r="21">
          <cell r="AC21">
            <v>3.9408073033234247E-3</v>
          </cell>
        </row>
        <row r="22">
          <cell r="AC22">
            <v>3.5395172382897302E-3</v>
          </cell>
        </row>
        <row r="23">
          <cell r="AC23">
            <v>1.4196075335385555E-2</v>
          </cell>
        </row>
        <row r="24">
          <cell r="AC24">
            <v>3.8808610531192622E-3</v>
          </cell>
        </row>
        <row r="25">
          <cell r="AC25">
            <v>5.3416743717662448E-3</v>
          </cell>
        </row>
        <row r="26">
          <cell r="AC26">
            <v>3.8501560201624073E-3</v>
          </cell>
        </row>
        <row r="27">
          <cell r="AC27">
            <v>3.9599323798676011E-3</v>
          </cell>
        </row>
        <row r="28">
          <cell r="AC28">
            <v>3.5052296782582112E-3</v>
          </cell>
        </row>
        <row r="29">
          <cell r="AC29">
            <v>4.2852578287858878E-3</v>
          </cell>
        </row>
        <row r="30">
          <cell r="AC30">
            <v>3.7715566927678627E-3</v>
          </cell>
        </row>
        <row r="31">
          <cell r="AC31">
            <v>5.0069440263414249E-3</v>
          </cell>
        </row>
        <row r="32">
          <cell r="AC32">
            <v>3.3984412206376127E-3</v>
          </cell>
        </row>
        <row r="33">
          <cell r="AC33">
            <v>4.3479847304805728E-3</v>
          </cell>
        </row>
        <row r="34">
          <cell r="AC34">
            <v>3.7455974376731909E-3</v>
          </cell>
        </row>
        <row r="35">
          <cell r="AC35">
            <v>3.3797163794644118E-3</v>
          </cell>
        </row>
        <row r="36">
          <cell r="AC36">
            <v>7.4899726219143144E-3</v>
          </cell>
        </row>
        <row r="37">
          <cell r="AC37">
            <v>8.8043221236272472E-3</v>
          </cell>
        </row>
        <row r="38">
          <cell r="AC38">
            <v>4.4748524920413986E-3</v>
          </cell>
        </row>
        <row r="39">
          <cell r="AC39">
            <v>4.4180149461301842E-3</v>
          </cell>
        </row>
        <row r="40">
          <cell r="AC40">
            <v>4.9138639581579151E-3</v>
          </cell>
        </row>
        <row r="41">
          <cell r="AC41">
            <v>4.075021479174816E-3</v>
          </cell>
        </row>
        <row r="42">
          <cell r="AC42">
            <v>1.2847320545372558E-2</v>
          </cell>
        </row>
        <row r="43">
          <cell r="AC43">
            <v>3.7610490340298395E-3</v>
          </cell>
        </row>
        <row r="44">
          <cell r="AC44">
            <v>1.0854174179051598E-2</v>
          </cell>
        </row>
        <row r="45">
          <cell r="AC45">
            <v>4.3408977703107456E-2</v>
          </cell>
        </row>
        <row r="46">
          <cell r="AC46">
            <v>4.1760845293070791E-3</v>
          </cell>
        </row>
        <row r="47">
          <cell r="AC47">
            <v>3.5492721800578384E-3</v>
          </cell>
        </row>
        <row r="48">
          <cell r="AC48">
            <v>4.745376717234206E-3</v>
          </cell>
        </row>
        <row r="49">
          <cell r="AC49">
            <v>3.3241771292421905E-3</v>
          </cell>
        </row>
        <row r="50">
          <cell r="AC50">
            <v>3.5173522245748644E-3</v>
          </cell>
        </row>
        <row r="51">
          <cell r="AC51">
            <v>4.3049029420256686E-3</v>
          </cell>
        </row>
        <row r="52">
          <cell r="AC52">
            <v>9.5513436778567398E-3</v>
          </cell>
        </row>
        <row r="53">
          <cell r="AC53">
            <v>3.7474180820030547E-3</v>
          </cell>
        </row>
        <row r="54">
          <cell r="AC54">
            <v>0.33904347429356796</v>
          </cell>
        </row>
        <row r="55">
          <cell r="AC55">
            <v>3.5428225464555919E-3</v>
          </cell>
        </row>
        <row r="56">
          <cell r="AC56">
            <v>1.3725281711995694E-2</v>
          </cell>
        </row>
        <row r="57">
          <cell r="AC57">
            <v>6.4591103186700163E-3</v>
          </cell>
        </row>
        <row r="58">
          <cell r="AC58">
            <v>3.419641378123269E-3</v>
          </cell>
        </row>
        <row r="59">
          <cell r="AC59">
            <v>4.6142671300063486E-3</v>
          </cell>
        </row>
        <row r="60">
          <cell r="AC60">
            <v>1.2531246166120859E-2</v>
          </cell>
        </row>
        <row r="61">
          <cell r="AC61">
            <v>4.8275807147029857E-3</v>
          </cell>
        </row>
        <row r="62">
          <cell r="AC62">
            <v>1.019197374226203E-2</v>
          </cell>
        </row>
        <row r="63">
          <cell r="AC63">
            <v>2.4467148404639233E-2</v>
          </cell>
        </row>
        <row r="64">
          <cell r="AC64">
            <v>2.8325314298686143E-3</v>
          </cell>
        </row>
        <row r="65">
          <cell r="AC65">
            <v>3.7168623980903346E-3</v>
          </cell>
        </row>
        <row r="66">
          <cell r="AC66">
            <v>3.9958477968843956E-3</v>
          </cell>
        </row>
        <row r="67">
          <cell r="AC67">
            <v>4.1910588863807085E-3</v>
          </cell>
        </row>
        <row r="68">
          <cell r="AC68">
            <v>3.0424097464068615E-3</v>
          </cell>
        </row>
        <row r="69">
          <cell r="AC69">
            <v>3.1603348347452893E-3</v>
          </cell>
        </row>
        <row r="70">
          <cell r="AC70">
            <v>3.8053946474045459E-3</v>
          </cell>
        </row>
        <row r="71">
          <cell r="AC71">
            <v>5.4609080350088851E-3</v>
          </cell>
        </row>
        <row r="72">
          <cell r="AC72">
            <v>3.5820105024139438E-3</v>
          </cell>
        </row>
        <row r="73">
          <cell r="AC73">
            <v>5.1832804506456633E-3</v>
          </cell>
        </row>
        <row r="74">
          <cell r="AC74">
            <v>3.7267298387320329E-3</v>
          </cell>
        </row>
        <row r="75">
          <cell r="AC75">
            <v>3.1206515544921964E-3</v>
          </cell>
        </row>
        <row r="76">
          <cell r="AC76">
            <v>3.086610042980767E-3</v>
          </cell>
        </row>
        <row r="77">
          <cell r="AC77">
            <v>4.2921099074001816E-3</v>
          </cell>
        </row>
        <row r="78">
          <cell r="AC78">
            <v>3.6527663976576585E-3</v>
          </cell>
        </row>
        <row r="79">
          <cell r="AC79">
            <v>4.5982316740758892E-3</v>
          </cell>
        </row>
        <row r="80">
          <cell r="AC80">
            <v>7.8049974320649326E-3</v>
          </cell>
        </row>
        <row r="81">
          <cell r="AC81">
            <v>3.3424669693979795E-3</v>
          </cell>
        </row>
        <row r="82">
          <cell r="AC82">
            <v>3.6502362979324143E-3</v>
          </cell>
        </row>
        <row r="83">
          <cell r="AC83">
            <v>1.5743138748336789E-2</v>
          </cell>
        </row>
        <row r="84">
          <cell r="AC84">
            <v>5.755369550474722E-3</v>
          </cell>
        </row>
        <row r="85">
          <cell r="AC85">
            <v>3.539922476730511E-3</v>
          </cell>
        </row>
        <row r="86">
          <cell r="AC86">
            <v>3.5622050446331897E-3</v>
          </cell>
        </row>
        <row r="87">
          <cell r="AC87">
            <v>3.2575591633448361E-3</v>
          </cell>
        </row>
        <row r="88">
          <cell r="AC88">
            <v>4.6028876864204708E-3</v>
          </cell>
        </row>
        <row r="89">
          <cell r="AC89">
            <v>7.4660395522271406E-3</v>
          </cell>
        </row>
        <row r="90">
          <cell r="AC90">
            <v>3.1796650856099323E-3</v>
          </cell>
        </row>
        <row r="91">
          <cell r="AC91">
            <v>4.1620296596096753E-3</v>
          </cell>
        </row>
        <row r="92">
          <cell r="AC92">
            <v>3.1099955356159738E-3</v>
          </cell>
        </row>
        <row r="93">
          <cell r="AC93">
            <v>1.4350476523931014E-2</v>
          </cell>
        </row>
        <row r="94">
          <cell r="AC94">
            <v>4.7562182476601992E-3</v>
          </cell>
        </row>
        <row r="95">
          <cell r="AC95">
            <v>6.2590485580538719E-3</v>
          </cell>
        </row>
        <row r="96">
          <cell r="AC96">
            <v>4.9052182617850149E-3</v>
          </cell>
        </row>
        <row r="97">
          <cell r="AC97">
            <v>7.8311010272548234E-3</v>
          </cell>
        </row>
        <row r="98">
          <cell r="AC98">
            <v>4.1625745543779754E-3</v>
          </cell>
        </row>
        <row r="99">
          <cell r="AC99">
            <v>4.2062475917843626E-3</v>
          </cell>
        </row>
        <row r="100">
          <cell r="AC100">
            <v>2.6664606463051195E-2</v>
          </cell>
        </row>
        <row r="101">
          <cell r="AC101">
            <v>3.6359065871828127E-3</v>
          </cell>
        </row>
        <row r="102">
          <cell r="AC102">
            <v>7.02902090279165E-3</v>
          </cell>
        </row>
        <row r="103">
          <cell r="AC103">
            <v>3.7950045699399536E-3</v>
          </cell>
        </row>
        <row r="104">
          <cell r="AC104">
            <v>3.7417818918051935E-3</v>
          </cell>
        </row>
        <row r="105">
          <cell r="AC105">
            <v>2.3406436336158215E-2</v>
          </cell>
        </row>
        <row r="106">
          <cell r="AC106">
            <v>2.8537764171828517E-2</v>
          </cell>
        </row>
        <row r="107">
          <cell r="AC107">
            <v>3.5664114824015278E-3</v>
          </cell>
        </row>
        <row r="108">
          <cell r="AC108">
            <v>7.4268718909920378E-3</v>
          </cell>
        </row>
        <row r="109">
          <cell r="AC109">
            <v>3.5079132105321365E-3</v>
          </cell>
        </row>
        <row r="110">
          <cell r="AC110">
            <v>3.2062450162764831E-3</v>
          </cell>
        </row>
      </sheetData>
      <sheetData sheetId="3" refreshError="1"/>
      <sheetData sheetId="4">
        <row r="5">
          <cell r="J5">
            <v>3.4054786154979763E-3</v>
          </cell>
        </row>
        <row r="6">
          <cell r="J6">
            <v>7.7623420388908612E-3</v>
          </cell>
        </row>
        <row r="7">
          <cell r="J7">
            <v>5.9785928444109245E-3</v>
          </cell>
        </row>
        <row r="8">
          <cell r="J8">
            <v>2.8737492386641853E-3</v>
          </cell>
        </row>
        <row r="9">
          <cell r="J9">
            <v>1.0316240721777122E-3</v>
          </cell>
        </row>
        <row r="10">
          <cell r="J10">
            <v>4.4012940135547633E-3</v>
          </cell>
        </row>
        <row r="11">
          <cell r="J11">
            <v>3.3002499463085058E-3</v>
          </cell>
        </row>
        <row r="12">
          <cell r="J12">
            <v>2.049079727188481E-3</v>
          </cell>
        </row>
        <row r="13">
          <cell r="J13">
            <v>2.181384846270687E-3</v>
          </cell>
        </row>
        <row r="14">
          <cell r="J14">
            <v>1.5888518732702262E-3</v>
          </cell>
        </row>
        <row r="15">
          <cell r="J15">
            <v>3.863858228817226E-3</v>
          </cell>
        </row>
        <row r="16">
          <cell r="J16">
            <v>1.8244336069974249E-3</v>
          </cell>
        </row>
        <row r="17">
          <cell r="J17">
            <v>6.5173654285506045E-3</v>
          </cell>
        </row>
        <row r="18">
          <cell r="J18">
            <v>8.7367757215465222E-4</v>
          </cell>
        </row>
        <row r="19">
          <cell r="J19">
            <v>2.9278997263421274E-3</v>
          </cell>
        </row>
        <row r="20">
          <cell r="J20">
            <v>1.5997735931283768E-3</v>
          </cell>
        </row>
        <row r="21">
          <cell r="J21">
            <v>2.6292213480705821E-3</v>
          </cell>
        </row>
        <row r="22">
          <cell r="J22">
            <v>1.7271685504444139E-3</v>
          </cell>
        </row>
        <row r="23">
          <cell r="J23">
            <v>2.2661912873688586E-2</v>
          </cell>
        </row>
        <row r="24">
          <cell r="J24">
            <v>2.0297627582607806E-3</v>
          </cell>
        </row>
        <row r="25">
          <cell r="J25">
            <v>5.227188962295814E-3</v>
          </cell>
        </row>
        <row r="26">
          <cell r="J26">
            <v>2.5139747767827154E-3</v>
          </cell>
        </row>
        <row r="27">
          <cell r="J27">
            <v>2.274243532181538E-3</v>
          </cell>
        </row>
        <row r="28">
          <cell r="J28">
            <v>1.738040955715485E-3</v>
          </cell>
        </row>
        <row r="29">
          <cell r="J29">
            <v>2.7924748276688428E-3</v>
          </cell>
        </row>
        <row r="30">
          <cell r="J30">
            <v>1.6759374273867329E-3</v>
          </cell>
        </row>
        <row r="31">
          <cell r="J31">
            <v>3.6052679116127355E-3</v>
          </cell>
        </row>
        <row r="32">
          <cell r="J32">
            <v>1.3687878452620151E-3</v>
          </cell>
        </row>
        <row r="33">
          <cell r="J33">
            <v>2.8432498674987941E-3</v>
          </cell>
        </row>
        <row r="34">
          <cell r="J34">
            <v>2.300311765319649E-3</v>
          </cell>
        </row>
        <row r="35">
          <cell r="J35">
            <v>1.5078916515455611E-3</v>
          </cell>
        </row>
        <row r="36">
          <cell r="J36">
            <v>8.66426232404356E-3</v>
          </cell>
        </row>
        <row r="37">
          <cell r="J37">
            <v>1.1032595466713488E-2</v>
          </cell>
        </row>
        <row r="38">
          <cell r="J38">
            <v>3.522020177651887E-3</v>
          </cell>
        </row>
        <row r="39">
          <cell r="J39">
            <v>3.2472298553058573E-3</v>
          </cell>
        </row>
        <row r="40">
          <cell r="J40">
            <v>4.0583329873771839E-3</v>
          </cell>
        </row>
        <row r="41">
          <cell r="J41">
            <v>2.5286162275257032E-3</v>
          </cell>
        </row>
        <row r="42">
          <cell r="J42">
            <v>1.6654177721134981E-2</v>
          </cell>
        </row>
        <row r="43">
          <cell r="J43">
            <v>1.9355702872341034E-3</v>
          </cell>
        </row>
        <row r="44">
          <cell r="J44">
            <v>1.3248468455626616E-2</v>
          </cell>
        </row>
        <row r="45">
          <cell r="J45">
            <v>5.7533038309649259E-2</v>
          </cell>
        </row>
        <row r="46">
          <cell r="J46">
            <v>2.8374609254732844E-3</v>
          </cell>
        </row>
        <row r="47">
          <cell r="J47">
            <v>1.7782878416254008E-3</v>
          </cell>
        </row>
        <row r="48">
          <cell r="J48">
            <v>3.6618458543408909E-3</v>
          </cell>
        </row>
        <row r="49">
          <cell r="J49">
            <v>1.2596689061327819E-3</v>
          </cell>
        </row>
        <row r="50">
          <cell r="J50">
            <v>1.7261996396043928E-3</v>
          </cell>
        </row>
        <row r="51">
          <cell r="J51">
            <v>3.1103557268993311E-3</v>
          </cell>
        </row>
        <row r="52">
          <cell r="J52">
            <v>1.1696942432822981E-2</v>
          </cell>
        </row>
        <row r="53">
          <cell r="J53">
            <v>2.4784138429005094E-3</v>
          </cell>
        </row>
        <row r="54">
          <cell r="J54">
            <v>0.36963765303409196</v>
          </cell>
        </row>
        <row r="55">
          <cell r="J55">
            <v>1.5611259832529261E-3</v>
          </cell>
        </row>
        <row r="56">
          <cell r="J56">
            <v>1.7281350614351969E-2</v>
          </cell>
        </row>
        <row r="57">
          <cell r="J57">
            <v>6.1925229286870689E-3</v>
          </cell>
        </row>
        <row r="58">
          <cell r="J58">
            <v>1.4493302847679527E-3</v>
          </cell>
        </row>
        <row r="59">
          <cell r="J59">
            <v>3.4555671677140125E-3</v>
          </cell>
        </row>
        <row r="60">
          <cell r="J60">
            <v>1.6682935332327793E-2</v>
          </cell>
        </row>
        <row r="61">
          <cell r="J61">
            <v>3.6721396105894233E-3</v>
          </cell>
        </row>
        <row r="62">
          <cell r="J62">
            <v>1.2822490939226806E-2</v>
          </cell>
        </row>
        <row r="63">
          <cell r="J63">
            <v>2.7360779898794721E-2</v>
          </cell>
        </row>
        <row r="64">
          <cell r="J64">
            <v>4.8351552466682573E-4</v>
          </cell>
        </row>
        <row r="65">
          <cell r="J65">
            <v>1.9066910472896425E-3</v>
          </cell>
        </row>
        <row r="66">
          <cell r="J66">
            <v>2.4112056149526813E-3</v>
          </cell>
        </row>
        <row r="67">
          <cell r="J67">
            <v>2.7464470588356789E-3</v>
          </cell>
        </row>
        <row r="68">
          <cell r="J68">
            <v>8.2719555031617173E-4</v>
          </cell>
        </row>
        <row r="69">
          <cell r="J69">
            <v>9.4759405307771904E-4</v>
          </cell>
        </row>
        <row r="70">
          <cell r="J70">
            <v>2.2079308401483817E-3</v>
          </cell>
        </row>
        <row r="71">
          <cell r="J71">
            <v>4.5838464832299629E-3</v>
          </cell>
        </row>
        <row r="72">
          <cell r="J72">
            <v>1.5301626425183843E-3</v>
          </cell>
        </row>
        <row r="73">
          <cell r="J73">
            <v>4.6449281860047268E-3</v>
          </cell>
        </row>
        <row r="74">
          <cell r="J74">
            <v>1.8772927459296323E-3</v>
          </cell>
        </row>
        <row r="75">
          <cell r="J75">
            <v>1.0108746835383376E-3</v>
          </cell>
        </row>
        <row r="76">
          <cell r="J76">
            <v>8.4936041066449217E-4</v>
          </cell>
        </row>
        <row r="77">
          <cell r="J77">
            <v>3.3336302367991174E-3</v>
          </cell>
        </row>
        <row r="78">
          <cell r="J78">
            <v>1.866067860124145E-3</v>
          </cell>
        </row>
        <row r="79">
          <cell r="J79">
            <v>3.7825632446180394E-3</v>
          </cell>
        </row>
        <row r="80">
          <cell r="J80">
            <v>9.0129422076440664E-3</v>
          </cell>
        </row>
        <row r="81">
          <cell r="J81">
            <v>1.4658273057510385E-3</v>
          </cell>
        </row>
        <row r="82">
          <cell r="J82">
            <v>1.9031193523737109E-3</v>
          </cell>
        </row>
        <row r="83">
          <cell r="J83">
            <v>2.1951546699239655E-2</v>
          </cell>
        </row>
        <row r="84">
          <cell r="J84">
            <v>5.2952331858807863E-3</v>
          </cell>
        </row>
        <row r="85">
          <cell r="J85">
            <v>1.8163149477235124E-3</v>
          </cell>
        </row>
        <row r="86">
          <cell r="J86">
            <v>1.6063233928336116E-3</v>
          </cell>
        </row>
        <row r="87">
          <cell r="J87">
            <v>8.7956593135374143E-4</v>
          </cell>
        </row>
        <row r="88">
          <cell r="J88">
            <v>3.4945885734522977E-3</v>
          </cell>
        </row>
        <row r="89">
          <cell r="J89">
            <v>8.7722101045307754E-3</v>
          </cell>
        </row>
        <row r="90">
          <cell r="J90">
            <v>1.1673843473559409E-3</v>
          </cell>
        </row>
        <row r="91">
          <cell r="J91">
            <v>2.936413563900812E-3</v>
          </cell>
        </row>
        <row r="92">
          <cell r="J92">
            <v>9.7942174710702106E-4</v>
          </cell>
        </row>
        <row r="93">
          <cell r="J93">
            <v>1.8019451777219128E-2</v>
          </cell>
        </row>
        <row r="94">
          <cell r="J94">
            <v>3.926556056759155E-3</v>
          </cell>
        </row>
        <row r="95">
          <cell r="J95">
            <v>6.2694671269639896E-3</v>
          </cell>
        </row>
        <row r="96">
          <cell r="J96">
            <v>4.5664537250292223E-3</v>
          </cell>
        </row>
        <row r="97">
          <cell r="J97">
            <v>7.9188326930991499E-3</v>
          </cell>
        </row>
        <row r="98">
          <cell r="J98">
            <v>2.9906207760657562E-3</v>
          </cell>
        </row>
        <row r="99">
          <cell r="J99">
            <v>2.6423735327654207E-3</v>
          </cell>
        </row>
        <row r="100">
          <cell r="J100">
            <v>3.9880207673575807E-2</v>
          </cell>
        </row>
        <row r="101">
          <cell r="J101">
            <v>1.9519285455818253E-3</v>
          </cell>
        </row>
        <row r="102">
          <cell r="J102">
            <v>7.589682212941283E-3</v>
          </cell>
        </row>
        <row r="103">
          <cell r="J103">
            <v>2.3675931899917162E-3</v>
          </cell>
        </row>
        <row r="104">
          <cell r="J104">
            <v>1.927866426241914E-3</v>
          </cell>
        </row>
        <row r="105">
          <cell r="J105">
            <v>2.9312087716086656E-2</v>
          </cell>
        </row>
        <row r="106">
          <cell r="J106">
            <v>4.0467565515302936E-2</v>
          </cell>
        </row>
        <row r="107">
          <cell r="J107">
            <v>1.8335659970160274E-3</v>
          </cell>
        </row>
        <row r="108">
          <cell r="J108">
            <v>9.3469139566068893E-3</v>
          </cell>
        </row>
        <row r="109">
          <cell r="J109">
            <v>1.4786088653836414E-3</v>
          </cell>
        </row>
        <row r="110">
          <cell r="J110">
            <v>1.0555534696826338E-3</v>
          </cell>
        </row>
      </sheetData>
      <sheetData sheetId="5" refreshError="1"/>
      <sheetData sheetId="6" refreshError="1"/>
      <sheetData sheetId="7">
        <row r="21">
          <cell r="E21">
            <v>3062646472</v>
          </cell>
        </row>
        <row r="22">
          <cell r="E22">
            <v>1179501293</v>
          </cell>
        </row>
        <row r="23">
          <cell r="E23">
            <v>107349177</v>
          </cell>
        </row>
        <row r="24">
          <cell r="E24">
            <v>8528955</v>
          </cell>
        </row>
        <row r="25">
          <cell r="E25">
            <v>285374928</v>
          </cell>
        </row>
        <row r="26">
          <cell r="E26">
            <v>114830835</v>
          </cell>
        </row>
        <row r="27">
          <cell r="E27">
            <v>248195638</v>
          </cell>
        </row>
        <row r="28">
          <cell r="E28">
            <v>40547206</v>
          </cell>
        </row>
        <row r="29">
          <cell r="E29">
            <v>35581799.000000007</v>
          </cell>
        </row>
        <row r="31">
          <cell r="E31">
            <v>39291706</v>
          </cell>
        </row>
        <row r="32">
          <cell r="E32">
            <v>6439004.9999999991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showGridLines="0" tabSelected="1" topLeftCell="B1" zoomScale="85" zoomScaleNormal="85" workbookViewId="0">
      <selection activeCell="B1" sqref="B1:AB1"/>
    </sheetView>
  </sheetViews>
  <sheetFormatPr baseColWidth="10" defaultColWidth="10.85546875" defaultRowHeight="12.75" x14ac:dyDescent="0.2"/>
  <cols>
    <col min="1" max="1" width="6.7109375" style="42" hidden="1" customWidth="1"/>
    <col min="2" max="2" width="10.140625" style="42" customWidth="1"/>
    <col min="3" max="3" width="22" style="42" customWidth="1"/>
    <col min="4" max="28" width="13.7109375" style="42" customWidth="1"/>
    <col min="29" max="29" width="13.7109375" style="42" bestFit="1" customWidth="1"/>
    <col min="30" max="16384" width="10.85546875" style="42"/>
  </cols>
  <sheetData>
    <row r="1" spans="1:29" ht="15.75" x14ac:dyDescent="0.25">
      <c r="B1" s="102" t="s">
        <v>436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</row>
    <row r="2" spans="1:29" ht="15.75" x14ac:dyDescent="0.25">
      <c r="B2" s="102" t="s">
        <v>466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9" s="47" customFormat="1" ht="15.75" customHeight="1" thickBot="1" x14ac:dyDescent="0.25">
      <c r="D3" s="109"/>
      <c r="E3" s="109"/>
      <c r="F3" s="109"/>
      <c r="G3" s="109"/>
      <c r="H3" s="109"/>
      <c r="I3" s="109"/>
      <c r="J3" s="109"/>
      <c r="K3" s="109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</row>
    <row r="4" spans="1:29" x14ac:dyDescent="0.2">
      <c r="A4" s="62"/>
      <c r="B4" s="63" t="s">
        <v>452</v>
      </c>
      <c r="C4" s="64" t="s">
        <v>453</v>
      </c>
      <c r="D4" s="106" t="s">
        <v>437</v>
      </c>
      <c r="E4" s="107"/>
      <c r="F4" s="106" t="s">
        <v>438</v>
      </c>
      <c r="G4" s="107"/>
      <c r="H4" s="106" t="s">
        <v>463</v>
      </c>
      <c r="I4" s="107"/>
      <c r="J4" s="106" t="s">
        <v>439</v>
      </c>
      <c r="K4" s="107"/>
      <c r="L4" s="106" t="s">
        <v>440</v>
      </c>
      <c r="M4" s="107"/>
      <c r="N4" s="106" t="s">
        <v>441</v>
      </c>
      <c r="O4" s="107"/>
      <c r="P4" s="106" t="s">
        <v>464</v>
      </c>
      <c r="Q4" s="107"/>
      <c r="R4" s="106" t="s">
        <v>442</v>
      </c>
      <c r="S4" s="107"/>
      <c r="T4" s="106" t="s">
        <v>443</v>
      </c>
      <c r="U4" s="107"/>
      <c r="V4" s="106" t="s">
        <v>444</v>
      </c>
      <c r="W4" s="107"/>
      <c r="X4" s="106" t="s">
        <v>445</v>
      </c>
      <c r="Y4" s="107"/>
      <c r="Z4" s="106" t="s">
        <v>446</v>
      </c>
      <c r="AA4" s="108"/>
      <c r="AB4" s="64" t="s">
        <v>0</v>
      </c>
    </row>
    <row r="5" spans="1:29" x14ac:dyDescent="0.2">
      <c r="A5" s="62"/>
      <c r="B5" s="65" t="s">
        <v>454</v>
      </c>
      <c r="C5" s="66"/>
      <c r="D5" s="103" t="s">
        <v>447</v>
      </c>
      <c r="E5" s="104"/>
      <c r="F5" s="103"/>
      <c r="G5" s="104"/>
      <c r="H5" s="103"/>
      <c r="I5" s="104"/>
      <c r="J5" s="103" t="s">
        <v>448</v>
      </c>
      <c r="K5" s="104"/>
      <c r="L5" s="103" t="s">
        <v>449</v>
      </c>
      <c r="M5" s="104"/>
      <c r="N5" s="103" t="s">
        <v>443</v>
      </c>
      <c r="O5" s="104"/>
      <c r="P5" s="103" t="s">
        <v>450</v>
      </c>
      <c r="Q5" s="104"/>
      <c r="R5" s="103" t="s">
        <v>465</v>
      </c>
      <c r="S5" s="104"/>
      <c r="T5" s="103"/>
      <c r="U5" s="104"/>
      <c r="V5" s="103"/>
      <c r="W5" s="104"/>
      <c r="X5" s="103"/>
      <c r="Y5" s="104"/>
      <c r="Z5" s="103" t="s">
        <v>451</v>
      </c>
      <c r="AA5" s="105"/>
      <c r="AB5" s="66"/>
    </row>
    <row r="6" spans="1:29" ht="13.5" thickBot="1" x14ac:dyDescent="0.25">
      <c r="A6" s="62"/>
      <c r="B6" s="67"/>
      <c r="C6" s="68" t="s">
        <v>455</v>
      </c>
      <c r="D6" s="69" t="s">
        <v>456</v>
      </c>
      <c r="E6" s="70" t="s">
        <v>457</v>
      </c>
      <c r="F6" s="69" t="s">
        <v>456</v>
      </c>
      <c r="G6" s="70" t="s">
        <v>457</v>
      </c>
      <c r="H6" s="69" t="s">
        <v>456</v>
      </c>
      <c r="I6" s="70" t="s">
        <v>457</v>
      </c>
      <c r="J6" s="69" t="s">
        <v>456</v>
      </c>
      <c r="K6" s="70" t="s">
        <v>457</v>
      </c>
      <c r="L6" s="69" t="s">
        <v>456</v>
      </c>
      <c r="M6" s="70" t="s">
        <v>457</v>
      </c>
      <c r="N6" s="69" t="s">
        <v>456</v>
      </c>
      <c r="O6" s="70" t="s">
        <v>457</v>
      </c>
      <c r="P6" s="69" t="s">
        <v>456</v>
      </c>
      <c r="Q6" s="70" t="s">
        <v>457</v>
      </c>
      <c r="R6" s="69" t="s">
        <v>456</v>
      </c>
      <c r="S6" s="70" t="s">
        <v>457</v>
      </c>
      <c r="T6" s="69" t="s">
        <v>456</v>
      </c>
      <c r="U6" s="70" t="s">
        <v>457</v>
      </c>
      <c r="V6" s="69" t="s">
        <v>456</v>
      </c>
      <c r="W6" s="70" t="s">
        <v>457</v>
      </c>
      <c r="X6" s="69" t="s">
        <v>456</v>
      </c>
      <c r="Y6" s="70" t="s">
        <v>457</v>
      </c>
      <c r="Z6" s="69" t="s">
        <v>456</v>
      </c>
      <c r="AA6" s="71" t="s">
        <v>457</v>
      </c>
      <c r="AB6" s="66"/>
    </row>
    <row r="7" spans="1:29" x14ac:dyDescent="0.2">
      <c r="A7" s="62">
        <v>1</v>
      </c>
      <c r="B7" s="72">
        <v>2</v>
      </c>
      <c r="C7" s="73" t="s">
        <v>331</v>
      </c>
      <c r="D7" s="74">
        <v>4.4741184538662901E-3</v>
      </c>
      <c r="E7" s="75">
        <v>14079903</v>
      </c>
      <c r="F7" s="74">
        <v>4.4741184538662901E-3</v>
      </c>
      <c r="G7" s="75">
        <v>4903745</v>
      </c>
      <c r="H7" s="74">
        <v>0</v>
      </c>
      <c r="I7" s="75">
        <v>0</v>
      </c>
      <c r="J7" s="74">
        <v>4.4741184538662901E-3</v>
      </c>
      <c r="K7" s="75">
        <v>397497</v>
      </c>
      <c r="L7" s="74">
        <v>4.4741184538662901E-3</v>
      </c>
      <c r="M7" s="75">
        <v>1312029</v>
      </c>
      <c r="N7" s="74">
        <v>4.4741184538662901E-3</v>
      </c>
      <c r="O7" s="75">
        <v>40090</v>
      </c>
      <c r="P7" s="76">
        <v>0</v>
      </c>
      <c r="Q7" s="75" t="s">
        <v>458</v>
      </c>
      <c r="R7" s="74">
        <v>4.4741184538662901E-3</v>
      </c>
      <c r="S7" s="75">
        <v>146472</v>
      </c>
      <c r="T7" s="74">
        <v>4.4741184538662901E-3</v>
      </c>
      <c r="U7" s="75">
        <v>232630</v>
      </c>
      <c r="V7" s="74">
        <v>4.4741184538662901E-3</v>
      </c>
      <c r="W7" s="75">
        <v>199099</v>
      </c>
      <c r="X7" s="74">
        <v>4.4741184538662901E-3</v>
      </c>
      <c r="Y7" s="75">
        <v>30439</v>
      </c>
      <c r="Z7" s="74">
        <v>3.4054786154979763E-3</v>
      </c>
      <c r="AA7" s="75">
        <v>472008</v>
      </c>
      <c r="AB7" s="77">
        <v>21813912</v>
      </c>
      <c r="AC7" s="45"/>
    </row>
    <row r="8" spans="1:29" x14ac:dyDescent="0.2">
      <c r="A8" s="62">
        <v>2</v>
      </c>
      <c r="B8" s="72">
        <v>2</v>
      </c>
      <c r="C8" s="78" t="s">
        <v>332</v>
      </c>
      <c r="D8" s="74">
        <v>7.4041079259793653E-3</v>
      </c>
      <c r="E8" s="75">
        <v>23300482</v>
      </c>
      <c r="F8" s="74">
        <v>7.4041079259793653E-3</v>
      </c>
      <c r="G8" s="75">
        <v>8115086</v>
      </c>
      <c r="H8" s="74">
        <v>0</v>
      </c>
      <c r="I8" s="75">
        <v>0</v>
      </c>
      <c r="J8" s="74">
        <v>7.4041079259793653E-3</v>
      </c>
      <c r="K8" s="75">
        <v>657809</v>
      </c>
      <c r="L8" s="74">
        <v>7.4041079259793653E-3</v>
      </c>
      <c r="M8" s="75">
        <v>2171245</v>
      </c>
      <c r="N8" s="74">
        <v>7.4041079259793653E-3</v>
      </c>
      <c r="O8" s="75">
        <v>66345</v>
      </c>
      <c r="P8" s="76">
        <v>0</v>
      </c>
      <c r="Q8" s="75" t="s">
        <v>458</v>
      </c>
      <c r="R8" s="74">
        <v>7.4041079259793653E-3</v>
      </c>
      <c r="S8" s="75">
        <v>242392</v>
      </c>
      <c r="T8" s="74">
        <v>7.4041079259793653E-3</v>
      </c>
      <c r="U8" s="75">
        <v>384974</v>
      </c>
      <c r="V8" s="74">
        <v>7.4041079259793653E-3</v>
      </c>
      <c r="W8" s="75">
        <v>329484</v>
      </c>
      <c r="X8" s="74">
        <v>7.4041079259793653E-3</v>
      </c>
      <c r="Y8" s="75">
        <v>50373</v>
      </c>
      <c r="Z8" s="74">
        <v>7.7623420388908612E-3</v>
      </c>
      <c r="AA8" s="75">
        <v>1075881</v>
      </c>
      <c r="AB8" s="77">
        <v>36394071</v>
      </c>
      <c r="AC8" s="45"/>
    </row>
    <row r="9" spans="1:29" x14ac:dyDescent="0.2">
      <c r="A9" s="62">
        <v>3</v>
      </c>
      <c r="B9" s="72">
        <v>7</v>
      </c>
      <c r="C9" s="78" t="s">
        <v>333</v>
      </c>
      <c r="D9" s="74">
        <v>6.1441167100644498E-3</v>
      </c>
      <c r="E9" s="75">
        <v>19335332</v>
      </c>
      <c r="F9" s="74">
        <v>6.1441167100644498E-3</v>
      </c>
      <c r="G9" s="75">
        <v>6734104</v>
      </c>
      <c r="H9" s="74">
        <v>1.0643694890905305E-2</v>
      </c>
      <c r="I9" s="75">
        <v>1181038</v>
      </c>
      <c r="J9" s="74">
        <v>6.1441167100644498E-3</v>
      </c>
      <c r="K9" s="75">
        <v>545866</v>
      </c>
      <c r="L9" s="74">
        <v>6.1441167100644498E-3</v>
      </c>
      <c r="M9" s="75">
        <v>1801754</v>
      </c>
      <c r="N9" s="74">
        <v>6.1441167100644498E-3</v>
      </c>
      <c r="O9" s="75">
        <v>55054</v>
      </c>
      <c r="P9" s="76">
        <v>0</v>
      </c>
      <c r="Q9" s="75" t="s">
        <v>458</v>
      </c>
      <c r="R9" s="74">
        <v>6.1441167100644498E-3</v>
      </c>
      <c r="S9" s="75">
        <v>201143</v>
      </c>
      <c r="T9" s="74">
        <v>6.1441167100644498E-3</v>
      </c>
      <c r="U9" s="75">
        <v>319461</v>
      </c>
      <c r="V9" s="74">
        <v>6.1441167100644498E-3</v>
      </c>
      <c r="W9" s="75">
        <v>273414</v>
      </c>
      <c r="X9" s="74">
        <v>6.1441167100644498E-3</v>
      </c>
      <c r="Y9" s="75">
        <v>41801</v>
      </c>
      <c r="Z9" s="74">
        <v>5.9785928444109245E-3</v>
      </c>
      <c r="AA9" s="75">
        <v>828649</v>
      </c>
      <c r="AB9" s="77">
        <v>31317616</v>
      </c>
      <c r="AC9" s="45"/>
    </row>
    <row r="10" spans="1:29" x14ac:dyDescent="0.2">
      <c r="A10" s="62">
        <v>4</v>
      </c>
      <c r="B10" s="72">
        <v>2</v>
      </c>
      <c r="C10" s="79" t="s">
        <v>334</v>
      </c>
      <c r="D10" s="74">
        <v>4.3536534679459518E-3</v>
      </c>
      <c r="E10" s="75">
        <v>13700803</v>
      </c>
      <c r="F10" s="74">
        <v>4.3536534679459518E-3</v>
      </c>
      <c r="G10" s="75">
        <v>4771712</v>
      </c>
      <c r="H10" s="74">
        <v>0</v>
      </c>
      <c r="I10" s="75">
        <v>0</v>
      </c>
      <c r="J10" s="74">
        <v>4.3536534679459518E-3</v>
      </c>
      <c r="K10" s="75">
        <v>386795</v>
      </c>
      <c r="L10" s="74">
        <v>4.3536534679459518E-3</v>
      </c>
      <c r="M10" s="75">
        <v>1276703</v>
      </c>
      <c r="N10" s="74">
        <v>4.3536534679459518E-3</v>
      </c>
      <c r="O10" s="75">
        <v>39011</v>
      </c>
      <c r="P10" s="76">
        <v>0</v>
      </c>
      <c r="Q10" s="75" t="s">
        <v>458</v>
      </c>
      <c r="R10" s="74">
        <v>4.3536534679459518E-3</v>
      </c>
      <c r="S10" s="75">
        <v>142528</v>
      </c>
      <c r="T10" s="74">
        <v>4.3536534679459518E-3</v>
      </c>
      <c r="U10" s="75">
        <v>226367</v>
      </c>
      <c r="V10" s="74">
        <v>4.3536534679459518E-3</v>
      </c>
      <c r="W10" s="75">
        <v>193738</v>
      </c>
      <c r="X10" s="74">
        <v>4.3536534679459518E-3</v>
      </c>
      <c r="Y10" s="75">
        <v>29620</v>
      </c>
      <c r="Z10" s="74">
        <v>2.8737492386641853E-3</v>
      </c>
      <c r="AA10" s="75">
        <v>398309</v>
      </c>
      <c r="AB10" s="77">
        <v>21165586</v>
      </c>
      <c r="AC10" s="45"/>
    </row>
    <row r="11" spans="1:29" x14ac:dyDescent="0.2">
      <c r="A11" s="62">
        <v>5</v>
      </c>
      <c r="B11" s="72">
        <v>4</v>
      </c>
      <c r="C11" s="79" t="s">
        <v>335</v>
      </c>
      <c r="D11" s="74">
        <v>3.1768096155040198E-3</v>
      </c>
      <c r="E11" s="75">
        <v>9997315</v>
      </c>
      <c r="F11" s="74">
        <v>3.1768096155040198E-3</v>
      </c>
      <c r="G11" s="75">
        <v>3481862</v>
      </c>
      <c r="H11" s="74">
        <v>4.6309125254202213E-3</v>
      </c>
      <c r="I11" s="75">
        <v>513852</v>
      </c>
      <c r="J11" s="74">
        <v>3.1768096155040198E-3</v>
      </c>
      <c r="K11" s="75">
        <v>282240</v>
      </c>
      <c r="L11" s="74">
        <v>3.1768096155040198E-3</v>
      </c>
      <c r="M11" s="75">
        <v>931595</v>
      </c>
      <c r="N11" s="74">
        <v>3.1768096155040198E-3</v>
      </c>
      <c r="O11" s="75">
        <v>28466</v>
      </c>
      <c r="P11" s="76">
        <v>0</v>
      </c>
      <c r="Q11" s="75" t="s">
        <v>458</v>
      </c>
      <c r="R11" s="74">
        <v>3.1768096155040198E-3</v>
      </c>
      <c r="S11" s="75">
        <v>104001</v>
      </c>
      <c r="T11" s="74">
        <v>3.1768096155040198E-3</v>
      </c>
      <c r="U11" s="75">
        <v>165177</v>
      </c>
      <c r="V11" s="74">
        <v>3.1768096155040198E-3</v>
      </c>
      <c r="W11" s="75">
        <v>141369</v>
      </c>
      <c r="X11" s="74">
        <v>3.1768096155040198E-3</v>
      </c>
      <c r="Y11" s="75">
        <v>21613</v>
      </c>
      <c r="Z11" s="74">
        <v>1.0316240721777122E-3</v>
      </c>
      <c r="AA11" s="75">
        <v>142986</v>
      </c>
      <c r="AB11" s="77">
        <v>15810476</v>
      </c>
      <c r="AC11" s="45"/>
    </row>
    <row r="12" spans="1:29" x14ac:dyDescent="0.2">
      <c r="A12" s="62">
        <v>6</v>
      </c>
      <c r="B12" s="72">
        <v>5</v>
      </c>
      <c r="C12" s="78" t="s">
        <v>336</v>
      </c>
      <c r="D12" s="74">
        <v>5.2217454537628154E-3</v>
      </c>
      <c r="E12" s="75">
        <v>16432660</v>
      </c>
      <c r="F12" s="74">
        <v>5.2217454537628154E-3</v>
      </c>
      <c r="G12" s="75">
        <v>5723163</v>
      </c>
      <c r="H12" s="74">
        <v>8.7675902834677376E-3</v>
      </c>
      <c r="I12" s="75">
        <v>972863</v>
      </c>
      <c r="J12" s="74">
        <v>5.2217454537628154E-3</v>
      </c>
      <c r="K12" s="75">
        <v>463919</v>
      </c>
      <c r="L12" s="74">
        <v>5.2217454537628154E-3</v>
      </c>
      <c r="M12" s="75">
        <v>1531270</v>
      </c>
      <c r="N12" s="74">
        <v>5.2217454537628154E-3</v>
      </c>
      <c r="O12" s="75">
        <v>46790</v>
      </c>
      <c r="P12" s="76">
        <v>0</v>
      </c>
      <c r="Q12" s="75" t="s">
        <v>458</v>
      </c>
      <c r="R12" s="74">
        <v>5.2217454537628154E-3</v>
      </c>
      <c r="S12" s="75">
        <v>170947</v>
      </c>
      <c r="T12" s="74">
        <v>5.2217454537628154E-3</v>
      </c>
      <c r="U12" s="75">
        <v>271503</v>
      </c>
      <c r="V12" s="74">
        <v>5.2217454537628154E-3</v>
      </c>
      <c r="W12" s="75">
        <v>232368</v>
      </c>
      <c r="X12" s="74">
        <v>5.2217454537628154E-3</v>
      </c>
      <c r="Y12" s="75">
        <v>35526</v>
      </c>
      <c r="Z12" s="74">
        <v>4.4012940135547633E-3</v>
      </c>
      <c r="AA12" s="75">
        <v>610031</v>
      </c>
      <c r="AB12" s="77">
        <v>26491040</v>
      </c>
      <c r="AC12" s="45"/>
    </row>
    <row r="13" spans="1:29" x14ac:dyDescent="0.2">
      <c r="A13" s="62">
        <v>7</v>
      </c>
      <c r="B13" s="72">
        <v>4</v>
      </c>
      <c r="C13" s="79" t="s">
        <v>337</v>
      </c>
      <c r="D13" s="74">
        <v>4.7034972582760126E-3</v>
      </c>
      <c r="E13" s="75">
        <v>14801750</v>
      </c>
      <c r="F13" s="74">
        <v>4.7034972582760126E-3</v>
      </c>
      <c r="G13" s="75">
        <v>5155150</v>
      </c>
      <c r="H13" s="74">
        <v>7.6997909725057675E-3</v>
      </c>
      <c r="I13" s="75">
        <v>854378</v>
      </c>
      <c r="J13" s="74">
        <v>4.7034972582760126E-3</v>
      </c>
      <c r="K13" s="75">
        <v>417876</v>
      </c>
      <c r="L13" s="74">
        <v>4.7034972582760126E-3</v>
      </c>
      <c r="M13" s="75">
        <v>1379294</v>
      </c>
      <c r="N13" s="74">
        <v>4.7034972582760126E-3</v>
      </c>
      <c r="O13" s="75">
        <v>42146</v>
      </c>
      <c r="P13" s="76">
        <v>0</v>
      </c>
      <c r="Q13" s="75" t="s">
        <v>458</v>
      </c>
      <c r="R13" s="74">
        <v>4.7034972582760126E-3</v>
      </c>
      <c r="S13" s="75">
        <v>153981</v>
      </c>
      <c r="T13" s="74">
        <v>4.7034972582760126E-3</v>
      </c>
      <c r="U13" s="75">
        <v>244557</v>
      </c>
      <c r="V13" s="74">
        <v>4.7034972582760126E-3</v>
      </c>
      <c r="W13" s="75">
        <v>209306</v>
      </c>
      <c r="X13" s="74">
        <v>4.7034972582760126E-3</v>
      </c>
      <c r="Y13" s="75">
        <v>32000</v>
      </c>
      <c r="Z13" s="74">
        <v>3.3002499463085058E-3</v>
      </c>
      <c r="AA13" s="75">
        <v>457423</v>
      </c>
      <c r="AB13" s="77">
        <v>23747861</v>
      </c>
      <c r="AC13" s="45"/>
    </row>
    <row r="14" spans="1:29" x14ac:dyDescent="0.2">
      <c r="A14" s="62">
        <v>8</v>
      </c>
      <c r="B14" s="72">
        <v>5</v>
      </c>
      <c r="C14" s="78" t="s">
        <v>338</v>
      </c>
      <c r="D14" s="74">
        <v>3.7110455472818896E-3</v>
      </c>
      <c r="E14" s="75">
        <v>11678537</v>
      </c>
      <c r="F14" s="74">
        <v>3.7110455472818896E-3</v>
      </c>
      <c r="G14" s="75">
        <v>4067398</v>
      </c>
      <c r="H14" s="74">
        <v>5.7039170553323066E-3</v>
      </c>
      <c r="I14" s="75">
        <v>632914</v>
      </c>
      <c r="J14" s="74">
        <v>3.7110455472818896E-3</v>
      </c>
      <c r="K14" s="75">
        <v>329703</v>
      </c>
      <c r="L14" s="74">
        <v>3.7110455472818896E-3</v>
      </c>
      <c r="M14" s="75">
        <v>1088259</v>
      </c>
      <c r="N14" s="74">
        <v>3.7110455472818896E-3</v>
      </c>
      <c r="O14" s="75">
        <v>33253</v>
      </c>
      <c r="P14" s="76">
        <v>0</v>
      </c>
      <c r="Q14" s="75" t="s">
        <v>458</v>
      </c>
      <c r="R14" s="74">
        <v>3.7110455472818896E-3</v>
      </c>
      <c r="S14" s="75">
        <v>121490</v>
      </c>
      <c r="T14" s="74">
        <v>3.7110455472818896E-3</v>
      </c>
      <c r="U14" s="75">
        <v>192955</v>
      </c>
      <c r="V14" s="74">
        <v>3.7110455472818896E-3</v>
      </c>
      <c r="W14" s="75">
        <v>165142</v>
      </c>
      <c r="X14" s="74">
        <v>3.7110455472818896E-3</v>
      </c>
      <c r="Y14" s="75">
        <v>25248</v>
      </c>
      <c r="Z14" s="74">
        <v>2.049079727188481E-3</v>
      </c>
      <c r="AA14" s="75">
        <v>284008</v>
      </c>
      <c r="AB14" s="77">
        <v>18618907</v>
      </c>
      <c r="AC14" s="45"/>
    </row>
    <row r="15" spans="1:29" x14ac:dyDescent="0.2">
      <c r="A15" s="62">
        <v>9</v>
      </c>
      <c r="B15" s="72">
        <v>4</v>
      </c>
      <c r="C15" s="79" t="s">
        <v>339</v>
      </c>
      <c r="D15" s="74">
        <v>3.854842295130982E-3</v>
      </c>
      <c r="E15" s="75">
        <v>12131061</v>
      </c>
      <c r="F15" s="74">
        <v>3.854842295130982E-3</v>
      </c>
      <c r="G15" s="75">
        <v>4225003</v>
      </c>
      <c r="H15" s="74">
        <v>6.0137003503638502E-3</v>
      </c>
      <c r="I15" s="75">
        <v>667288</v>
      </c>
      <c r="J15" s="74">
        <v>3.854842295130982E-3</v>
      </c>
      <c r="K15" s="75">
        <v>342479</v>
      </c>
      <c r="L15" s="74">
        <v>3.854842295130982E-3</v>
      </c>
      <c r="M15" s="75">
        <v>1130427</v>
      </c>
      <c r="N15" s="74">
        <v>3.854842295130982E-3</v>
      </c>
      <c r="O15" s="75">
        <v>34541</v>
      </c>
      <c r="P15" s="76">
        <v>0</v>
      </c>
      <c r="Q15" s="75" t="s">
        <v>458</v>
      </c>
      <c r="R15" s="74">
        <v>3.854842295130982E-3</v>
      </c>
      <c r="S15" s="75">
        <v>126198</v>
      </c>
      <c r="T15" s="74">
        <v>3.854842295130982E-3</v>
      </c>
      <c r="U15" s="75">
        <v>200431</v>
      </c>
      <c r="V15" s="74">
        <v>3.854842295130982E-3</v>
      </c>
      <c r="W15" s="75">
        <v>171541</v>
      </c>
      <c r="X15" s="74">
        <v>3.854842295130982E-3</v>
      </c>
      <c r="Y15" s="75">
        <v>26226</v>
      </c>
      <c r="Z15" s="74">
        <v>2.181384846270687E-3</v>
      </c>
      <c r="AA15" s="75">
        <v>302346</v>
      </c>
      <c r="AB15" s="77">
        <v>19357541</v>
      </c>
      <c r="AC15" s="45"/>
    </row>
    <row r="16" spans="1:29" x14ac:dyDescent="0.2">
      <c r="A16" s="62">
        <v>10</v>
      </c>
      <c r="B16" s="72">
        <v>6</v>
      </c>
      <c r="C16" s="78" t="s">
        <v>340</v>
      </c>
      <c r="D16" s="74">
        <v>3.3702783714578775E-3</v>
      </c>
      <c r="E16" s="75">
        <v>10606154</v>
      </c>
      <c r="F16" s="74">
        <v>3.3702783714578775E-3</v>
      </c>
      <c r="G16" s="75">
        <v>3693909</v>
      </c>
      <c r="H16" s="74">
        <v>5.0026304237648046E-3</v>
      </c>
      <c r="I16" s="75">
        <v>555098</v>
      </c>
      <c r="J16" s="74">
        <v>3.3702783714578775E-3</v>
      </c>
      <c r="K16" s="75">
        <v>299428</v>
      </c>
      <c r="L16" s="74">
        <v>3.3702783714578775E-3</v>
      </c>
      <c r="M16" s="75">
        <v>988330</v>
      </c>
      <c r="N16" s="74">
        <v>3.3702783714578775E-3</v>
      </c>
      <c r="O16" s="75">
        <v>30199</v>
      </c>
      <c r="P16" s="76">
        <v>0</v>
      </c>
      <c r="Q16" s="75" t="s">
        <v>458</v>
      </c>
      <c r="R16" s="74">
        <v>3.3702783714578775E-3</v>
      </c>
      <c r="S16" s="75">
        <v>110335</v>
      </c>
      <c r="T16" s="74">
        <v>3.3702783714578775E-3</v>
      </c>
      <c r="U16" s="75">
        <v>175236</v>
      </c>
      <c r="V16" s="74">
        <v>3.3702783714578775E-3</v>
      </c>
      <c r="W16" s="75">
        <v>149978</v>
      </c>
      <c r="X16" s="74">
        <v>3.3702783714578775E-3</v>
      </c>
      <c r="Y16" s="75">
        <v>22929</v>
      </c>
      <c r="Z16" s="74">
        <v>1.5888518732702262E-3</v>
      </c>
      <c r="AA16" s="75">
        <v>220219</v>
      </c>
      <c r="AB16" s="77">
        <v>16851815</v>
      </c>
      <c r="AC16" s="45"/>
    </row>
    <row r="17" spans="1:29" x14ac:dyDescent="0.2">
      <c r="A17" s="62">
        <v>11</v>
      </c>
      <c r="B17" s="72">
        <v>1</v>
      </c>
      <c r="C17" s="78" t="s">
        <v>341</v>
      </c>
      <c r="D17" s="74">
        <v>4.9812459546181133E-3</v>
      </c>
      <c r="E17" s="75">
        <v>15675816</v>
      </c>
      <c r="F17" s="74">
        <v>4.9812459546181133E-3</v>
      </c>
      <c r="G17" s="75">
        <v>5459569</v>
      </c>
      <c r="H17" s="74">
        <v>8.2796342095214706E-3</v>
      </c>
      <c r="I17" s="75">
        <v>918718</v>
      </c>
      <c r="J17" s="74">
        <v>4.9812459546181133E-3</v>
      </c>
      <c r="K17" s="75">
        <v>442553</v>
      </c>
      <c r="L17" s="74">
        <v>4.9812459546181133E-3</v>
      </c>
      <c r="M17" s="75">
        <v>1460744</v>
      </c>
      <c r="N17" s="74">
        <v>4.9812459546181133E-3</v>
      </c>
      <c r="O17" s="75">
        <v>44635</v>
      </c>
      <c r="P17" s="76">
        <v>0</v>
      </c>
      <c r="Q17" s="75" t="s">
        <v>458</v>
      </c>
      <c r="R17" s="74">
        <v>4.9812459546181133E-3</v>
      </c>
      <c r="S17" s="75">
        <v>163074</v>
      </c>
      <c r="T17" s="74">
        <v>4.9812459546181133E-3</v>
      </c>
      <c r="U17" s="75">
        <v>258998</v>
      </c>
      <c r="V17" s="74">
        <v>4.9812459546181133E-3</v>
      </c>
      <c r="W17" s="75">
        <v>221666</v>
      </c>
      <c r="X17" s="74">
        <v>4.9812459546181133E-3</v>
      </c>
      <c r="Y17" s="75">
        <v>33889</v>
      </c>
      <c r="Z17" s="74">
        <v>3.863858228817226E-3</v>
      </c>
      <c r="AA17" s="75">
        <v>535541</v>
      </c>
      <c r="AB17" s="77">
        <v>25215203</v>
      </c>
      <c r="AC17" s="45"/>
    </row>
    <row r="18" spans="1:29" x14ac:dyDescent="0.2">
      <c r="A18" s="62">
        <v>12</v>
      </c>
      <c r="B18" s="72">
        <v>5</v>
      </c>
      <c r="C18" s="78" t="s">
        <v>342</v>
      </c>
      <c r="D18" s="74">
        <v>3.6696002137603721E-3</v>
      </c>
      <c r="E18" s="75">
        <v>11548110</v>
      </c>
      <c r="F18" s="74">
        <v>3.6696002137603721E-3</v>
      </c>
      <c r="G18" s="75">
        <v>4021973</v>
      </c>
      <c r="H18" s="74">
        <v>0</v>
      </c>
      <c r="I18" s="75">
        <v>0</v>
      </c>
      <c r="J18" s="74">
        <v>3.6696002137603721E-3</v>
      </c>
      <c r="K18" s="75">
        <v>326021</v>
      </c>
      <c r="L18" s="74">
        <v>3.6696002137603721E-3</v>
      </c>
      <c r="M18" s="75">
        <v>1076105</v>
      </c>
      <c r="N18" s="74">
        <v>3.6696002137603721E-3</v>
      </c>
      <c r="O18" s="75">
        <v>32882</v>
      </c>
      <c r="P18" s="76">
        <v>0</v>
      </c>
      <c r="Q18" s="75" t="s">
        <v>458</v>
      </c>
      <c r="R18" s="74">
        <v>3.6696002137603721E-3</v>
      </c>
      <c r="S18" s="75">
        <v>120134</v>
      </c>
      <c r="T18" s="74">
        <v>3.6696002137603721E-3</v>
      </c>
      <c r="U18" s="75">
        <v>190800</v>
      </c>
      <c r="V18" s="74">
        <v>3.6696002137603721E-3</v>
      </c>
      <c r="W18" s="75">
        <v>163298</v>
      </c>
      <c r="X18" s="74">
        <v>3.6696002137603721E-3</v>
      </c>
      <c r="Y18" s="75">
        <v>24966</v>
      </c>
      <c r="Z18" s="74">
        <v>1.8244336069974249E-3</v>
      </c>
      <c r="AA18" s="75">
        <v>252871</v>
      </c>
      <c r="AB18" s="77">
        <v>17757160</v>
      </c>
      <c r="AC18" s="45"/>
    </row>
    <row r="19" spans="1:29" x14ac:dyDescent="0.2">
      <c r="A19" s="62">
        <v>13</v>
      </c>
      <c r="B19" s="72">
        <v>2</v>
      </c>
      <c r="C19" s="79" t="s">
        <v>343</v>
      </c>
      <c r="D19" s="74">
        <v>7.7055981915131848E-3</v>
      </c>
      <c r="E19" s="75">
        <v>24249262</v>
      </c>
      <c r="F19" s="74">
        <v>7.7055981915131848E-3</v>
      </c>
      <c r="G19" s="75">
        <v>8445527</v>
      </c>
      <c r="H19" s="74">
        <v>1.6314710673220923E-2</v>
      </c>
      <c r="I19" s="75">
        <v>1810300</v>
      </c>
      <c r="J19" s="74">
        <v>7.7055981915131848E-3</v>
      </c>
      <c r="K19" s="75">
        <v>684594</v>
      </c>
      <c r="L19" s="74">
        <v>7.7055981915131848E-3</v>
      </c>
      <c r="M19" s="75">
        <v>2259657</v>
      </c>
      <c r="N19" s="74">
        <v>7.7055981915131848E-3</v>
      </c>
      <c r="O19" s="75">
        <v>69046</v>
      </c>
      <c r="P19" s="76">
        <v>0</v>
      </c>
      <c r="Q19" s="75" t="s">
        <v>458</v>
      </c>
      <c r="R19" s="74">
        <v>7.7055981915131848E-3</v>
      </c>
      <c r="S19" s="75">
        <v>252262</v>
      </c>
      <c r="T19" s="74">
        <v>7.7055981915131848E-3</v>
      </c>
      <c r="U19" s="75">
        <v>400650</v>
      </c>
      <c r="V19" s="74">
        <v>7.7055981915131848E-3</v>
      </c>
      <c r="W19" s="75">
        <v>342900</v>
      </c>
      <c r="X19" s="74">
        <v>7.7055981915131848E-3</v>
      </c>
      <c r="Y19" s="75">
        <v>52424</v>
      </c>
      <c r="Z19" s="74">
        <v>6.5173654285506045E-3</v>
      </c>
      <c r="AA19" s="75">
        <v>903324</v>
      </c>
      <c r="AB19" s="77">
        <v>39469946</v>
      </c>
      <c r="AC19" s="45"/>
    </row>
    <row r="20" spans="1:29" x14ac:dyDescent="0.2">
      <c r="A20" s="62">
        <v>14</v>
      </c>
      <c r="B20" s="72">
        <v>6</v>
      </c>
      <c r="C20" s="78" t="s">
        <v>344</v>
      </c>
      <c r="D20" s="74">
        <v>3.0510164164680416E-3</v>
      </c>
      <c r="E20" s="75">
        <v>9601448</v>
      </c>
      <c r="F20" s="74">
        <v>3.0510164164680416E-3</v>
      </c>
      <c r="G20" s="75">
        <v>3343990</v>
      </c>
      <c r="H20" s="74">
        <v>0</v>
      </c>
      <c r="I20" s="75">
        <v>0</v>
      </c>
      <c r="J20" s="74">
        <v>3.0510164164680416E-3</v>
      </c>
      <c r="K20" s="75">
        <v>271064</v>
      </c>
      <c r="L20" s="74">
        <v>3.0510164164680416E-3</v>
      </c>
      <c r="M20" s="75">
        <v>894707</v>
      </c>
      <c r="N20" s="74">
        <v>3.0510164164680416E-3</v>
      </c>
      <c r="O20" s="75">
        <v>27339</v>
      </c>
      <c r="P20" s="76">
        <v>0</v>
      </c>
      <c r="Q20" s="75" t="s">
        <v>458</v>
      </c>
      <c r="R20" s="74">
        <v>3.0510164164680416E-3</v>
      </c>
      <c r="S20" s="75">
        <v>99883</v>
      </c>
      <c r="T20" s="74">
        <v>3.0510164164680416E-3</v>
      </c>
      <c r="U20" s="75">
        <v>158637</v>
      </c>
      <c r="V20" s="74">
        <v>3.0510164164680416E-3</v>
      </c>
      <c r="W20" s="75">
        <v>135771</v>
      </c>
      <c r="X20" s="74">
        <v>3.0510164164680416E-3</v>
      </c>
      <c r="Y20" s="75">
        <v>20757</v>
      </c>
      <c r="Z20" s="74">
        <v>8.7367757215465222E-4</v>
      </c>
      <c r="AA20" s="75">
        <v>121094</v>
      </c>
      <c r="AB20" s="77">
        <v>14674690</v>
      </c>
      <c r="AC20" s="45"/>
    </row>
    <row r="21" spans="1:29" x14ac:dyDescent="0.2">
      <c r="A21" s="62">
        <v>15</v>
      </c>
      <c r="B21" s="72">
        <v>3</v>
      </c>
      <c r="C21" s="79" t="s">
        <v>345</v>
      </c>
      <c r="D21" s="74">
        <v>4.1851638943930279E-3</v>
      </c>
      <c r="E21" s="75">
        <v>13170572</v>
      </c>
      <c r="F21" s="74">
        <v>4.1851638943930279E-3</v>
      </c>
      <c r="G21" s="75">
        <v>4587044</v>
      </c>
      <c r="H21" s="74">
        <v>6.6252000700851802E-3</v>
      </c>
      <c r="I21" s="75">
        <v>735140</v>
      </c>
      <c r="J21" s="74">
        <v>4.1851638943930279E-3</v>
      </c>
      <c r="K21" s="75">
        <v>371826</v>
      </c>
      <c r="L21" s="74">
        <v>4.1851638943930279E-3</v>
      </c>
      <c r="M21" s="75">
        <v>1227294</v>
      </c>
      <c r="N21" s="74">
        <v>4.1851638943930279E-3</v>
      </c>
      <c r="O21" s="75">
        <v>37501</v>
      </c>
      <c r="P21" s="76">
        <v>0</v>
      </c>
      <c r="Q21" s="75" t="s">
        <v>458</v>
      </c>
      <c r="R21" s="74">
        <v>4.1851638943930279E-3</v>
      </c>
      <c r="S21" s="75">
        <v>137012</v>
      </c>
      <c r="T21" s="74">
        <v>4.1851638943930279E-3</v>
      </c>
      <c r="U21" s="75">
        <v>217606</v>
      </c>
      <c r="V21" s="74">
        <v>4.1851638943930279E-3</v>
      </c>
      <c r="W21" s="75">
        <v>186240</v>
      </c>
      <c r="X21" s="74">
        <v>4.1851638943930279E-3</v>
      </c>
      <c r="Y21" s="75">
        <v>28473</v>
      </c>
      <c r="Z21" s="74">
        <v>2.9278997263421274E-3</v>
      </c>
      <c r="AA21" s="75">
        <v>405815</v>
      </c>
      <c r="AB21" s="77">
        <v>21104523</v>
      </c>
      <c r="AC21" s="45"/>
    </row>
    <row r="22" spans="1:29" x14ac:dyDescent="0.2">
      <c r="A22" s="62">
        <v>16</v>
      </c>
      <c r="B22" s="72">
        <v>6</v>
      </c>
      <c r="C22" s="78" t="s">
        <v>346</v>
      </c>
      <c r="D22" s="74">
        <v>3.4586819822689909E-3</v>
      </c>
      <c r="E22" s="75">
        <v>10884358</v>
      </c>
      <c r="F22" s="74">
        <v>3.4586819822689909E-3</v>
      </c>
      <c r="G22" s="75">
        <v>3790801</v>
      </c>
      <c r="H22" s="74">
        <v>5.1848555415987064E-3</v>
      </c>
      <c r="I22" s="75">
        <v>575318</v>
      </c>
      <c r="J22" s="74">
        <v>3.4586819822689909E-3</v>
      </c>
      <c r="K22" s="75">
        <v>307282</v>
      </c>
      <c r="L22" s="74">
        <v>3.4586819822689909E-3</v>
      </c>
      <c r="M22" s="75">
        <v>1014254</v>
      </c>
      <c r="N22" s="74">
        <v>3.4586819822689909E-3</v>
      </c>
      <c r="O22" s="75">
        <v>30992</v>
      </c>
      <c r="P22" s="76">
        <v>0</v>
      </c>
      <c r="Q22" s="75" t="s">
        <v>458</v>
      </c>
      <c r="R22" s="74">
        <v>3.4586819822689909E-3</v>
      </c>
      <c r="S22" s="75">
        <v>113229</v>
      </c>
      <c r="T22" s="74">
        <v>3.4586819822689909E-3</v>
      </c>
      <c r="U22" s="75">
        <v>179833</v>
      </c>
      <c r="V22" s="74">
        <v>3.4586819822689909E-3</v>
      </c>
      <c r="W22" s="75">
        <v>153912</v>
      </c>
      <c r="X22" s="74">
        <v>3.4586819822689909E-3</v>
      </c>
      <c r="Y22" s="75">
        <v>23531</v>
      </c>
      <c r="Z22" s="74">
        <v>1.5997735931283768E-3</v>
      </c>
      <c r="AA22" s="75">
        <v>221733</v>
      </c>
      <c r="AB22" s="77">
        <v>17295243</v>
      </c>
      <c r="AC22" s="45"/>
    </row>
    <row r="23" spans="1:29" x14ac:dyDescent="0.2">
      <c r="A23" s="62">
        <v>17</v>
      </c>
      <c r="B23" s="72">
        <v>6</v>
      </c>
      <c r="C23" s="78" t="s">
        <v>347</v>
      </c>
      <c r="D23" s="74">
        <v>3.940683391276097E-3</v>
      </c>
      <c r="E23" s="75">
        <v>12401200</v>
      </c>
      <c r="F23" s="74">
        <v>3.940683391276097E-3</v>
      </c>
      <c r="G23" s="75">
        <v>4319087</v>
      </c>
      <c r="H23" s="74">
        <v>6.1309258125851786E-3</v>
      </c>
      <c r="I23" s="75">
        <v>680295</v>
      </c>
      <c r="J23" s="74">
        <v>3.940683391276097E-3</v>
      </c>
      <c r="K23" s="75">
        <v>350105</v>
      </c>
      <c r="L23" s="74">
        <v>3.940683391276097E-3</v>
      </c>
      <c r="M23" s="75">
        <v>1155600</v>
      </c>
      <c r="N23" s="74">
        <v>3.940683391276097E-3</v>
      </c>
      <c r="O23" s="75">
        <v>35311</v>
      </c>
      <c r="P23" s="76">
        <v>0</v>
      </c>
      <c r="Q23" s="75" t="s">
        <v>458</v>
      </c>
      <c r="R23" s="74">
        <v>3.940683391276097E-3</v>
      </c>
      <c r="S23" s="75">
        <v>129008</v>
      </c>
      <c r="T23" s="74">
        <v>3.940683391276097E-3</v>
      </c>
      <c r="U23" s="75">
        <v>204895</v>
      </c>
      <c r="V23" s="74">
        <v>3.940683391276097E-3</v>
      </c>
      <c r="W23" s="75">
        <v>175361</v>
      </c>
      <c r="X23" s="74">
        <v>3.940683391276097E-3</v>
      </c>
      <c r="Y23" s="75">
        <v>26810</v>
      </c>
      <c r="Z23" s="74">
        <v>2.6292213480705821E-3</v>
      </c>
      <c r="AA23" s="75">
        <v>364417</v>
      </c>
      <c r="AB23" s="77">
        <v>19842089</v>
      </c>
      <c r="AC23" s="45"/>
    </row>
    <row r="24" spans="1:29" x14ac:dyDescent="0.2">
      <c r="A24" s="62">
        <v>18</v>
      </c>
      <c r="B24" s="72">
        <v>7</v>
      </c>
      <c r="C24" s="78" t="s">
        <v>459</v>
      </c>
      <c r="D24" s="74">
        <v>3.5394539054655404E-3</v>
      </c>
      <c r="E24" s="75">
        <v>11138544</v>
      </c>
      <c r="F24" s="74">
        <v>3.5394539054655404E-3</v>
      </c>
      <c r="G24" s="75">
        <v>3879329</v>
      </c>
      <c r="H24" s="74">
        <v>5.3441506796773341E-3</v>
      </c>
      <c r="I24" s="75">
        <v>592994</v>
      </c>
      <c r="J24" s="74">
        <v>3.5394539054655404E-3</v>
      </c>
      <c r="K24" s="75">
        <v>314458</v>
      </c>
      <c r="L24" s="74">
        <v>3.5394539054655404E-3</v>
      </c>
      <c r="M24" s="75">
        <v>1037940</v>
      </c>
      <c r="N24" s="74">
        <v>3.5394539054655404E-3</v>
      </c>
      <c r="O24" s="75">
        <v>31715</v>
      </c>
      <c r="P24" s="76">
        <v>0</v>
      </c>
      <c r="Q24" s="75" t="s">
        <v>458</v>
      </c>
      <c r="R24" s="74">
        <v>3.5394539054655404E-3</v>
      </c>
      <c r="S24" s="75">
        <v>115873</v>
      </c>
      <c r="T24" s="74">
        <v>3.5394539054655404E-3</v>
      </c>
      <c r="U24" s="75">
        <v>184033</v>
      </c>
      <c r="V24" s="74">
        <v>3.5394539054655404E-3</v>
      </c>
      <c r="W24" s="75">
        <v>157506</v>
      </c>
      <c r="X24" s="74">
        <v>3.5394539054655404E-3</v>
      </c>
      <c r="Y24" s="75">
        <v>24080</v>
      </c>
      <c r="Z24" s="74">
        <v>1.7271685504444139E-3</v>
      </c>
      <c r="AA24" s="75">
        <v>239390</v>
      </c>
      <c r="AB24" s="77">
        <v>17715862</v>
      </c>
      <c r="AC24" s="45"/>
    </row>
    <row r="25" spans="1:29" x14ac:dyDescent="0.2">
      <c r="A25" s="62">
        <v>19</v>
      </c>
      <c r="B25" s="72">
        <v>6</v>
      </c>
      <c r="C25" s="78" t="s">
        <v>348</v>
      </c>
      <c r="D25" s="74">
        <v>1.4194991810622674E-2</v>
      </c>
      <c r="E25" s="75">
        <v>44671169</v>
      </c>
      <c r="F25" s="74">
        <v>1.4194991810622674E-2</v>
      </c>
      <c r="G25" s="75">
        <v>15558063</v>
      </c>
      <c r="H25" s="74">
        <v>2.6388600684968823E-2</v>
      </c>
      <c r="I25" s="75">
        <v>2928112</v>
      </c>
      <c r="J25" s="74">
        <v>1.4194991810622674E-2</v>
      </c>
      <c r="K25" s="75">
        <v>1261136</v>
      </c>
      <c r="L25" s="74">
        <v>1.4194991810622674E-2</v>
      </c>
      <c r="M25" s="75">
        <v>4162663</v>
      </c>
      <c r="N25" s="74">
        <v>1.4194991810622674E-2</v>
      </c>
      <c r="O25" s="75">
        <v>127194</v>
      </c>
      <c r="P25" s="76">
        <v>0</v>
      </c>
      <c r="Q25" s="75" t="s">
        <v>458</v>
      </c>
      <c r="R25" s="74">
        <v>1.4194991810622674E-2</v>
      </c>
      <c r="S25" s="75">
        <v>464709</v>
      </c>
      <c r="T25" s="74">
        <v>1.4194991810622674E-2</v>
      </c>
      <c r="U25" s="75">
        <v>738064</v>
      </c>
      <c r="V25" s="74">
        <v>1.4194991810622674E-2</v>
      </c>
      <c r="W25" s="75">
        <v>631679</v>
      </c>
      <c r="X25" s="74">
        <v>1.4194991810622674E-2</v>
      </c>
      <c r="Y25" s="75">
        <v>96574</v>
      </c>
      <c r="Z25" s="74">
        <v>2.2661912873688586E-2</v>
      </c>
      <c r="AA25" s="75">
        <v>3141000</v>
      </c>
      <c r="AB25" s="77">
        <v>73780363</v>
      </c>
      <c r="AC25" s="45"/>
    </row>
    <row r="26" spans="1:29" x14ac:dyDescent="0.2">
      <c r="A26" s="62">
        <v>20</v>
      </c>
      <c r="B26" s="72">
        <v>2</v>
      </c>
      <c r="C26" s="79" t="s">
        <v>349</v>
      </c>
      <c r="D26" s="74">
        <v>3.8792238196174757E-3</v>
      </c>
      <c r="E26" s="75">
        <v>12207789</v>
      </c>
      <c r="F26" s="74">
        <v>3.8792238196174757E-3</v>
      </c>
      <c r="G26" s="75">
        <v>4251726</v>
      </c>
      <c r="H26" s="74">
        <v>6.2444063174171994E-3</v>
      </c>
      <c r="I26" s="75">
        <v>692887</v>
      </c>
      <c r="J26" s="74">
        <v>3.8792238196174757E-3</v>
      </c>
      <c r="K26" s="75">
        <v>344645</v>
      </c>
      <c r="L26" s="74">
        <v>3.8792238196174757E-3</v>
      </c>
      <c r="M26" s="75">
        <v>1137577</v>
      </c>
      <c r="N26" s="74">
        <v>3.8792238196174757E-3</v>
      </c>
      <c r="O26" s="75">
        <v>34760</v>
      </c>
      <c r="P26" s="76">
        <v>0</v>
      </c>
      <c r="Q26" s="75" t="s">
        <v>458</v>
      </c>
      <c r="R26" s="74">
        <v>3.8792238196174757E-3</v>
      </c>
      <c r="S26" s="75">
        <v>126996</v>
      </c>
      <c r="T26" s="74">
        <v>3.8792238196174757E-3</v>
      </c>
      <c r="U26" s="75">
        <v>201699</v>
      </c>
      <c r="V26" s="74">
        <v>3.8792238196174757E-3</v>
      </c>
      <c r="W26" s="75">
        <v>172626</v>
      </c>
      <c r="X26" s="74">
        <v>3.8792238196174757E-3</v>
      </c>
      <c r="Y26" s="75">
        <v>26392</v>
      </c>
      <c r="Z26" s="74">
        <v>2.0297627582607806E-3</v>
      </c>
      <c r="AA26" s="75">
        <v>281330</v>
      </c>
      <c r="AB26" s="77">
        <v>19478427</v>
      </c>
      <c r="AC26" s="45"/>
    </row>
    <row r="27" spans="1:29" x14ac:dyDescent="0.2">
      <c r="A27" s="62">
        <v>21</v>
      </c>
      <c r="B27" s="72">
        <v>6</v>
      </c>
      <c r="C27" s="78" t="s">
        <v>350</v>
      </c>
      <c r="D27" s="74">
        <v>5.3435880940003871E-3</v>
      </c>
      <c r="E27" s="75">
        <v>16816095</v>
      </c>
      <c r="F27" s="74">
        <v>5.3435880940003871E-3</v>
      </c>
      <c r="G27" s="75">
        <v>5856705</v>
      </c>
      <c r="H27" s="74">
        <v>8.9283202156076671E-3</v>
      </c>
      <c r="I27" s="75">
        <v>990697</v>
      </c>
      <c r="J27" s="74">
        <v>5.3435880940003871E-3</v>
      </c>
      <c r="K27" s="75">
        <v>474744</v>
      </c>
      <c r="L27" s="74">
        <v>5.3435880940003871E-3</v>
      </c>
      <c r="M27" s="75">
        <v>1567000</v>
      </c>
      <c r="N27" s="74">
        <v>5.3435880940003871E-3</v>
      </c>
      <c r="O27" s="75">
        <v>47881</v>
      </c>
      <c r="P27" s="76">
        <v>0</v>
      </c>
      <c r="Q27" s="75" t="s">
        <v>458</v>
      </c>
      <c r="R27" s="74">
        <v>5.3435880940003871E-3</v>
      </c>
      <c r="S27" s="75">
        <v>174936</v>
      </c>
      <c r="T27" s="74">
        <v>5.3435880940003871E-3</v>
      </c>
      <c r="U27" s="75">
        <v>277838</v>
      </c>
      <c r="V27" s="74">
        <v>5.3435880940003871E-3</v>
      </c>
      <c r="W27" s="75">
        <v>237790</v>
      </c>
      <c r="X27" s="74">
        <v>5.3435880940003871E-3</v>
      </c>
      <c r="Y27" s="75">
        <v>36355</v>
      </c>
      <c r="Z27" s="74">
        <v>5.227188962295814E-3</v>
      </c>
      <c r="AA27" s="75">
        <v>724502</v>
      </c>
      <c r="AB27" s="77">
        <v>27204543</v>
      </c>
      <c r="AC27" s="45"/>
    </row>
    <row r="28" spans="1:29" x14ac:dyDescent="0.2">
      <c r="A28" s="62">
        <v>22</v>
      </c>
      <c r="B28" s="72">
        <v>6</v>
      </c>
      <c r="C28" s="78" t="s">
        <v>351</v>
      </c>
      <c r="D28" s="74">
        <v>3.8501417215552527E-3</v>
      </c>
      <c r="E28" s="75">
        <v>12116269</v>
      </c>
      <c r="F28" s="74">
        <v>3.8501417215552527E-3</v>
      </c>
      <c r="G28" s="75">
        <v>4219851</v>
      </c>
      <c r="H28" s="74">
        <v>0</v>
      </c>
      <c r="I28" s="75">
        <v>0</v>
      </c>
      <c r="J28" s="74">
        <v>3.8501417215552527E-3</v>
      </c>
      <c r="K28" s="75">
        <v>342061</v>
      </c>
      <c r="L28" s="74">
        <v>3.8501417215552527E-3</v>
      </c>
      <c r="M28" s="75">
        <v>1129049</v>
      </c>
      <c r="N28" s="74">
        <v>3.8501417215552527E-3</v>
      </c>
      <c r="O28" s="75">
        <v>34499</v>
      </c>
      <c r="P28" s="76">
        <v>0</v>
      </c>
      <c r="Q28" s="75" t="s">
        <v>458</v>
      </c>
      <c r="R28" s="74">
        <v>3.8501417215552527E-3</v>
      </c>
      <c r="S28" s="75">
        <v>126044</v>
      </c>
      <c r="T28" s="74">
        <v>3.8501417215552527E-3</v>
      </c>
      <c r="U28" s="75">
        <v>200187</v>
      </c>
      <c r="V28" s="74">
        <v>3.8501417215552527E-3</v>
      </c>
      <c r="W28" s="75">
        <v>171332</v>
      </c>
      <c r="X28" s="74">
        <v>3.8501417215552527E-3</v>
      </c>
      <c r="Y28" s="75">
        <v>26194</v>
      </c>
      <c r="Z28" s="74">
        <v>2.5139747767827154E-3</v>
      </c>
      <c r="AA28" s="75">
        <v>348443</v>
      </c>
      <c r="AB28" s="77">
        <v>18713929</v>
      </c>
      <c r="AC28" s="45"/>
    </row>
    <row r="29" spans="1:29" x14ac:dyDescent="0.2">
      <c r="A29" s="62">
        <v>23</v>
      </c>
      <c r="B29" s="72">
        <v>1</v>
      </c>
      <c r="C29" s="78" t="s">
        <v>352</v>
      </c>
      <c r="D29" s="74">
        <v>3.9617121725326436E-3</v>
      </c>
      <c r="E29" s="75">
        <v>12467377</v>
      </c>
      <c r="F29" s="74">
        <v>3.9617121725326436E-3</v>
      </c>
      <c r="G29" s="75">
        <v>4342135</v>
      </c>
      <c r="H29" s="74">
        <v>6.2280375772492073E-3</v>
      </c>
      <c r="I29" s="75">
        <v>691071</v>
      </c>
      <c r="J29" s="74">
        <v>3.9617121725326436E-3</v>
      </c>
      <c r="K29" s="75">
        <v>351973</v>
      </c>
      <c r="L29" s="74">
        <v>3.9617121725326436E-3</v>
      </c>
      <c r="M29" s="75">
        <v>1161767</v>
      </c>
      <c r="N29" s="74">
        <v>3.9617121725326436E-3</v>
      </c>
      <c r="O29" s="75">
        <v>35499</v>
      </c>
      <c r="P29" s="76">
        <v>0</v>
      </c>
      <c r="Q29" s="75" t="s">
        <v>458</v>
      </c>
      <c r="R29" s="74">
        <v>3.9617121725326436E-3</v>
      </c>
      <c r="S29" s="75">
        <v>129697</v>
      </c>
      <c r="T29" s="74">
        <v>3.9617121725326436E-3</v>
      </c>
      <c r="U29" s="75">
        <v>205988</v>
      </c>
      <c r="V29" s="74">
        <v>3.9617121725326436E-3</v>
      </c>
      <c r="W29" s="75">
        <v>176297</v>
      </c>
      <c r="X29" s="74">
        <v>3.9617121725326436E-3</v>
      </c>
      <c r="Y29" s="75">
        <v>26953</v>
      </c>
      <c r="Z29" s="74">
        <v>2.274243532181538E-3</v>
      </c>
      <c r="AA29" s="75">
        <v>315216</v>
      </c>
      <c r="AB29" s="77">
        <v>19903973</v>
      </c>
      <c r="AC29" s="45"/>
    </row>
    <row r="30" spans="1:29" x14ac:dyDescent="0.2">
      <c r="A30" s="62">
        <v>24</v>
      </c>
      <c r="B30" s="72">
        <v>7</v>
      </c>
      <c r="C30" s="78" t="s">
        <v>353</v>
      </c>
      <c r="D30" s="74">
        <v>3.5051501319096757E-3</v>
      </c>
      <c r="E30" s="75">
        <v>11030591</v>
      </c>
      <c r="F30" s="74">
        <v>3.5051501319096757E-3</v>
      </c>
      <c r="G30" s="75">
        <v>3841732</v>
      </c>
      <c r="H30" s="74">
        <v>5.2735591102988331E-3</v>
      </c>
      <c r="I30" s="75">
        <v>585161</v>
      </c>
      <c r="J30" s="74">
        <v>3.5051501319096757E-3</v>
      </c>
      <c r="K30" s="75">
        <v>311411</v>
      </c>
      <c r="L30" s="74">
        <v>3.5051501319096757E-3</v>
      </c>
      <c r="M30" s="75">
        <v>1027881</v>
      </c>
      <c r="N30" s="74">
        <v>3.5051501319096757E-3</v>
      </c>
      <c r="O30" s="75">
        <v>31408</v>
      </c>
      <c r="P30" s="76">
        <v>0</v>
      </c>
      <c r="Q30" s="75" t="s">
        <v>458</v>
      </c>
      <c r="R30" s="74">
        <v>3.5051501319096757E-3</v>
      </c>
      <c r="S30" s="75">
        <v>114750</v>
      </c>
      <c r="T30" s="74">
        <v>3.5051501319096757E-3</v>
      </c>
      <c r="U30" s="75">
        <v>182249</v>
      </c>
      <c r="V30" s="74">
        <v>3.5051501319096757E-3</v>
      </c>
      <c r="W30" s="75">
        <v>155980</v>
      </c>
      <c r="X30" s="74">
        <v>3.5051501319096757E-3</v>
      </c>
      <c r="Y30" s="75">
        <v>23847</v>
      </c>
      <c r="Z30" s="74">
        <v>1.738040955715485E-3</v>
      </c>
      <c r="AA30" s="75">
        <v>240897</v>
      </c>
      <c r="AB30" s="77">
        <v>17545907</v>
      </c>
      <c r="AC30" s="45"/>
    </row>
    <row r="31" spans="1:29" x14ac:dyDescent="0.2">
      <c r="A31" s="62">
        <v>25</v>
      </c>
      <c r="B31" s="72">
        <v>7</v>
      </c>
      <c r="C31" s="78" t="s">
        <v>354</v>
      </c>
      <c r="D31" s="74">
        <v>4.2854097837662581E-3</v>
      </c>
      <c r="E31" s="75">
        <v>13486043</v>
      </c>
      <c r="F31" s="74">
        <v>4.2854097837662581E-3</v>
      </c>
      <c r="G31" s="75">
        <v>4696916</v>
      </c>
      <c r="H31" s="74">
        <v>6.8415547470251359E-3</v>
      </c>
      <c r="I31" s="75">
        <v>759147</v>
      </c>
      <c r="J31" s="74">
        <v>4.2854097837662581E-3</v>
      </c>
      <c r="K31" s="75">
        <v>380732</v>
      </c>
      <c r="L31" s="74">
        <v>4.2854097837662581E-3</v>
      </c>
      <c r="M31" s="75">
        <v>1256691</v>
      </c>
      <c r="N31" s="74">
        <v>4.2854097837662581E-3</v>
      </c>
      <c r="O31" s="75">
        <v>38399</v>
      </c>
      <c r="P31" s="76">
        <v>0</v>
      </c>
      <c r="Q31" s="75" t="s">
        <v>458</v>
      </c>
      <c r="R31" s="74">
        <v>4.2854097837662581E-3</v>
      </c>
      <c r="S31" s="75">
        <v>140294</v>
      </c>
      <c r="T31" s="74">
        <v>4.2854097837662581E-3</v>
      </c>
      <c r="U31" s="75">
        <v>222818</v>
      </c>
      <c r="V31" s="74">
        <v>4.2854097837662581E-3</v>
      </c>
      <c r="W31" s="75">
        <v>190701</v>
      </c>
      <c r="X31" s="74">
        <v>4.2854097837662581E-3</v>
      </c>
      <c r="Y31" s="75">
        <v>29155</v>
      </c>
      <c r="Z31" s="74">
        <v>2.7924748276688428E-3</v>
      </c>
      <c r="AA31" s="75">
        <v>387044</v>
      </c>
      <c r="AB31" s="77">
        <v>21587940</v>
      </c>
      <c r="AC31" s="45"/>
    </row>
    <row r="32" spans="1:29" x14ac:dyDescent="0.2">
      <c r="A32" s="62">
        <v>26</v>
      </c>
      <c r="B32" s="72">
        <v>4</v>
      </c>
      <c r="C32" s="79" t="s">
        <v>355</v>
      </c>
      <c r="D32" s="74">
        <v>3.9005483437223611E-3</v>
      </c>
      <c r="E32" s="75">
        <v>12274896</v>
      </c>
      <c r="F32" s="74">
        <v>3.9005483437223611E-3</v>
      </c>
      <c r="G32" s="75">
        <v>4275098</v>
      </c>
      <c r="H32" s="74">
        <v>7.9056353190677438E-3</v>
      </c>
      <c r="I32" s="75">
        <v>877219</v>
      </c>
      <c r="J32" s="74">
        <v>3.9005483437223611E-3</v>
      </c>
      <c r="K32" s="75">
        <v>346539</v>
      </c>
      <c r="L32" s="74">
        <v>3.9005483437223611E-3</v>
      </c>
      <c r="M32" s="75">
        <v>1143831</v>
      </c>
      <c r="N32" s="74">
        <v>3.9005483437223611E-3</v>
      </c>
      <c r="O32" s="75">
        <v>34951</v>
      </c>
      <c r="P32" s="76">
        <v>0</v>
      </c>
      <c r="Q32" s="75" t="s">
        <v>458</v>
      </c>
      <c r="R32" s="74">
        <v>3.9005483437223611E-3</v>
      </c>
      <c r="S32" s="75">
        <v>127694</v>
      </c>
      <c r="T32" s="74">
        <v>3.9005483437223611E-3</v>
      </c>
      <c r="U32" s="75">
        <v>202808</v>
      </c>
      <c r="V32" s="74">
        <v>3.9005483437223611E-3</v>
      </c>
      <c r="W32" s="75">
        <v>173575</v>
      </c>
      <c r="X32" s="74">
        <v>3.9005483437223611E-3</v>
      </c>
      <c r="Y32" s="75">
        <v>26537</v>
      </c>
      <c r="Z32" s="74">
        <v>1.6759374273867329E-3</v>
      </c>
      <c r="AA32" s="75">
        <v>232289</v>
      </c>
      <c r="AB32" s="77">
        <v>19715437</v>
      </c>
      <c r="AC32" s="45"/>
    </row>
    <row r="33" spans="1:29" x14ac:dyDescent="0.2">
      <c r="A33" s="62">
        <v>27</v>
      </c>
      <c r="B33" s="72">
        <v>4</v>
      </c>
      <c r="C33" s="78" t="s">
        <v>356</v>
      </c>
      <c r="D33" s="74">
        <v>4.9896350867175369E-3</v>
      </c>
      <c r="E33" s="75">
        <v>15702216</v>
      </c>
      <c r="F33" s="74">
        <v>4.9896350867175369E-3</v>
      </c>
      <c r="G33" s="75">
        <v>5468764</v>
      </c>
      <c r="H33" s="74">
        <v>8.5508240429809992E-3</v>
      </c>
      <c r="I33" s="75">
        <v>948810</v>
      </c>
      <c r="J33" s="74">
        <v>4.9896350867175369E-3</v>
      </c>
      <c r="K33" s="75">
        <v>443298</v>
      </c>
      <c r="L33" s="74">
        <v>4.9896350867175369E-3</v>
      </c>
      <c r="M33" s="75">
        <v>1463204</v>
      </c>
      <c r="N33" s="74">
        <v>4.9896350867175369E-3</v>
      </c>
      <c r="O33" s="75">
        <v>44710</v>
      </c>
      <c r="P33" s="76">
        <v>0</v>
      </c>
      <c r="Q33" s="75" t="s">
        <v>458</v>
      </c>
      <c r="R33" s="74">
        <v>4.9896350867175369E-3</v>
      </c>
      <c r="S33" s="75">
        <v>163348</v>
      </c>
      <c r="T33" s="74">
        <v>4.9896350867175369E-3</v>
      </c>
      <c r="U33" s="75">
        <v>259434</v>
      </c>
      <c r="V33" s="74">
        <v>4.9896350867175369E-3</v>
      </c>
      <c r="W33" s="75">
        <v>222040</v>
      </c>
      <c r="X33" s="74">
        <v>4.9896350867175369E-3</v>
      </c>
      <c r="Y33" s="75">
        <v>33947</v>
      </c>
      <c r="Z33" s="74">
        <v>3.6052679116127355E-3</v>
      </c>
      <c r="AA33" s="75">
        <v>499700</v>
      </c>
      <c r="AB33" s="77">
        <v>25249471</v>
      </c>
      <c r="AC33" s="45"/>
    </row>
    <row r="34" spans="1:29" x14ac:dyDescent="0.2">
      <c r="A34" s="62">
        <v>28</v>
      </c>
      <c r="B34" s="72">
        <v>4</v>
      </c>
      <c r="C34" s="78" t="s">
        <v>357</v>
      </c>
      <c r="D34" s="74">
        <v>3.4069821544061574E-3</v>
      </c>
      <c r="E34" s="75">
        <v>10721660</v>
      </c>
      <c r="F34" s="74">
        <v>3.4069821544061574E-3</v>
      </c>
      <c r="G34" s="75">
        <v>3734137</v>
      </c>
      <c r="H34" s="74">
        <v>5.1464301700253606E-3</v>
      </c>
      <c r="I34" s="75">
        <v>571054</v>
      </c>
      <c r="J34" s="74">
        <v>3.4069821544061574E-3</v>
      </c>
      <c r="K34" s="75">
        <v>302689</v>
      </c>
      <c r="L34" s="74">
        <v>3.4069821544061574E-3</v>
      </c>
      <c r="M34" s="75">
        <v>999093</v>
      </c>
      <c r="N34" s="74">
        <v>3.4069821544061574E-3</v>
      </c>
      <c r="O34" s="75">
        <v>30528</v>
      </c>
      <c r="P34" s="76">
        <v>0</v>
      </c>
      <c r="Q34" s="75" t="s">
        <v>458</v>
      </c>
      <c r="R34" s="74">
        <v>3.4069821544061574E-3</v>
      </c>
      <c r="S34" s="75">
        <v>111536</v>
      </c>
      <c r="T34" s="74">
        <v>3.4069821544061574E-3</v>
      </c>
      <c r="U34" s="75">
        <v>177145</v>
      </c>
      <c r="V34" s="74">
        <v>3.4069821544061574E-3</v>
      </c>
      <c r="W34" s="75">
        <v>151611</v>
      </c>
      <c r="X34" s="74">
        <v>3.4069821544061574E-3</v>
      </c>
      <c r="Y34" s="75">
        <v>23179</v>
      </c>
      <c r="Z34" s="74">
        <v>1.3687878452620151E-3</v>
      </c>
      <c r="AA34" s="75">
        <v>189718</v>
      </c>
      <c r="AB34" s="77">
        <v>17012350</v>
      </c>
      <c r="AC34" s="45"/>
    </row>
    <row r="35" spans="1:29" x14ac:dyDescent="0.2">
      <c r="A35" s="62">
        <v>29</v>
      </c>
      <c r="B35" s="72">
        <v>4</v>
      </c>
      <c r="C35" s="78" t="s">
        <v>358</v>
      </c>
      <c r="D35" s="74">
        <v>4.3479847304805728E-3</v>
      </c>
      <c r="E35" s="75">
        <v>13682964</v>
      </c>
      <c r="F35" s="74">
        <v>4.3479847304805728E-3</v>
      </c>
      <c r="G35" s="75">
        <v>4765499</v>
      </c>
      <c r="H35" s="74">
        <v>6.9621627634029303E-3</v>
      </c>
      <c r="I35" s="75">
        <v>772530</v>
      </c>
      <c r="J35" s="74">
        <v>4.3479847304805728E-3</v>
      </c>
      <c r="K35" s="75">
        <v>386291</v>
      </c>
      <c r="L35" s="74">
        <v>4.3479847304805728E-3</v>
      </c>
      <c r="M35" s="75">
        <v>1275041</v>
      </c>
      <c r="N35" s="74">
        <v>4.3479847304805728E-3</v>
      </c>
      <c r="O35" s="75">
        <v>38960</v>
      </c>
      <c r="P35" s="76">
        <v>0</v>
      </c>
      <c r="Q35" s="75" t="s">
        <v>458</v>
      </c>
      <c r="R35" s="74">
        <v>4.3479847304805728E-3</v>
      </c>
      <c r="S35" s="75">
        <v>142342</v>
      </c>
      <c r="T35" s="74">
        <v>4.3479847304805728E-3</v>
      </c>
      <c r="U35" s="75">
        <v>226072</v>
      </c>
      <c r="V35" s="74">
        <v>4.3479847304805728E-3</v>
      </c>
      <c r="W35" s="75">
        <v>193486</v>
      </c>
      <c r="X35" s="74">
        <v>4.3479847304805728E-3</v>
      </c>
      <c r="Y35" s="75">
        <v>29581</v>
      </c>
      <c r="Z35" s="74">
        <v>2.8432498674987941E-3</v>
      </c>
      <c r="AA35" s="75">
        <v>394082</v>
      </c>
      <c r="AB35" s="77">
        <v>21906848</v>
      </c>
      <c r="AC35" s="45"/>
    </row>
    <row r="36" spans="1:29" x14ac:dyDescent="0.2">
      <c r="A36" s="62">
        <v>30</v>
      </c>
      <c r="B36" s="72">
        <v>6</v>
      </c>
      <c r="C36" s="78" t="s">
        <v>359</v>
      </c>
      <c r="D36" s="74">
        <v>3.7460602559567903E-3</v>
      </c>
      <c r="E36" s="75">
        <v>11788728</v>
      </c>
      <c r="F36" s="74">
        <v>3.7460602559567903E-3</v>
      </c>
      <c r="G36" s="75">
        <v>4105775</v>
      </c>
      <c r="H36" s="74">
        <v>5.7499238143499717E-3</v>
      </c>
      <c r="I36" s="75">
        <v>638019</v>
      </c>
      <c r="J36" s="74">
        <v>3.7460602559567903E-3</v>
      </c>
      <c r="K36" s="75">
        <v>332814</v>
      </c>
      <c r="L36" s="74">
        <v>3.7460602559567903E-3</v>
      </c>
      <c r="M36" s="75">
        <v>1098527</v>
      </c>
      <c r="N36" s="74">
        <v>3.7460602559567903E-3</v>
      </c>
      <c r="O36" s="75">
        <v>33567</v>
      </c>
      <c r="P36" s="76">
        <v>0</v>
      </c>
      <c r="Q36" s="75" t="s">
        <v>458</v>
      </c>
      <c r="R36" s="74">
        <v>3.7460602559567903E-3</v>
      </c>
      <c r="S36" s="75">
        <v>122637</v>
      </c>
      <c r="T36" s="74">
        <v>3.7460602559567903E-3</v>
      </c>
      <c r="U36" s="75">
        <v>194775</v>
      </c>
      <c r="V36" s="74">
        <v>3.7460602559567903E-3</v>
      </c>
      <c r="W36" s="75">
        <v>166700</v>
      </c>
      <c r="X36" s="74">
        <v>3.7460602559567903E-3</v>
      </c>
      <c r="Y36" s="75">
        <v>25486</v>
      </c>
      <c r="Z36" s="74">
        <v>2.300311765319649E-3</v>
      </c>
      <c r="AA36" s="75">
        <v>318829</v>
      </c>
      <c r="AB36" s="77">
        <v>18825857</v>
      </c>
      <c r="AC36" s="45"/>
    </row>
    <row r="37" spans="1:29" x14ac:dyDescent="0.2">
      <c r="A37" s="62">
        <v>31</v>
      </c>
      <c r="B37" s="72">
        <v>4</v>
      </c>
      <c r="C37" s="79" t="s">
        <v>360</v>
      </c>
      <c r="D37" s="74">
        <v>3.3796684235386275E-3</v>
      </c>
      <c r="E37" s="75">
        <v>10635705</v>
      </c>
      <c r="F37" s="74">
        <v>3.3796684235386275E-3</v>
      </c>
      <c r="G37" s="75">
        <v>3704201</v>
      </c>
      <c r="H37" s="74">
        <v>5.0278226416460379E-3</v>
      </c>
      <c r="I37" s="75">
        <v>557893</v>
      </c>
      <c r="J37" s="74">
        <v>3.3796684235386275E-3</v>
      </c>
      <c r="K37" s="75">
        <v>300262</v>
      </c>
      <c r="L37" s="74">
        <v>3.3796684235386275E-3</v>
      </c>
      <c r="M37" s="75">
        <v>991083</v>
      </c>
      <c r="N37" s="74">
        <v>3.3796684235386275E-3</v>
      </c>
      <c r="O37" s="75">
        <v>30284</v>
      </c>
      <c r="P37" s="76">
        <v>0</v>
      </c>
      <c r="Q37" s="75" t="s">
        <v>458</v>
      </c>
      <c r="R37" s="74">
        <v>3.3796684235386275E-3</v>
      </c>
      <c r="S37" s="75">
        <v>110642</v>
      </c>
      <c r="T37" s="74">
        <v>3.3796684235386275E-3</v>
      </c>
      <c r="U37" s="75">
        <v>175725</v>
      </c>
      <c r="V37" s="74">
        <v>3.3796684235386275E-3</v>
      </c>
      <c r="W37" s="75">
        <v>150396</v>
      </c>
      <c r="X37" s="74">
        <v>3.3796684235386275E-3</v>
      </c>
      <c r="Y37" s="75">
        <v>22993</v>
      </c>
      <c r="Z37" s="74">
        <v>1.5078916515455611E-3</v>
      </c>
      <c r="AA37" s="75">
        <v>208998</v>
      </c>
      <c r="AB37" s="77">
        <v>16888182</v>
      </c>
      <c r="AC37" s="45"/>
    </row>
    <row r="38" spans="1:29" x14ac:dyDescent="0.2">
      <c r="A38" s="62">
        <v>32</v>
      </c>
      <c r="B38" s="72">
        <v>5</v>
      </c>
      <c r="C38" s="78" t="s">
        <v>361</v>
      </c>
      <c r="D38" s="74">
        <v>7.4913559639260465E-3</v>
      </c>
      <c r="E38" s="75">
        <v>23575049</v>
      </c>
      <c r="F38" s="74">
        <v>7.4913559639260465E-3</v>
      </c>
      <c r="G38" s="75">
        <v>8210712</v>
      </c>
      <c r="H38" s="74">
        <v>1.3284653195750607E-2</v>
      </c>
      <c r="I38" s="75">
        <v>1474082</v>
      </c>
      <c r="J38" s="74">
        <v>7.4913559639260465E-3</v>
      </c>
      <c r="K38" s="75">
        <v>665560</v>
      </c>
      <c r="L38" s="74">
        <v>7.4913559639260465E-3</v>
      </c>
      <c r="M38" s="75">
        <v>2196830</v>
      </c>
      <c r="N38" s="74">
        <v>7.4913559639260465E-3</v>
      </c>
      <c r="O38" s="75">
        <v>67126</v>
      </c>
      <c r="P38" s="76">
        <v>0</v>
      </c>
      <c r="Q38" s="75" t="s">
        <v>458</v>
      </c>
      <c r="R38" s="74">
        <v>7.4913559639260465E-3</v>
      </c>
      <c r="S38" s="75">
        <v>245248</v>
      </c>
      <c r="T38" s="74">
        <v>7.4913559639260465E-3</v>
      </c>
      <c r="U38" s="75">
        <v>389511</v>
      </c>
      <c r="V38" s="74">
        <v>7.4913559639260465E-3</v>
      </c>
      <c r="W38" s="75">
        <v>333366</v>
      </c>
      <c r="X38" s="74">
        <v>7.4913559639260465E-3</v>
      </c>
      <c r="Y38" s="75">
        <v>50967</v>
      </c>
      <c r="Z38" s="74">
        <v>8.66426232404356E-3</v>
      </c>
      <c r="AA38" s="75">
        <v>1200889</v>
      </c>
      <c r="AB38" s="77">
        <v>38409340</v>
      </c>
      <c r="AC38" s="45"/>
    </row>
    <row r="39" spans="1:29" x14ac:dyDescent="0.2">
      <c r="A39" s="62">
        <v>33</v>
      </c>
      <c r="B39" s="72">
        <v>1</v>
      </c>
      <c r="C39" s="78" t="s">
        <v>362</v>
      </c>
      <c r="D39" s="74">
        <v>8.8057577662515735E-3</v>
      </c>
      <c r="E39" s="75">
        <v>27711428</v>
      </c>
      <c r="F39" s="74">
        <v>8.8057577662515735E-3</v>
      </c>
      <c r="G39" s="75">
        <v>9651329</v>
      </c>
      <c r="H39" s="74">
        <v>1.5861181969320327E-2</v>
      </c>
      <c r="I39" s="75">
        <v>1759976</v>
      </c>
      <c r="J39" s="74">
        <v>8.8057577662515735E-3</v>
      </c>
      <c r="K39" s="75">
        <v>782336</v>
      </c>
      <c r="L39" s="74">
        <v>8.8057577662515735E-3</v>
      </c>
      <c r="M39" s="75">
        <v>2582277</v>
      </c>
      <c r="N39" s="74">
        <v>8.8057577662515735E-3</v>
      </c>
      <c r="O39" s="75">
        <v>78904</v>
      </c>
      <c r="P39" s="76">
        <v>0</v>
      </c>
      <c r="Q39" s="75" t="s">
        <v>458</v>
      </c>
      <c r="R39" s="74">
        <v>8.8057577662515735E-3</v>
      </c>
      <c r="S39" s="75">
        <v>288279</v>
      </c>
      <c r="T39" s="74">
        <v>8.8057577662515735E-3</v>
      </c>
      <c r="U39" s="75">
        <v>457852</v>
      </c>
      <c r="V39" s="74">
        <v>8.8057577662515735E-3</v>
      </c>
      <c r="W39" s="75">
        <v>391858</v>
      </c>
      <c r="X39" s="74">
        <v>8.8057577662515735E-3</v>
      </c>
      <c r="Y39" s="75">
        <v>59909</v>
      </c>
      <c r="Z39" s="74">
        <v>1.1032595466713488E-2</v>
      </c>
      <c r="AA39" s="75">
        <v>1529146</v>
      </c>
      <c r="AB39" s="77">
        <v>45293294</v>
      </c>
      <c r="AC39" s="45"/>
    </row>
    <row r="40" spans="1:29" x14ac:dyDescent="0.2">
      <c r="A40" s="62">
        <v>34</v>
      </c>
      <c r="B40" s="72">
        <v>3</v>
      </c>
      <c r="C40" s="78" t="s">
        <v>363</v>
      </c>
      <c r="D40" s="74">
        <v>4.4741957156597565E-3</v>
      </c>
      <c r="E40" s="75">
        <v>14080146</v>
      </c>
      <c r="F40" s="74">
        <v>4.4741957156597565E-3</v>
      </c>
      <c r="G40" s="75">
        <v>4903830</v>
      </c>
      <c r="H40" s="74">
        <v>7.1970916831313684E-3</v>
      </c>
      <c r="I40" s="75">
        <v>798598</v>
      </c>
      <c r="J40" s="74">
        <v>4.4741957156597565E-3</v>
      </c>
      <c r="K40" s="75">
        <v>397504</v>
      </c>
      <c r="L40" s="74">
        <v>4.4741957156597565E-3</v>
      </c>
      <c r="M40" s="75">
        <v>1312052</v>
      </c>
      <c r="N40" s="74">
        <v>4.4741957156597565E-3</v>
      </c>
      <c r="O40" s="75">
        <v>40091</v>
      </c>
      <c r="P40" s="76">
        <v>0</v>
      </c>
      <c r="Q40" s="75" t="s">
        <v>458</v>
      </c>
      <c r="R40" s="74">
        <v>4.4741957156597565E-3</v>
      </c>
      <c r="S40" s="75">
        <v>146474</v>
      </c>
      <c r="T40" s="74">
        <v>4.4741957156597565E-3</v>
      </c>
      <c r="U40" s="75">
        <v>232634</v>
      </c>
      <c r="V40" s="74">
        <v>4.4741957156597565E-3</v>
      </c>
      <c r="W40" s="75">
        <v>199102</v>
      </c>
      <c r="X40" s="74">
        <v>4.4741957156597565E-3</v>
      </c>
      <c r="Y40" s="75">
        <v>30440</v>
      </c>
      <c r="Z40" s="74">
        <v>3.522020177651887E-3</v>
      </c>
      <c r="AA40" s="75">
        <v>488161</v>
      </c>
      <c r="AB40" s="77">
        <v>22629032</v>
      </c>
      <c r="AC40" s="45"/>
    </row>
    <row r="41" spans="1:29" x14ac:dyDescent="0.2">
      <c r="A41" s="62">
        <v>35</v>
      </c>
      <c r="B41" s="72">
        <v>3</v>
      </c>
      <c r="C41" s="78" t="s">
        <v>364</v>
      </c>
      <c r="D41" s="74">
        <v>4.4193967885298221E-3</v>
      </c>
      <c r="E41" s="75">
        <v>13907695</v>
      </c>
      <c r="F41" s="74">
        <v>4.4193967885298221E-3</v>
      </c>
      <c r="G41" s="75">
        <v>4843769</v>
      </c>
      <c r="H41" s="74">
        <v>0</v>
      </c>
      <c r="I41" s="75">
        <v>0</v>
      </c>
      <c r="J41" s="74">
        <v>4.4193967885298221E-3</v>
      </c>
      <c r="K41" s="75">
        <v>392636</v>
      </c>
      <c r="L41" s="74">
        <v>4.4193967885298221E-3</v>
      </c>
      <c r="M41" s="75">
        <v>1295982</v>
      </c>
      <c r="N41" s="74">
        <v>4.4193967885298221E-3</v>
      </c>
      <c r="O41" s="75">
        <v>39600</v>
      </c>
      <c r="P41" s="76">
        <v>0</v>
      </c>
      <c r="Q41" s="75" t="s">
        <v>458</v>
      </c>
      <c r="R41" s="74">
        <v>4.4193967885298221E-3</v>
      </c>
      <c r="S41" s="75">
        <v>144680</v>
      </c>
      <c r="T41" s="74">
        <v>4.4193967885298221E-3</v>
      </c>
      <c r="U41" s="75">
        <v>229785</v>
      </c>
      <c r="V41" s="74">
        <v>4.4193967885298221E-3</v>
      </c>
      <c r="W41" s="75">
        <v>196664</v>
      </c>
      <c r="X41" s="74">
        <v>4.4193967885298221E-3</v>
      </c>
      <c r="Y41" s="75">
        <v>30067</v>
      </c>
      <c r="Z41" s="74">
        <v>3.2472298553058573E-3</v>
      </c>
      <c r="AA41" s="75">
        <v>450075</v>
      </c>
      <c r="AB41" s="77">
        <v>21530953</v>
      </c>
      <c r="AC41" s="45"/>
    </row>
    <row r="42" spans="1:29" x14ac:dyDescent="0.2">
      <c r="A42" s="62">
        <v>36</v>
      </c>
      <c r="B42" s="72">
        <v>3</v>
      </c>
      <c r="C42" s="79" t="s">
        <v>365</v>
      </c>
      <c r="D42" s="74">
        <v>4.9135580867594696E-3</v>
      </c>
      <c r="E42" s="75">
        <v>15462805</v>
      </c>
      <c r="F42" s="74">
        <v>4.9135580867594696E-3</v>
      </c>
      <c r="G42" s="75">
        <v>5385382</v>
      </c>
      <c r="H42" s="74">
        <v>8.0778317363099268E-3</v>
      </c>
      <c r="I42" s="75">
        <v>896326</v>
      </c>
      <c r="J42" s="74">
        <v>4.9135580867594696E-3</v>
      </c>
      <c r="K42" s="75">
        <v>436539</v>
      </c>
      <c r="L42" s="74">
        <v>4.9135580867594696E-3</v>
      </c>
      <c r="M42" s="75">
        <v>1440894</v>
      </c>
      <c r="N42" s="74">
        <v>4.9135580867594696E-3</v>
      </c>
      <c r="O42" s="75">
        <v>44028</v>
      </c>
      <c r="P42" s="76">
        <v>0</v>
      </c>
      <c r="Q42" s="75" t="s">
        <v>458</v>
      </c>
      <c r="R42" s="74">
        <v>4.9135580867594696E-3</v>
      </c>
      <c r="S42" s="75">
        <v>160858</v>
      </c>
      <c r="T42" s="74">
        <v>4.9135580867594696E-3</v>
      </c>
      <c r="U42" s="75">
        <v>255479</v>
      </c>
      <c r="V42" s="74">
        <v>4.9135580867594696E-3</v>
      </c>
      <c r="W42" s="75">
        <v>218654</v>
      </c>
      <c r="X42" s="74">
        <v>4.9135580867594696E-3</v>
      </c>
      <c r="Y42" s="75">
        <v>33429</v>
      </c>
      <c r="Z42" s="74">
        <v>4.0583329873771839E-3</v>
      </c>
      <c r="AA42" s="75">
        <v>562496</v>
      </c>
      <c r="AB42" s="77">
        <v>24896890</v>
      </c>
      <c r="AC42" s="45"/>
    </row>
    <row r="43" spans="1:29" x14ac:dyDescent="0.2">
      <c r="A43" s="62">
        <v>37</v>
      </c>
      <c r="B43" s="72">
        <v>3</v>
      </c>
      <c r="C43" s="79" t="s">
        <v>366</v>
      </c>
      <c r="D43" s="74">
        <v>4.0748871748596868E-3</v>
      </c>
      <c r="E43" s="75">
        <v>12823535</v>
      </c>
      <c r="F43" s="74">
        <v>4.0748871748596868E-3</v>
      </c>
      <c r="G43" s="75">
        <v>4466178</v>
      </c>
      <c r="H43" s="74">
        <v>0</v>
      </c>
      <c r="I43" s="75">
        <v>0</v>
      </c>
      <c r="J43" s="74">
        <v>4.0748871748596868E-3</v>
      </c>
      <c r="K43" s="75">
        <v>362028</v>
      </c>
      <c r="L43" s="74">
        <v>4.0748871748596868E-3</v>
      </c>
      <c r="M43" s="75">
        <v>1194955</v>
      </c>
      <c r="N43" s="74">
        <v>4.0748871748596868E-3</v>
      </c>
      <c r="O43" s="75">
        <v>36513</v>
      </c>
      <c r="P43" s="76">
        <v>0</v>
      </c>
      <c r="Q43" s="75" t="s">
        <v>458</v>
      </c>
      <c r="R43" s="74">
        <v>4.0748871748596868E-3</v>
      </c>
      <c r="S43" s="75">
        <v>133402</v>
      </c>
      <c r="T43" s="74">
        <v>4.0748871748596868E-3</v>
      </c>
      <c r="U43" s="75">
        <v>211872</v>
      </c>
      <c r="V43" s="74">
        <v>4.0748871748596868E-3</v>
      </c>
      <c r="W43" s="75">
        <v>181333</v>
      </c>
      <c r="X43" s="74">
        <v>4.0748871748596868E-3</v>
      </c>
      <c r="Y43" s="75">
        <v>27723</v>
      </c>
      <c r="Z43" s="74">
        <v>2.5286162275257032E-3</v>
      </c>
      <c r="AA43" s="75">
        <v>350473</v>
      </c>
      <c r="AB43" s="77">
        <v>19788012</v>
      </c>
      <c r="AC43" s="45"/>
    </row>
    <row r="44" spans="1:29" x14ac:dyDescent="0.2">
      <c r="A44" s="62">
        <v>38</v>
      </c>
      <c r="B44" s="72">
        <v>1</v>
      </c>
      <c r="C44" s="78" t="s">
        <v>367</v>
      </c>
      <c r="D44" s="74">
        <v>1.2872277494347894E-2</v>
      </c>
      <c r="E44" s="75">
        <v>40508631</v>
      </c>
      <c r="F44" s="74">
        <v>1.2872277494347894E-2</v>
      </c>
      <c r="G44" s="75">
        <v>14108336</v>
      </c>
      <c r="H44" s="74">
        <v>2.4703599851510848E-2</v>
      </c>
      <c r="I44" s="75">
        <v>2741142</v>
      </c>
      <c r="J44" s="74">
        <v>1.2872277494347894E-2</v>
      </c>
      <c r="K44" s="75">
        <v>1143621</v>
      </c>
      <c r="L44" s="74">
        <v>1.2872277494347894E-2</v>
      </c>
      <c r="M44" s="75">
        <v>3774778</v>
      </c>
      <c r="N44" s="74">
        <v>1.2872277494347894E-2</v>
      </c>
      <c r="O44" s="75">
        <v>115342</v>
      </c>
      <c r="P44" s="76">
        <v>0</v>
      </c>
      <c r="Q44" s="75" t="s">
        <v>458</v>
      </c>
      <c r="R44" s="74">
        <v>1.2872277494347894E-2</v>
      </c>
      <c r="S44" s="75">
        <v>421406</v>
      </c>
      <c r="T44" s="74">
        <v>1.2872277494347894E-2</v>
      </c>
      <c r="U44" s="75">
        <v>669290</v>
      </c>
      <c r="V44" s="74">
        <v>1.2872277494347894E-2</v>
      </c>
      <c r="W44" s="75">
        <v>572818</v>
      </c>
      <c r="X44" s="74">
        <v>1.2872277494347894E-2</v>
      </c>
      <c r="Y44" s="75">
        <v>87575</v>
      </c>
      <c r="Z44" s="74">
        <v>1.6654177721134981E-2</v>
      </c>
      <c r="AA44" s="75">
        <v>2308312</v>
      </c>
      <c r="AB44" s="77">
        <v>66451251</v>
      </c>
      <c r="AC44" s="45"/>
    </row>
    <row r="45" spans="1:29" x14ac:dyDescent="0.2">
      <c r="A45" s="62">
        <v>39</v>
      </c>
      <c r="B45" s="72">
        <v>2</v>
      </c>
      <c r="C45" s="79" t="s">
        <v>368</v>
      </c>
      <c r="D45" s="74">
        <v>3.7820219361105094E-3</v>
      </c>
      <c r="E45" s="75">
        <v>11901898</v>
      </c>
      <c r="F45" s="74">
        <v>3.7820219361105094E-3</v>
      </c>
      <c r="G45" s="75">
        <v>4145190</v>
      </c>
      <c r="H45" s="74">
        <v>5.9817427661048974E-3</v>
      </c>
      <c r="I45" s="75">
        <v>663742</v>
      </c>
      <c r="J45" s="74">
        <v>3.7820219361105094E-3</v>
      </c>
      <c r="K45" s="75">
        <v>336009</v>
      </c>
      <c r="L45" s="74">
        <v>3.7820219361105094E-3</v>
      </c>
      <c r="M45" s="75">
        <v>1109073</v>
      </c>
      <c r="N45" s="74">
        <v>3.7820219361105094E-3</v>
      </c>
      <c r="O45" s="75">
        <v>33889</v>
      </c>
      <c r="P45" s="76">
        <v>0</v>
      </c>
      <c r="Q45" s="75" t="s">
        <v>458</v>
      </c>
      <c r="R45" s="74">
        <v>3.7820219361105094E-3</v>
      </c>
      <c r="S45" s="75">
        <v>123814</v>
      </c>
      <c r="T45" s="74">
        <v>3.7820219361105094E-3</v>
      </c>
      <c r="U45" s="75">
        <v>196645</v>
      </c>
      <c r="V45" s="74">
        <v>3.7820219361105094E-3</v>
      </c>
      <c r="W45" s="75">
        <v>168301</v>
      </c>
      <c r="X45" s="74">
        <v>3.7820219361105094E-3</v>
      </c>
      <c r="Y45" s="75">
        <v>25731</v>
      </c>
      <c r="Z45" s="74">
        <v>1.9355702872341034E-3</v>
      </c>
      <c r="AA45" s="75">
        <v>268275</v>
      </c>
      <c r="AB45" s="77">
        <v>18972567</v>
      </c>
      <c r="AC45" s="45"/>
    </row>
    <row r="46" spans="1:29" x14ac:dyDescent="0.2">
      <c r="A46" s="62">
        <v>40</v>
      </c>
      <c r="B46" s="72">
        <v>3</v>
      </c>
      <c r="C46" s="79" t="s">
        <v>369</v>
      </c>
      <c r="D46" s="74">
        <v>1.0897263051114405E-2</v>
      </c>
      <c r="E46" s="75">
        <v>34293326</v>
      </c>
      <c r="F46" s="74">
        <v>1.0897263051114405E-2</v>
      </c>
      <c r="G46" s="75">
        <v>11943671</v>
      </c>
      <c r="H46" s="74">
        <v>2.0538878730158264E-2</v>
      </c>
      <c r="I46" s="75">
        <v>2279019</v>
      </c>
      <c r="J46" s="74">
        <v>1.0897263051114405E-2</v>
      </c>
      <c r="K46" s="75">
        <v>968154</v>
      </c>
      <c r="L46" s="74">
        <v>1.0897263051114405E-2</v>
      </c>
      <c r="M46" s="75">
        <v>3195608</v>
      </c>
      <c r="N46" s="74">
        <v>1.0897263051114405E-2</v>
      </c>
      <c r="O46" s="75">
        <v>97645</v>
      </c>
      <c r="P46" s="76">
        <v>0</v>
      </c>
      <c r="Q46" s="75" t="s">
        <v>458</v>
      </c>
      <c r="R46" s="74">
        <v>1.0897263051114405E-2</v>
      </c>
      <c r="S46" s="75">
        <v>356749</v>
      </c>
      <c r="T46" s="74">
        <v>1.0897263051114405E-2</v>
      </c>
      <c r="U46" s="75">
        <v>566600</v>
      </c>
      <c r="V46" s="74">
        <v>1.0897263051114405E-2</v>
      </c>
      <c r="W46" s="75">
        <v>484930</v>
      </c>
      <c r="X46" s="74">
        <v>1.0897263051114405E-2</v>
      </c>
      <c r="Y46" s="75">
        <v>74139</v>
      </c>
      <c r="Z46" s="74">
        <v>1.3248468455626616E-2</v>
      </c>
      <c r="AA46" s="75">
        <v>1836272</v>
      </c>
      <c r="AB46" s="77">
        <v>56096113</v>
      </c>
      <c r="AC46" s="45"/>
    </row>
    <row r="47" spans="1:29" x14ac:dyDescent="0.2">
      <c r="A47" s="62">
        <v>41</v>
      </c>
      <c r="B47" s="72">
        <v>2</v>
      </c>
      <c r="C47" s="79" t="s">
        <v>370</v>
      </c>
      <c r="D47" s="74">
        <v>4.3474261572706258E-2</v>
      </c>
      <c r="E47" s="75">
        <v>136812062</v>
      </c>
      <c r="F47" s="74">
        <v>4.3474261572706258E-2</v>
      </c>
      <c r="G47" s="75">
        <v>47648870</v>
      </c>
      <c r="H47" s="74">
        <v>8.8538934618391463E-2</v>
      </c>
      <c r="I47" s="75">
        <v>9824391</v>
      </c>
      <c r="J47" s="74">
        <v>4.3474261572706258E-2</v>
      </c>
      <c r="K47" s="75">
        <v>3862416</v>
      </c>
      <c r="L47" s="74">
        <v>4.3474261572706258E-2</v>
      </c>
      <c r="M47" s="75">
        <v>12748770</v>
      </c>
      <c r="N47" s="74">
        <v>4.3474261572706258E-2</v>
      </c>
      <c r="O47" s="75">
        <v>389552</v>
      </c>
      <c r="P47" s="76">
        <v>0</v>
      </c>
      <c r="Q47" s="75" t="s">
        <v>458</v>
      </c>
      <c r="R47" s="74">
        <v>4.3474261572706258E-2</v>
      </c>
      <c r="S47" s="75">
        <v>1423240</v>
      </c>
      <c r="T47" s="74">
        <v>4.3474261572706258E-2</v>
      </c>
      <c r="U47" s="75">
        <v>2260430</v>
      </c>
      <c r="V47" s="74">
        <v>4.3474261572706258E-2</v>
      </c>
      <c r="W47" s="75">
        <v>1934611</v>
      </c>
      <c r="X47" s="74">
        <v>4.3474261572706258E-2</v>
      </c>
      <c r="Y47" s="75">
        <v>295773</v>
      </c>
      <c r="Z47" s="74">
        <v>5.7533038309649259E-2</v>
      </c>
      <c r="AA47" s="75">
        <v>7974229</v>
      </c>
      <c r="AB47" s="77">
        <v>225174344</v>
      </c>
      <c r="AC47" s="45"/>
    </row>
    <row r="48" spans="1:29" x14ac:dyDescent="0.2">
      <c r="A48" s="62">
        <v>42</v>
      </c>
      <c r="B48" s="72">
        <v>3</v>
      </c>
      <c r="C48" s="78" t="s">
        <v>371</v>
      </c>
      <c r="D48" s="74">
        <v>4.176136955340048E-3</v>
      </c>
      <c r="E48" s="75">
        <v>13142165</v>
      </c>
      <c r="F48" s="74">
        <v>4.176136955340048E-3</v>
      </c>
      <c r="G48" s="75">
        <v>4577150</v>
      </c>
      <c r="H48" s="74">
        <v>6.6123358357232653E-3</v>
      </c>
      <c r="I48" s="75">
        <v>733713</v>
      </c>
      <c r="J48" s="74">
        <v>4.176136955340048E-3</v>
      </c>
      <c r="K48" s="75">
        <v>371024</v>
      </c>
      <c r="L48" s="74">
        <v>4.176136955340048E-3</v>
      </c>
      <c r="M48" s="75">
        <v>1224647</v>
      </c>
      <c r="N48" s="74">
        <v>4.176136955340048E-3</v>
      </c>
      <c r="O48" s="75">
        <v>37420</v>
      </c>
      <c r="P48" s="76">
        <v>0</v>
      </c>
      <c r="Q48" s="75" t="s">
        <v>458</v>
      </c>
      <c r="R48" s="74">
        <v>4.176136955340048E-3</v>
      </c>
      <c r="S48" s="75">
        <v>136716</v>
      </c>
      <c r="T48" s="74">
        <v>4.176136955340048E-3</v>
      </c>
      <c r="U48" s="75">
        <v>217137</v>
      </c>
      <c r="V48" s="74">
        <v>4.176136955340048E-3</v>
      </c>
      <c r="W48" s="75">
        <v>185839</v>
      </c>
      <c r="X48" s="74">
        <v>4.176136955340048E-3</v>
      </c>
      <c r="Y48" s="75">
        <v>28412</v>
      </c>
      <c r="Z48" s="74">
        <v>2.8374609254732844E-3</v>
      </c>
      <c r="AA48" s="75">
        <v>393279</v>
      </c>
      <c r="AB48" s="77">
        <v>21047502</v>
      </c>
      <c r="AC48" s="45"/>
    </row>
    <row r="49" spans="1:29" x14ac:dyDescent="0.2">
      <c r="A49" s="62">
        <v>43</v>
      </c>
      <c r="B49" s="72">
        <v>6</v>
      </c>
      <c r="C49" s="78" t="s">
        <v>372</v>
      </c>
      <c r="D49" s="74">
        <v>3.5496723416232091E-3</v>
      </c>
      <c r="E49" s="75">
        <v>11170701</v>
      </c>
      <c r="F49" s="74">
        <v>3.5496723416232091E-3</v>
      </c>
      <c r="G49" s="75">
        <v>3890529</v>
      </c>
      <c r="H49" s="74">
        <v>0</v>
      </c>
      <c r="I49" s="75">
        <v>0</v>
      </c>
      <c r="J49" s="74">
        <v>3.5496723416232091E-3</v>
      </c>
      <c r="K49" s="75">
        <v>315366</v>
      </c>
      <c r="L49" s="74">
        <v>3.5496723416232091E-3</v>
      </c>
      <c r="M49" s="75">
        <v>1040937</v>
      </c>
      <c r="N49" s="74">
        <v>3.5496723416232091E-3</v>
      </c>
      <c r="O49" s="75">
        <v>31807</v>
      </c>
      <c r="P49" s="76">
        <v>0</v>
      </c>
      <c r="Q49" s="75" t="s">
        <v>458</v>
      </c>
      <c r="R49" s="74">
        <v>3.5496723416232091E-3</v>
      </c>
      <c r="S49" s="75">
        <v>116207</v>
      </c>
      <c r="T49" s="74">
        <v>3.5496723416232091E-3</v>
      </c>
      <c r="U49" s="75">
        <v>184564</v>
      </c>
      <c r="V49" s="74">
        <v>3.5496723416232091E-3</v>
      </c>
      <c r="W49" s="75">
        <v>157961</v>
      </c>
      <c r="X49" s="74">
        <v>3.5496723416232091E-3</v>
      </c>
      <c r="Y49" s="75">
        <v>24150</v>
      </c>
      <c r="Z49" s="74">
        <v>1.7782878416254008E-3</v>
      </c>
      <c r="AA49" s="75">
        <v>246475</v>
      </c>
      <c r="AB49" s="77">
        <v>17178697</v>
      </c>
      <c r="AC49" s="45"/>
    </row>
    <row r="50" spans="1:29" x14ac:dyDescent="0.2">
      <c r="A50" s="62">
        <v>44</v>
      </c>
      <c r="B50" s="72">
        <v>1</v>
      </c>
      <c r="C50" s="78" t="s">
        <v>373</v>
      </c>
      <c r="D50" s="74">
        <v>4.7473882109658992E-3</v>
      </c>
      <c r="E50" s="75">
        <v>14939874</v>
      </c>
      <c r="F50" s="74">
        <v>4.7473882109658992E-3</v>
      </c>
      <c r="G50" s="75">
        <v>5203255</v>
      </c>
      <c r="H50" s="74">
        <v>7.7955664622901604E-3</v>
      </c>
      <c r="I50" s="75">
        <v>865006</v>
      </c>
      <c r="J50" s="74">
        <v>4.7473882109658992E-3</v>
      </c>
      <c r="K50" s="75">
        <v>421776</v>
      </c>
      <c r="L50" s="74">
        <v>4.7473882109658992E-3</v>
      </c>
      <c r="M50" s="75">
        <v>1392165</v>
      </c>
      <c r="N50" s="74">
        <v>4.7473882109658992E-3</v>
      </c>
      <c r="O50" s="75">
        <v>42539</v>
      </c>
      <c r="P50" s="76">
        <v>0</v>
      </c>
      <c r="Q50" s="75" t="s">
        <v>458</v>
      </c>
      <c r="R50" s="74">
        <v>4.7473882109658992E-3</v>
      </c>
      <c r="S50" s="75">
        <v>155418</v>
      </c>
      <c r="T50" s="74">
        <v>4.7473882109658992E-3</v>
      </c>
      <c r="U50" s="75">
        <v>246839</v>
      </c>
      <c r="V50" s="74">
        <v>4.7473882109658992E-3</v>
      </c>
      <c r="W50" s="75">
        <v>211260</v>
      </c>
      <c r="X50" s="74">
        <v>4.7473882109658992E-3</v>
      </c>
      <c r="Y50" s="75">
        <v>32298</v>
      </c>
      <c r="Z50" s="74">
        <v>3.6618458543408909E-3</v>
      </c>
      <c r="AA50" s="75">
        <v>507541</v>
      </c>
      <c r="AB50" s="77">
        <v>24017971</v>
      </c>
      <c r="AC50" s="45"/>
    </row>
    <row r="51" spans="1:29" x14ac:dyDescent="0.2">
      <c r="A51" s="62">
        <v>45</v>
      </c>
      <c r="B51" s="72">
        <v>1</v>
      </c>
      <c r="C51" s="78" t="s">
        <v>374</v>
      </c>
      <c r="D51" s="74">
        <v>3.3236580999597433E-3</v>
      </c>
      <c r="E51" s="75">
        <v>10459442</v>
      </c>
      <c r="F51" s="74">
        <v>3.3236580999597433E-3</v>
      </c>
      <c r="G51" s="75">
        <v>3642812</v>
      </c>
      <c r="H51" s="74">
        <v>4.9237469390720689E-3</v>
      </c>
      <c r="I51" s="75">
        <v>546345</v>
      </c>
      <c r="J51" s="74">
        <v>3.3236580999597433E-3</v>
      </c>
      <c r="K51" s="75">
        <v>295286</v>
      </c>
      <c r="L51" s="74">
        <v>3.3236580999597433E-3</v>
      </c>
      <c r="M51" s="75">
        <v>974658</v>
      </c>
      <c r="N51" s="74">
        <v>3.3236580999597433E-3</v>
      </c>
      <c r="O51" s="75">
        <v>29782</v>
      </c>
      <c r="P51" s="76">
        <v>0</v>
      </c>
      <c r="Q51" s="75" t="s">
        <v>458</v>
      </c>
      <c r="R51" s="74">
        <v>3.3236580999597433E-3</v>
      </c>
      <c r="S51" s="75">
        <v>108808</v>
      </c>
      <c r="T51" s="74">
        <v>3.3236580999597433E-3</v>
      </c>
      <c r="U51" s="75">
        <v>172812</v>
      </c>
      <c r="V51" s="74">
        <v>3.3236580999597433E-3</v>
      </c>
      <c r="W51" s="75">
        <v>147903</v>
      </c>
      <c r="X51" s="74">
        <v>3.3236580999597433E-3</v>
      </c>
      <c r="Y51" s="75">
        <v>22612</v>
      </c>
      <c r="Z51" s="74">
        <v>1.2596689061327819E-3</v>
      </c>
      <c r="AA51" s="75">
        <v>174593</v>
      </c>
      <c r="AB51" s="77">
        <v>16575053</v>
      </c>
      <c r="AC51" s="45"/>
    </row>
    <row r="52" spans="1:29" x14ac:dyDescent="0.2">
      <c r="A52" s="62">
        <v>46</v>
      </c>
      <c r="B52" s="72">
        <v>7</v>
      </c>
      <c r="C52" s="78" t="s">
        <v>375</v>
      </c>
      <c r="D52" s="74">
        <v>3.5178307397125807E-3</v>
      </c>
      <c r="E52" s="75">
        <v>11070497</v>
      </c>
      <c r="F52" s="74">
        <v>3.5178307397125807E-3</v>
      </c>
      <c r="G52" s="75">
        <v>3855630</v>
      </c>
      <c r="H52" s="74">
        <v>0</v>
      </c>
      <c r="I52" s="75">
        <v>0</v>
      </c>
      <c r="J52" s="74">
        <v>3.5178307397125807E-3</v>
      </c>
      <c r="K52" s="75">
        <v>312537</v>
      </c>
      <c r="L52" s="74">
        <v>3.5178307397125807E-3</v>
      </c>
      <c r="M52" s="75">
        <v>1031599</v>
      </c>
      <c r="N52" s="74">
        <v>3.5178307397125807E-3</v>
      </c>
      <c r="O52" s="75">
        <v>31522</v>
      </c>
      <c r="P52" s="76">
        <v>0</v>
      </c>
      <c r="Q52" s="75" t="s">
        <v>458</v>
      </c>
      <c r="R52" s="74">
        <v>3.5178307397125807E-3</v>
      </c>
      <c r="S52" s="75">
        <v>115165</v>
      </c>
      <c r="T52" s="74">
        <v>3.5178307397125807E-3</v>
      </c>
      <c r="U52" s="75">
        <v>182908</v>
      </c>
      <c r="V52" s="74">
        <v>3.5178307397125807E-3</v>
      </c>
      <c r="W52" s="75">
        <v>156544</v>
      </c>
      <c r="X52" s="74">
        <v>3.5178307397125807E-3</v>
      </c>
      <c r="Y52" s="75">
        <v>23933</v>
      </c>
      <c r="Z52" s="74">
        <v>1.7261996396043928E-3</v>
      </c>
      <c r="AA52" s="75">
        <v>239256</v>
      </c>
      <c r="AB52" s="77">
        <v>17019591</v>
      </c>
      <c r="AC52" s="45"/>
    </row>
    <row r="53" spans="1:29" x14ac:dyDescent="0.2">
      <c r="A53" s="62">
        <v>47</v>
      </c>
      <c r="B53" s="72">
        <v>7</v>
      </c>
      <c r="C53" s="78" t="s">
        <v>376</v>
      </c>
      <c r="D53" s="74">
        <v>4.3069644124034377E-3</v>
      </c>
      <c r="E53" s="75">
        <v>13553874</v>
      </c>
      <c r="F53" s="74">
        <v>4.3069644124034377E-3</v>
      </c>
      <c r="G53" s="75">
        <v>4720540</v>
      </c>
      <c r="H53" s="74">
        <v>6.8940722723562602E-3</v>
      </c>
      <c r="I53" s="75">
        <v>764975</v>
      </c>
      <c r="J53" s="74">
        <v>4.3069644124034377E-3</v>
      </c>
      <c r="K53" s="75">
        <v>382647</v>
      </c>
      <c r="L53" s="74">
        <v>4.3069644124034377E-3</v>
      </c>
      <c r="M53" s="75">
        <v>1263012</v>
      </c>
      <c r="N53" s="74">
        <v>4.3069644124034377E-3</v>
      </c>
      <c r="O53" s="75">
        <v>38593</v>
      </c>
      <c r="P53" s="76">
        <v>0</v>
      </c>
      <c r="Q53" s="75" t="s">
        <v>458</v>
      </c>
      <c r="R53" s="74">
        <v>4.3069644124034377E-3</v>
      </c>
      <c r="S53" s="75">
        <v>140999</v>
      </c>
      <c r="T53" s="74">
        <v>4.3069644124034377E-3</v>
      </c>
      <c r="U53" s="75">
        <v>223939</v>
      </c>
      <c r="V53" s="74">
        <v>4.3069644124034377E-3</v>
      </c>
      <c r="W53" s="75">
        <v>191661</v>
      </c>
      <c r="X53" s="74">
        <v>4.3069644124034377E-3</v>
      </c>
      <c r="Y53" s="75">
        <v>29302</v>
      </c>
      <c r="Z53" s="74">
        <v>3.1103557268993311E-3</v>
      </c>
      <c r="AA53" s="75">
        <v>431103</v>
      </c>
      <c r="AB53" s="77">
        <v>21740645</v>
      </c>
      <c r="AC53" s="45"/>
    </row>
    <row r="54" spans="1:29" x14ac:dyDescent="0.2">
      <c r="A54" s="62">
        <v>48</v>
      </c>
      <c r="B54" s="72">
        <v>1</v>
      </c>
      <c r="C54" s="78" t="s">
        <v>377</v>
      </c>
      <c r="D54" s="74">
        <v>9.5439100639429335E-3</v>
      </c>
      <c r="E54" s="75">
        <v>30034369</v>
      </c>
      <c r="F54" s="74">
        <v>9.5439100639429335E-3</v>
      </c>
      <c r="G54" s="75">
        <v>10460362</v>
      </c>
      <c r="H54" s="74">
        <v>1.7337728078539616E-2</v>
      </c>
      <c r="I54" s="75">
        <v>1923816</v>
      </c>
      <c r="J54" s="74">
        <v>9.5439100639429335E-3</v>
      </c>
      <c r="K54" s="75">
        <v>847917</v>
      </c>
      <c r="L54" s="74">
        <v>9.5439100639429335E-3</v>
      </c>
      <c r="M54" s="75">
        <v>2798739</v>
      </c>
      <c r="N54" s="74">
        <v>9.5439100639429335E-3</v>
      </c>
      <c r="O54" s="75">
        <v>85518</v>
      </c>
      <c r="P54" s="76">
        <v>0</v>
      </c>
      <c r="Q54" s="75" t="s">
        <v>458</v>
      </c>
      <c r="R54" s="74">
        <v>9.5439100639429335E-3</v>
      </c>
      <c r="S54" s="75">
        <v>312444</v>
      </c>
      <c r="T54" s="74">
        <v>9.5439100639429335E-3</v>
      </c>
      <c r="U54" s="75">
        <v>496232</v>
      </c>
      <c r="V54" s="74">
        <v>9.5439100639429335E-3</v>
      </c>
      <c r="W54" s="75">
        <v>424705</v>
      </c>
      <c r="X54" s="74">
        <v>9.5439100639429335E-3</v>
      </c>
      <c r="Y54" s="75">
        <v>64931</v>
      </c>
      <c r="Z54" s="74">
        <v>1.1696942432822981E-2</v>
      </c>
      <c r="AA54" s="75">
        <v>1621227</v>
      </c>
      <c r="AB54" s="77">
        <v>49070260</v>
      </c>
      <c r="AC54" s="45"/>
    </row>
    <row r="55" spans="1:29" x14ac:dyDescent="0.2">
      <c r="A55" s="62">
        <v>49</v>
      </c>
      <c r="B55" s="72">
        <v>7</v>
      </c>
      <c r="C55" s="78" t="s">
        <v>378</v>
      </c>
      <c r="D55" s="74">
        <v>3.7474180820030547E-3</v>
      </c>
      <c r="E55" s="75">
        <v>11793001</v>
      </c>
      <c r="F55" s="74">
        <v>3.7474180820030547E-3</v>
      </c>
      <c r="G55" s="75">
        <v>4107263</v>
      </c>
      <c r="H55" s="74">
        <v>5.7387872638197997E-3</v>
      </c>
      <c r="I55" s="75">
        <v>636783</v>
      </c>
      <c r="J55" s="74">
        <v>3.7474180820030547E-3</v>
      </c>
      <c r="K55" s="75">
        <v>332935</v>
      </c>
      <c r="L55" s="74">
        <v>3.7474180820030547E-3</v>
      </c>
      <c r="M55" s="75">
        <v>1098925</v>
      </c>
      <c r="N55" s="74">
        <v>3.7474180820030547E-3</v>
      </c>
      <c r="O55" s="75">
        <v>33579</v>
      </c>
      <c r="P55" s="76">
        <v>0</v>
      </c>
      <c r="Q55" s="75" t="s">
        <v>458</v>
      </c>
      <c r="R55" s="74">
        <v>3.7474180820030547E-3</v>
      </c>
      <c r="S55" s="75">
        <v>122681</v>
      </c>
      <c r="T55" s="74">
        <v>3.7474180820030547E-3</v>
      </c>
      <c r="U55" s="75">
        <v>194846</v>
      </c>
      <c r="V55" s="74">
        <v>3.7474180820030547E-3</v>
      </c>
      <c r="W55" s="75">
        <v>166761</v>
      </c>
      <c r="X55" s="74">
        <v>3.7474180820030547E-3</v>
      </c>
      <c r="Y55" s="75">
        <v>25495</v>
      </c>
      <c r="Z55" s="74">
        <v>2.4784138429005094E-3</v>
      </c>
      <c r="AA55" s="75">
        <v>343515</v>
      </c>
      <c r="AB55" s="77">
        <v>18855784</v>
      </c>
      <c r="AC55" s="45"/>
    </row>
    <row r="56" spans="1:29" x14ac:dyDescent="0.2">
      <c r="A56" s="62">
        <v>50</v>
      </c>
      <c r="B56" s="72">
        <v>2</v>
      </c>
      <c r="C56" s="79" t="s">
        <v>379</v>
      </c>
      <c r="D56" s="74">
        <v>0.33900312127681304</v>
      </c>
      <c r="E56" s="75">
        <v>1066831598</v>
      </c>
      <c r="F56" s="74">
        <v>0.33900312127681304</v>
      </c>
      <c r="G56" s="75">
        <v>371555838</v>
      </c>
      <c r="H56" s="74">
        <v>0</v>
      </c>
      <c r="I56" s="75">
        <v>0</v>
      </c>
      <c r="J56" s="74">
        <v>0.33900312127681304</v>
      </c>
      <c r="K56" s="75">
        <v>30118303</v>
      </c>
      <c r="L56" s="74">
        <v>0.33900312127681304</v>
      </c>
      <c r="M56" s="75">
        <v>99412223</v>
      </c>
      <c r="N56" s="74">
        <v>0.33900312127681304</v>
      </c>
      <c r="O56" s="75">
        <v>3037643</v>
      </c>
      <c r="P56" s="76">
        <v>0</v>
      </c>
      <c r="Q56" s="75" t="s">
        <v>458</v>
      </c>
      <c r="R56" s="74">
        <v>0.33900312127681304</v>
      </c>
      <c r="S56" s="75">
        <v>11098121</v>
      </c>
      <c r="T56" s="74">
        <v>0.33900312127681304</v>
      </c>
      <c r="U56" s="75">
        <v>17626354</v>
      </c>
      <c r="V56" s="74">
        <v>0.33900312127681304</v>
      </c>
      <c r="W56" s="75">
        <v>15085693</v>
      </c>
      <c r="X56" s="74">
        <v>0.33900312127681304</v>
      </c>
      <c r="Y56" s="75">
        <v>2306386</v>
      </c>
      <c r="Z56" s="74">
        <v>0.36963765303409196</v>
      </c>
      <c r="AA56" s="75">
        <v>51232740</v>
      </c>
      <c r="AB56" s="77">
        <v>1668304899</v>
      </c>
      <c r="AC56" s="45"/>
    </row>
    <row r="57" spans="1:29" x14ac:dyDescent="0.2">
      <c r="A57" s="62">
        <v>51</v>
      </c>
      <c r="B57" s="72">
        <v>2</v>
      </c>
      <c r="C57" s="78" t="s">
        <v>380</v>
      </c>
      <c r="D57" s="74">
        <v>3.5615653848164687E-3</v>
      </c>
      <c r="E57" s="75">
        <v>11208128</v>
      </c>
      <c r="F57" s="74">
        <v>3.5615653848164687E-3</v>
      </c>
      <c r="G57" s="75">
        <v>3903564</v>
      </c>
      <c r="H57" s="74">
        <v>0</v>
      </c>
      <c r="I57" s="75">
        <v>0</v>
      </c>
      <c r="J57" s="74">
        <v>3.5615653848164687E-3</v>
      </c>
      <c r="K57" s="75">
        <v>316423</v>
      </c>
      <c r="L57" s="74">
        <v>3.5615653848164687E-3</v>
      </c>
      <c r="M57" s="75">
        <v>1044424</v>
      </c>
      <c r="N57" s="74">
        <v>3.5615653848164687E-3</v>
      </c>
      <c r="O57" s="75">
        <v>31913</v>
      </c>
      <c r="P57" s="76">
        <v>0</v>
      </c>
      <c r="Q57" s="75" t="s">
        <v>458</v>
      </c>
      <c r="R57" s="74">
        <v>3.5615653848164687E-3</v>
      </c>
      <c r="S57" s="75">
        <v>116597</v>
      </c>
      <c r="T57" s="74">
        <v>3.5615653848164687E-3</v>
      </c>
      <c r="U57" s="75">
        <v>185182</v>
      </c>
      <c r="V57" s="74">
        <v>3.5615653848164687E-3</v>
      </c>
      <c r="W57" s="75">
        <v>158490</v>
      </c>
      <c r="X57" s="74">
        <v>3.5615653848164687E-3</v>
      </c>
      <c r="Y57" s="75">
        <v>24231</v>
      </c>
      <c r="Z57" s="74">
        <v>1.5611259832529261E-3</v>
      </c>
      <c r="AA57" s="75">
        <v>216376</v>
      </c>
      <c r="AB57" s="77">
        <v>17205328</v>
      </c>
      <c r="AC57" s="45"/>
    </row>
    <row r="58" spans="1:29" x14ac:dyDescent="0.2">
      <c r="A58" s="62">
        <v>52</v>
      </c>
      <c r="B58" s="72">
        <v>4</v>
      </c>
      <c r="C58" s="79" t="s">
        <v>381</v>
      </c>
      <c r="D58" s="74">
        <v>1.3692973455039011E-2</v>
      </c>
      <c r="E58" s="75">
        <v>43091334</v>
      </c>
      <c r="F58" s="74">
        <v>1.3692973455039011E-2</v>
      </c>
      <c r="G58" s="75">
        <v>15007839</v>
      </c>
      <c r="H58" s="74">
        <v>2.69620865891241E-2</v>
      </c>
      <c r="I58" s="75">
        <v>2991746</v>
      </c>
      <c r="J58" s="74">
        <v>1.3692973455039011E-2</v>
      </c>
      <c r="K58" s="75">
        <v>1216535</v>
      </c>
      <c r="L58" s="74">
        <v>1.3692973455039011E-2</v>
      </c>
      <c r="M58" s="75">
        <v>4015447</v>
      </c>
      <c r="N58" s="74">
        <v>1.3692973455039011E-2</v>
      </c>
      <c r="O58" s="75">
        <v>122696</v>
      </c>
      <c r="P58" s="76">
        <v>0</v>
      </c>
      <c r="Q58" s="75" t="s">
        <v>458</v>
      </c>
      <c r="R58" s="74">
        <v>1.3692973455039011E-2</v>
      </c>
      <c r="S58" s="75">
        <v>448274</v>
      </c>
      <c r="T58" s="74">
        <v>1.3692973455039011E-2</v>
      </c>
      <c r="U58" s="75">
        <v>711962</v>
      </c>
      <c r="V58" s="74">
        <v>1.3692973455039011E-2</v>
      </c>
      <c r="W58" s="75">
        <v>609339</v>
      </c>
      <c r="X58" s="74">
        <v>1.3692973455039011E-2</v>
      </c>
      <c r="Y58" s="75">
        <v>93159</v>
      </c>
      <c r="Z58" s="74">
        <v>1.7281350614351969E-2</v>
      </c>
      <c r="AA58" s="75">
        <v>2395240</v>
      </c>
      <c r="AB58" s="77">
        <v>70703571</v>
      </c>
      <c r="AC58" s="45"/>
    </row>
    <row r="59" spans="1:29" x14ac:dyDescent="0.2">
      <c r="A59" s="62">
        <v>53</v>
      </c>
      <c r="B59" s="72">
        <v>7</v>
      </c>
      <c r="C59" s="78" t="s">
        <v>382</v>
      </c>
      <c r="D59" s="74">
        <v>6.4596126282010337E-3</v>
      </c>
      <c r="E59" s="75">
        <v>20328187</v>
      </c>
      <c r="F59" s="74">
        <v>6.4596126282010337E-3</v>
      </c>
      <c r="G59" s="75">
        <v>7079896</v>
      </c>
      <c r="H59" s="74">
        <v>1.1254001356752884E-2</v>
      </c>
      <c r="I59" s="75">
        <v>1248758</v>
      </c>
      <c r="J59" s="74">
        <v>6.4596126282010337E-3</v>
      </c>
      <c r="K59" s="75">
        <v>573896</v>
      </c>
      <c r="L59" s="74">
        <v>6.4596126282010337E-3</v>
      </c>
      <c r="M59" s="75">
        <v>1894273</v>
      </c>
      <c r="N59" s="74">
        <v>6.4596126282010337E-3</v>
      </c>
      <c r="O59" s="75">
        <v>57881</v>
      </c>
      <c r="P59" s="76">
        <v>0</v>
      </c>
      <c r="Q59" s="75" t="s">
        <v>458</v>
      </c>
      <c r="R59" s="74">
        <v>6.4596126282010337E-3</v>
      </c>
      <c r="S59" s="75">
        <v>211472</v>
      </c>
      <c r="T59" s="74">
        <v>6.4596126282010337E-3</v>
      </c>
      <c r="U59" s="75">
        <v>335865</v>
      </c>
      <c r="V59" s="74">
        <v>6.4596126282010337E-3</v>
      </c>
      <c r="W59" s="75">
        <v>287454</v>
      </c>
      <c r="X59" s="74">
        <v>6.4596126282010337E-3</v>
      </c>
      <c r="Y59" s="75">
        <v>43947</v>
      </c>
      <c r="Z59" s="74">
        <v>6.1925229286870689E-3</v>
      </c>
      <c r="AA59" s="75">
        <v>858300</v>
      </c>
      <c r="AB59" s="77">
        <v>32919929</v>
      </c>
      <c r="AC59" s="45"/>
    </row>
    <row r="60" spans="1:29" x14ac:dyDescent="0.2">
      <c r="A60" s="62">
        <v>54</v>
      </c>
      <c r="B60" s="72">
        <v>4</v>
      </c>
      <c r="C60" s="78" t="s">
        <v>383</v>
      </c>
      <c r="D60" s="74">
        <v>3.4238820559142329E-3</v>
      </c>
      <c r="E60" s="75">
        <v>10774843</v>
      </c>
      <c r="F60" s="74">
        <v>3.4238820559142329E-3</v>
      </c>
      <c r="G60" s="75">
        <v>3752660</v>
      </c>
      <c r="H60" s="74">
        <v>5.157557426846841E-3</v>
      </c>
      <c r="I60" s="75">
        <v>572289</v>
      </c>
      <c r="J60" s="74">
        <v>3.4238820559142329E-3</v>
      </c>
      <c r="K60" s="75">
        <v>304190</v>
      </c>
      <c r="L60" s="74">
        <v>3.4238820559142329E-3</v>
      </c>
      <c r="M60" s="75">
        <v>1004049</v>
      </c>
      <c r="N60" s="74">
        <v>3.4238820559142329E-3</v>
      </c>
      <c r="O60" s="75">
        <v>30680</v>
      </c>
      <c r="P60" s="76">
        <v>0</v>
      </c>
      <c r="Q60" s="75" t="s">
        <v>458</v>
      </c>
      <c r="R60" s="74">
        <v>3.4238820559142329E-3</v>
      </c>
      <c r="S60" s="75">
        <v>112089</v>
      </c>
      <c r="T60" s="74">
        <v>3.4238820559142329E-3</v>
      </c>
      <c r="U60" s="75">
        <v>178024</v>
      </c>
      <c r="V60" s="74">
        <v>3.4238820559142329E-3</v>
      </c>
      <c r="W60" s="75">
        <v>152363</v>
      </c>
      <c r="X60" s="74">
        <v>3.4238820559142329E-3</v>
      </c>
      <c r="Y60" s="75">
        <v>23294</v>
      </c>
      <c r="Z60" s="74">
        <v>1.4493302847679527E-3</v>
      </c>
      <c r="AA60" s="75">
        <v>200881</v>
      </c>
      <c r="AB60" s="77">
        <v>17105362</v>
      </c>
      <c r="AC60" s="45"/>
    </row>
    <row r="61" spans="1:29" x14ac:dyDescent="0.2">
      <c r="A61" s="62">
        <v>55</v>
      </c>
      <c r="B61" s="72">
        <v>1</v>
      </c>
      <c r="C61" s="78" t="s">
        <v>384</v>
      </c>
      <c r="D61" s="74">
        <v>4.6138532736586541E-3</v>
      </c>
      <c r="E61" s="75">
        <v>14519643</v>
      </c>
      <c r="F61" s="74">
        <v>4.6138532736586541E-3</v>
      </c>
      <c r="G61" s="75">
        <v>5056898</v>
      </c>
      <c r="H61" s="74">
        <v>0</v>
      </c>
      <c r="I61" s="75">
        <v>0</v>
      </c>
      <c r="J61" s="74">
        <v>4.6138532736586541E-3</v>
      </c>
      <c r="K61" s="75">
        <v>409912</v>
      </c>
      <c r="L61" s="74">
        <v>4.6138532736586541E-3</v>
      </c>
      <c r="M61" s="75">
        <v>1353006</v>
      </c>
      <c r="N61" s="74">
        <v>4.6138532736586541E-3</v>
      </c>
      <c r="O61" s="75">
        <v>41343</v>
      </c>
      <c r="P61" s="76">
        <v>0</v>
      </c>
      <c r="Q61" s="75" t="s">
        <v>458</v>
      </c>
      <c r="R61" s="74">
        <v>4.6138532736586541E-3</v>
      </c>
      <c r="S61" s="75">
        <v>151046</v>
      </c>
      <c r="T61" s="74">
        <v>4.6138532736586541E-3</v>
      </c>
      <c r="U61" s="75">
        <v>239896</v>
      </c>
      <c r="V61" s="74">
        <v>4.6138532736586541E-3</v>
      </c>
      <c r="W61" s="75">
        <v>205317</v>
      </c>
      <c r="X61" s="74">
        <v>4.6138532736586541E-3</v>
      </c>
      <c r="Y61" s="75">
        <v>31390</v>
      </c>
      <c r="Z61" s="74">
        <v>3.4555671677140125E-3</v>
      </c>
      <c r="AA61" s="75">
        <v>478951</v>
      </c>
      <c r="AB61" s="77">
        <v>22487402</v>
      </c>
      <c r="AC61" s="45"/>
    </row>
    <row r="62" spans="1:29" x14ac:dyDescent="0.2">
      <c r="A62" s="62">
        <v>56</v>
      </c>
      <c r="B62" s="72">
        <v>7</v>
      </c>
      <c r="C62" s="78" t="s">
        <v>385</v>
      </c>
      <c r="D62" s="74">
        <v>1.2588110227363249E-2</v>
      </c>
      <c r="E62" s="75">
        <v>39614366</v>
      </c>
      <c r="F62" s="74">
        <v>1.2588110227363249E-2</v>
      </c>
      <c r="G62" s="75">
        <v>13796881</v>
      </c>
      <c r="H62" s="74">
        <v>0</v>
      </c>
      <c r="I62" s="75">
        <v>0</v>
      </c>
      <c r="J62" s="74">
        <v>1.2588110227363249E-2</v>
      </c>
      <c r="K62" s="75">
        <v>1118375</v>
      </c>
      <c r="L62" s="74">
        <v>1.2588110227363249E-2</v>
      </c>
      <c r="M62" s="75">
        <v>3691447</v>
      </c>
      <c r="N62" s="74">
        <v>1.2588110227363249E-2</v>
      </c>
      <c r="O62" s="75">
        <v>112796</v>
      </c>
      <c r="P62" s="76">
        <v>0</v>
      </c>
      <c r="Q62" s="75" t="s">
        <v>458</v>
      </c>
      <c r="R62" s="74">
        <v>1.2588110227363249E-2</v>
      </c>
      <c r="S62" s="75">
        <v>412104</v>
      </c>
      <c r="T62" s="74">
        <v>1.2588110227363249E-2</v>
      </c>
      <c r="U62" s="75">
        <v>654515</v>
      </c>
      <c r="V62" s="74">
        <v>1.2588110227363249E-2</v>
      </c>
      <c r="W62" s="75">
        <v>560173</v>
      </c>
      <c r="X62" s="74">
        <v>1.2588110227363249E-2</v>
      </c>
      <c r="Y62" s="75">
        <v>85642</v>
      </c>
      <c r="Z62" s="74">
        <v>1.6682935332327793E-2</v>
      </c>
      <c r="AA62" s="75">
        <v>2312298</v>
      </c>
      <c r="AB62" s="77">
        <v>62358597</v>
      </c>
      <c r="AC62" s="45"/>
    </row>
    <row r="63" spans="1:29" x14ac:dyDescent="0.2">
      <c r="A63" s="62">
        <v>57</v>
      </c>
      <c r="B63" s="72">
        <v>5</v>
      </c>
      <c r="C63" s="78" t="s">
        <v>386</v>
      </c>
      <c r="D63" s="74">
        <v>4.8264314869232352E-3</v>
      </c>
      <c r="E63" s="75">
        <v>15188620</v>
      </c>
      <c r="F63" s="74">
        <v>4.8264314869232352E-3</v>
      </c>
      <c r="G63" s="75">
        <v>5289889</v>
      </c>
      <c r="H63" s="74">
        <v>8.0714868976844868E-3</v>
      </c>
      <c r="I63" s="75">
        <v>895622</v>
      </c>
      <c r="J63" s="74">
        <v>4.8264314869232352E-3</v>
      </c>
      <c r="K63" s="75">
        <v>428798</v>
      </c>
      <c r="L63" s="74">
        <v>4.8264314869232352E-3</v>
      </c>
      <c r="M63" s="75">
        <v>1415345</v>
      </c>
      <c r="N63" s="74">
        <v>4.8264314869232352E-3</v>
      </c>
      <c r="O63" s="75">
        <v>43247</v>
      </c>
      <c r="P63" s="76">
        <v>0</v>
      </c>
      <c r="Q63" s="75" t="s">
        <v>458</v>
      </c>
      <c r="R63" s="74">
        <v>4.8264314869232352E-3</v>
      </c>
      <c r="S63" s="75">
        <v>158005</v>
      </c>
      <c r="T63" s="74">
        <v>4.8264314869232352E-3</v>
      </c>
      <c r="U63" s="75">
        <v>250949</v>
      </c>
      <c r="V63" s="74">
        <v>4.8264314869232352E-3</v>
      </c>
      <c r="W63" s="75">
        <v>214777</v>
      </c>
      <c r="X63" s="74">
        <v>4.8264314869232352E-3</v>
      </c>
      <c r="Y63" s="75">
        <v>32836</v>
      </c>
      <c r="Z63" s="74">
        <v>3.6721396105894233E-3</v>
      </c>
      <c r="AA63" s="75">
        <v>508968</v>
      </c>
      <c r="AB63" s="77">
        <v>24427056</v>
      </c>
      <c r="AC63" s="45"/>
    </row>
    <row r="64" spans="1:29" x14ac:dyDescent="0.2">
      <c r="A64" s="62">
        <v>58</v>
      </c>
      <c r="B64" s="72">
        <v>6</v>
      </c>
      <c r="C64" s="78" t="s">
        <v>387</v>
      </c>
      <c r="D64" s="74">
        <v>1.0202535597155112E-2</v>
      </c>
      <c r="E64" s="75">
        <v>32107042</v>
      </c>
      <c r="F64" s="74">
        <v>1.0202535597155112E-2</v>
      </c>
      <c r="G64" s="75">
        <v>11182232</v>
      </c>
      <c r="H64" s="74">
        <v>1.9077117609986552E-2</v>
      </c>
      <c r="I64" s="75">
        <v>2116821</v>
      </c>
      <c r="J64" s="74">
        <v>1.0202535597155112E-2</v>
      </c>
      <c r="K64" s="75">
        <v>906431</v>
      </c>
      <c r="L64" s="74">
        <v>1.0202535597155112E-2</v>
      </c>
      <c r="M64" s="75">
        <v>2991880</v>
      </c>
      <c r="N64" s="74">
        <v>1.0202535597155112E-2</v>
      </c>
      <c r="O64" s="75">
        <v>91420</v>
      </c>
      <c r="P64" s="76">
        <v>0</v>
      </c>
      <c r="Q64" s="75" t="s">
        <v>458</v>
      </c>
      <c r="R64" s="74">
        <v>1.0202535597155112E-2</v>
      </c>
      <c r="S64" s="75">
        <v>334006</v>
      </c>
      <c r="T64" s="74">
        <v>1.0202535597155112E-2</v>
      </c>
      <c r="U64" s="75">
        <v>530477</v>
      </c>
      <c r="V64" s="74">
        <v>1.0202535597155112E-2</v>
      </c>
      <c r="W64" s="75">
        <v>454014</v>
      </c>
      <c r="X64" s="74">
        <v>1.0202535597155112E-2</v>
      </c>
      <c r="Y64" s="75">
        <v>69412</v>
      </c>
      <c r="Z64" s="74">
        <v>1.2822490939226806E-2</v>
      </c>
      <c r="AA64" s="75">
        <v>1777231</v>
      </c>
      <c r="AB64" s="77">
        <v>52560966</v>
      </c>
      <c r="AC64" s="45"/>
    </row>
    <row r="65" spans="1:29" x14ac:dyDescent="0.2">
      <c r="A65" s="62">
        <v>59</v>
      </c>
      <c r="B65" s="72">
        <v>2</v>
      </c>
      <c r="C65" s="79" t="s">
        <v>388</v>
      </c>
      <c r="D65" s="74">
        <v>2.4207282483755858E-2</v>
      </c>
      <c r="E65" s="75">
        <v>76179516</v>
      </c>
      <c r="F65" s="74">
        <v>2.4207282483755858E-2</v>
      </c>
      <c r="G65" s="75">
        <v>26531783</v>
      </c>
      <c r="H65" s="74">
        <v>6.3653290629485826E-2</v>
      </c>
      <c r="I65" s="75">
        <v>7063048</v>
      </c>
      <c r="J65" s="74">
        <v>2.4207282483755858E-2</v>
      </c>
      <c r="K65" s="75">
        <v>2150665</v>
      </c>
      <c r="L65" s="74">
        <v>2.4207282483755858E-2</v>
      </c>
      <c r="M65" s="75">
        <v>7098754</v>
      </c>
      <c r="N65" s="74">
        <v>2.4207282483755858E-2</v>
      </c>
      <c r="O65" s="75">
        <v>216910</v>
      </c>
      <c r="P65" s="76">
        <v>0</v>
      </c>
      <c r="Q65" s="75" t="s">
        <v>458</v>
      </c>
      <c r="R65" s="74">
        <v>2.4207282483755858E-2</v>
      </c>
      <c r="S65" s="75">
        <v>792486</v>
      </c>
      <c r="T65" s="74">
        <v>2.4207282483755858E-2</v>
      </c>
      <c r="U65" s="75">
        <v>1258650</v>
      </c>
      <c r="V65" s="74">
        <v>2.4207282483755858E-2</v>
      </c>
      <c r="W65" s="75">
        <v>1077228</v>
      </c>
      <c r="X65" s="74">
        <v>2.4207282483755858E-2</v>
      </c>
      <c r="Y65" s="75">
        <v>164692</v>
      </c>
      <c r="Z65" s="74">
        <v>2.7360779898794721E-2</v>
      </c>
      <c r="AA65" s="75">
        <v>3792275</v>
      </c>
      <c r="AB65" s="77">
        <v>126326007</v>
      </c>
      <c r="AC65" s="45"/>
    </row>
    <row r="66" spans="1:29" x14ac:dyDescent="0.2">
      <c r="A66" s="62">
        <v>60</v>
      </c>
      <c r="B66" s="72">
        <v>6</v>
      </c>
      <c r="C66" s="78" t="s">
        <v>389</v>
      </c>
      <c r="D66" s="74">
        <v>2.8323456285027906E-3</v>
      </c>
      <c r="E66" s="75">
        <v>8913298</v>
      </c>
      <c r="F66" s="74">
        <v>2.8323456285027906E-3</v>
      </c>
      <c r="G66" s="75">
        <v>3104321</v>
      </c>
      <c r="H66" s="74">
        <v>3.9431616669244182E-3</v>
      </c>
      <c r="I66" s="75">
        <v>437538</v>
      </c>
      <c r="J66" s="74">
        <v>2.8323456285027906E-3</v>
      </c>
      <c r="K66" s="75">
        <v>251636</v>
      </c>
      <c r="L66" s="74">
        <v>2.8323456285027906E-3</v>
      </c>
      <c r="M66" s="75">
        <v>830582</v>
      </c>
      <c r="N66" s="74">
        <v>2.8323456285027906E-3</v>
      </c>
      <c r="O66" s="75">
        <v>25379</v>
      </c>
      <c r="P66" s="76">
        <v>0</v>
      </c>
      <c r="Q66" s="75" t="s">
        <v>458</v>
      </c>
      <c r="R66" s="74">
        <v>2.8323456285027906E-3</v>
      </c>
      <c r="S66" s="75">
        <v>92724</v>
      </c>
      <c r="T66" s="74">
        <v>2.8323456285027906E-3</v>
      </c>
      <c r="U66" s="75">
        <v>147267</v>
      </c>
      <c r="V66" s="74">
        <v>2.8323456285027906E-3</v>
      </c>
      <c r="W66" s="75">
        <v>126040</v>
      </c>
      <c r="X66" s="74">
        <v>2.8323456285027906E-3</v>
      </c>
      <c r="Y66" s="75">
        <v>19270</v>
      </c>
      <c r="Z66" s="74">
        <v>4.8351552466682573E-4</v>
      </c>
      <c r="AA66" s="75">
        <v>67017</v>
      </c>
      <c r="AB66" s="77">
        <v>14015072</v>
      </c>
      <c r="AC66" s="45"/>
    </row>
    <row r="67" spans="1:29" x14ac:dyDescent="0.2">
      <c r="A67" s="62">
        <v>61</v>
      </c>
      <c r="B67" s="72">
        <v>5</v>
      </c>
      <c r="C67" s="78" t="s">
        <v>390</v>
      </c>
      <c r="D67" s="74">
        <v>3.7168541590241076E-3</v>
      </c>
      <c r="E67" s="75">
        <v>11696817</v>
      </c>
      <c r="F67" s="74">
        <v>3.7168541590241076E-3</v>
      </c>
      <c r="G67" s="75">
        <v>4073764</v>
      </c>
      <c r="H67" s="74">
        <v>0</v>
      </c>
      <c r="I67" s="75">
        <v>0</v>
      </c>
      <c r="J67" s="74">
        <v>3.7168541590241076E-3</v>
      </c>
      <c r="K67" s="75">
        <v>330219</v>
      </c>
      <c r="L67" s="74">
        <v>3.7168541590241076E-3</v>
      </c>
      <c r="M67" s="75">
        <v>1089963</v>
      </c>
      <c r="N67" s="74">
        <v>3.7168541590241076E-3</v>
      </c>
      <c r="O67" s="75">
        <v>33305</v>
      </c>
      <c r="P67" s="76">
        <v>0</v>
      </c>
      <c r="Q67" s="75" t="s">
        <v>458</v>
      </c>
      <c r="R67" s="74">
        <v>3.7168541590241076E-3</v>
      </c>
      <c r="S67" s="75">
        <v>121681</v>
      </c>
      <c r="T67" s="74">
        <v>3.7168541590241076E-3</v>
      </c>
      <c r="U67" s="75">
        <v>193257</v>
      </c>
      <c r="V67" s="74">
        <v>3.7168541590241076E-3</v>
      </c>
      <c r="W67" s="75">
        <v>165401</v>
      </c>
      <c r="X67" s="74">
        <v>3.7168541590241076E-3</v>
      </c>
      <c r="Y67" s="75">
        <v>25287</v>
      </c>
      <c r="Z67" s="74">
        <v>1.9066910472896425E-3</v>
      </c>
      <c r="AA67" s="75">
        <v>264272</v>
      </c>
      <c r="AB67" s="77">
        <v>17993966</v>
      </c>
      <c r="AC67" s="45"/>
    </row>
    <row r="68" spans="1:29" x14ac:dyDescent="0.2">
      <c r="A68" s="62">
        <v>62</v>
      </c>
      <c r="B68" s="72">
        <v>7</v>
      </c>
      <c r="C68" s="78" t="s">
        <v>391</v>
      </c>
      <c r="D68" s="74">
        <v>3.9959694719710111E-3</v>
      </c>
      <c r="E68" s="75">
        <v>12575184</v>
      </c>
      <c r="F68" s="74">
        <v>3.9959694719710111E-3</v>
      </c>
      <c r="G68" s="75">
        <v>4379682</v>
      </c>
      <c r="H68" s="74">
        <v>6.2805272161519793E-3</v>
      </c>
      <c r="I68" s="75">
        <v>696895</v>
      </c>
      <c r="J68" s="74">
        <v>3.9959694719710111E-3</v>
      </c>
      <c r="K68" s="75">
        <v>355017</v>
      </c>
      <c r="L68" s="74">
        <v>3.9959694719710111E-3</v>
      </c>
      <c r="M68" s="75">
        <v>1171813</v>
      </c>
      <c r="N68" s="74">
        <v>3.9959694719710111E-3</v>
      </c>
      <c r="O68" s="75">
        <v>35806</v>
      </c>
      <c r="P68" s="76">
        <v>0</v>
      </c>
      <c r="Q68" s="75" t="s">
        <v>458</v>
      </c>
      <c r="R68" s="74">
        <v>3.9959694719710111E-3</v>
      </c>
      <c r="S68" s="75">
        <v>130818</v>
      </c>
      <c r="T68" s="74">
        <v>3.9959694719710111E-3</v>
      </c>
      <c r="U68" s="75">
        <v>207769</v>
      </c>
      <c r="V68" s="74">
        <v>3.9959694719710111E-3</v>
      </c>
      <c r="W68" s="75">
        <v>177821</v>
      </c>
      <c r="X68" s="74">
        <v>3.9959694719710111E-3</v>
      </c>
      <c r="Y68" s="75">
        <v>27186</v>
      </c>
      <c r="Z68" s="74">
        <v>2.4112056149526813E-3</v>
      </c>
      <c r="AA68" s="75">
        <v>334199</v>
      </c>
      <c r="AB68" s="77">
        <v>20092190</v>
      </c>
      <c r="AC68" s="45"/>
    </row>
    <row r="69" spans="1:29" x14ac:dyDescent="0.2">
      <c r="A69" s="62">
        <v>63</v>
      </c>
      <c r="B69" s="72">
        <v>1</v>
      </c>
      <c r="C69" s="78" t="s">
        <v>392</v>
      </c>
      <c r="D69" s="74">
        <v>4.1927946062787396E-3</v>
      </c>
      <c r="E69" s="75">
        <v>13194586</v>
      </c>
      <c r="F69" s="74">
        <v>4.1927946062787396E-3</v>
      </c>
      <c r="G69" s="75">
        <v>4595407</v>
      </c>
      <c r="H69" s="74">
        <v>6.67896944264499E-3</v>
      </c>
      <c r="I69" s="75">
        <v>741107</v>
      </c>
      <c r="J69" s="74">
        <v>4.1927946062787396E-3</v>
      </c>
      <c r="K69" s="75">
        <v>372504</v>
      </c>
      <c r="L69" s="74">
        <v>4.1927946062787396E-3</v>
      </c>
      <c r="M69" s="75">
        <v>1229532</v>
      </c>
      <c r="N69" s="74">
        <v>4.1927946062787396E-3</v>
      </c>
      <c r="O69" s="75">
        <v>37570</v>
      </c>
      <c r="P69" s="76">
        <v>0</v>
      </c>
      <c r="Q69" s="75" t="s">
        <v>458</v>
      </c>
      <c r="R69" s="74">
        <v>4.1927946062787396E-3</v>
      </c>
      <c r="S69" s="75">
        <v>137262</v>
      </c>
      <c r="T69" s="74">
        <v>4.1927946062787396E-3</v>
      </c>
      <c r="U69" s="75">
        <v>218003</v>
      </c>
      <c r="V69" s="74">
        <v>4.1927946062787396E-3</v>
      </c>
      <c r="W69" s="75">
        <v>186580</v>
      </c>
      <c r="X69" s="74">
        <v>4.1927946062787396E-3</v>
      </c>
      <c r="Y69" s="75">
        <v>28525</v>
      </c>
      <c r="Z69" s="74">
        <v>2.7464470588356789E-3</v>
      </c>
      <c r="AA69" s="75">
        <v>380665</v>
      </c>
      <c r="AB69" s="77">
        <v>21121741</v>
      </c>
      <c r="AC69" s="45"/>
    </row>
    <row r="70" spans="1:29" x14ac:dyDescent="0.2">
      <c r="A70" s="62">
        <v>64</v>
      </c>
      <c r="B70" s="72">
        <v>3</v>
      </c>
      <c r="C70" s="78" t="s">
        <v>393</v>
      </c>
      <c r="D70" s="74">
        <v>3.0424097464068615E-3</v>
      </c>
      <c r="E70" s="75">
        <v>9574363</v>
      </c>
      <c r="F70" s="74">
        <v>3.0424097464068615E-3</v>
      </c>
      <c r="G70" s="75">
        <v>3334557</v>
      </c>
      <c r="H70" s="74">
        <v>4.3594005985264986E-3</v>
      </c>
      <c r="I70" s="75">
        <v>483724</v>
      </c>
      <c r="J70" s="74">
        <v>3.0424097464068615E-3</v>
      </c>
      <c r="K70" s="75">
        <v>270299</v>
      </c>
      <c r="L70" s="74">
        <v>3.0424097464068615E-3</v>
      </c>
      <c r="M70" s="75">
        <v>892183</v>
      </c>
      <c r="N70" s="74">
        <v>3.0424097464068615E-3</v>
      </c>
      <c r="O70" s="75">
        <v>27262</v>
      </c>
      <c r="P70" s="76">
        <v>0</v>
      </c>
      <c r="Q70" s="75" t="s">
        <v>458</v>
      </c>
      <c r="R70" s="74">
        <v>3.0424097464068615E-3</v>
      </c>
      <c r="S70" s="75">
        <v>99601</v>
      </c>
      <c r="T70" s="74">
        <v>3.0424097464068615E-3</v>
      </c>
      <c r="U70" s="75">
        <v>158189</v>
      </c>
      <c r="V70" s="74">
        <v>3.0424097464068615E-3</v>
      </c>
      <c r="W70" s="75">
        <v>135388</v>
      </c>
      <c r="X70" s="74">
        <v>3.0424097464068615E-3</v>
      </c>
      <c r="Y70" s="75">
        <v>20699</v>
      </c>
      <c r="Z70" s="74">
        <v>8.2719555031617173E-4</v>
      </c>
      <c r="AA70" s="75">
        <v>114651</v>
      </c>
      <c r="AB70" s="77">
        <v>15110916</v>
      </c>
      <c r="AC70" s="45"/>
    </row>
    <row r="71" spans="1:29" x14ac:dyDescent="0.2">
      <c r="A71" s="62">
        <v>65</v>
      </c>
      <c r="B71" s="72">
        <v>5</v>
      </c>
      <c r="C71" s="78" t="s">
        <v>394</v>
      </c>
      <c r="D71" s="74">
        <v>3.1605007849229028E-3</v>
      </c>
      <c r="E71" s="75">
        <v>9945991</v>
      </c>
      <c r="F71" s="74">
        <v>3.1605007849229028E-3</v>
      </c>
      <c r="G71" s="75">
        <v>3463987</v>
      </c>
      <c r="H71" s="74">
        <v>0</v>
      </c>
      <c r="I71" s="75">
        <v>0</v>
      </c>
      <c r="J71" s="74">
        <v>3.1605007849229028E-3</v>
      </c>
      <c r="K71" s="75">
        <v>280791</v>
      </c>
      <c r="L71" s="74">
        <v>3.1605007849229028E-3</v>
      </c>
      <c r="M71" s="75">
        <v>926813</v>
      </c>
      <c r="N71" s="74">
        <v>3.1605007849229028E-3</v>
      </c>
      <c r="O71" s="75">
        <v>28320</v>
      </c>
      <c r="P71" s="76">
        <v>0</v>
      </c>
      <c r="Q71" s="75" t="s">
        <v>458</v>
      </c>
      <c r="R71" s="74">
        <v>3.1605007849229028E-3</v>
      </c>
      <c r="S71" s="75">
        <v>103467</v>
      </c>
      <c r="T71" s="74">
        <v>3.1605007849229028E-3</v>
      </c>
      <c r="U71" s="75">
        <v>164329</v>
      </c>
      <c r="V71" s="74">
        <v>3.1605007849229028E-3</v>
      </c>
      <c r="W71" s="75">
        <v>140643</v>
      </c>
      <c r="X71" s="74">
        <v>3.1605007849229028E-3</v>
      </c>
      <c r="Y71" s="75">
        <v>21502</v>
      </c>
      <c r="Z71" s="74">
        <v>9.4759405307771904E-4</v>
      </c>
      <c r="AA71" s="75">
        <v>131339</v>
      </c>
      <c r="AB71" s="77">
        <v>15207182</v>
      </c>
      <c r="AC71" s="45"/>
    </row>
    <row r="72" spans="1:29" x14ac:dyDescent="0.2">
      <c r="A72" s="62">
        <v>66</v>
      </c>
      <c r="B72" s="72">
        <v>7</v>
      </c>
      <c r="C72" s="78" t="s">
        <v>395</v>
      </c>
      <c r="D72" s="74">
        <v>3.8025302311726402E-3</v>
      </c>
      <c r="E72" s="75">
        <v>11966437</v>
      </c>
      <c r="F72" s="74">
        <v>3.8025302311726402E-3</v>
      </c>
      <c r="G72" s="75">
        <v>4167668</v>
      </c>
      <c r="H72" s="74">
        <v>5.9463591719563346E-3</v>
      </c>
      <c r="I72" s="75">
        <v>659815</v>
      </c>
      <c r="J72" s="74">
        <v>3.8025302311726402E-3</v>
      </c>
      <c r="K72" s="75">
        <v>337831</v>
      </c>
      <c r="L72" s="74">
        <v>3.8025302311726402E-3</v>
      </c>
      <c r="M72" s="75">
        <v>1115087</v>
      </c>
      <c r="N72" s="74">
        <v>3.8025302311726402E-3</v>
      </c>
      <c r="O72" s="75">
        <v>34073</v>
      </c>
      <c r="P72" s="76">
        <v>0</v>
      </c>
      <c r="Q72" s="75" t="s">
        <v>458</v>
      </c>
      <c r="R72" s="74">
        <v>3.8025302311726402E-3</v>
      </c>
      <c r="S72" s="75">
        <v>124485</v>
      </c>
      <c r="T72" s="74">
        <v>3.8025302311726402E-3</v>
      </c>
      <c r="U72" s="75">
        <v>197711</v>
      </c>
      <c r="V72" s="74">
        <v>3.8025302311726402E-3</v>
      </c>
      <c r="W72" s="75">
        <v>169213</v>
      </c>
      <c r="X72" s="74">
        <v>3.8025302311726402E-3</v>
      </c>
      <c r="Y72" s="75">
        <v>25870</v>
      </c>
      <c r="Z72" s="74">
        <v>2.2079308401483817E-3</v>
      </c>
      <c r="AA72" s="75">
        <v>306025</v>
      </c>
      <c r="AB72" s="77">
        <v>19104215</v>
      </c>
      <c r="AC72" s="45"/>
    </row>
    <row r="73" spans="1:29" x14ac:dyDescent="0.2">
      <c r="A73" s="62">
        <v>67</v>
      </c>
      <c r="B73" s="72">
        <v>2</v>
      </c>
      <c r="C73" s="78" t="s">
        <v>396</v>
      </c>
      <c r="D73" s="74">
        <v>5.4541788849578852E-3</v>
      </c>
      <c r="E73" s="75">
        <v>17164120</v>
      </c>
      <c r="F73" s="74">
        <v>5.4541788849578852E-3</v>
      </c>
      <c r="G73" s="75">
        <v>5977915</v>
      </c>
      <c r="H73" s="74">
        <v>0</v>
      </c>
      <c r="I73" s="75">
        <v>0</v>
      </c>
      <c r="J73" s="74">
        <v>5.4541788849578852E-3</v>
      </c>
      <c r="K73" s="75">
        <v>484570</v>
      </c>
      <c r="L73" s="74">
        <v>5.4541788849578852E-3</v>
      </c>
      <c r="M73" s="75">
        <v>1599431</v>
      </c>
      <c r="N73" s="74">
        <v>5.4541788849578852E-3</v>
      </c>
      <c r="O73" s="75">
        <v>48872</v>
      </c>
      <c r="P73" s="76">
        <v>0</v>
      </c>
      <c r="Q73" s="75" t="s">
        <v>458</v>
      </c>
      <c r="R73" s="74">
        <v>5.4541788849578852E-3</v>
      </c>
      <c r="S73" s="75">
        <v>178556</v>
      </c>
      <c r="T73" s="74">
        <v>5.4541788849578852E-3</v>
      </c>
      <c r="U73" s="75">
        <v>283588</v>
      </c>
      <c r="V73" s="74">
        <v>5.4541788849578852E-3</v>
      </c>
      <c r="W73" s="75">
        <v>242712</v>
      </c>
      <c r="X73" s="74">
        <v>5.4541788849578852E-3</v>
      </c>
      <c r="Y73" s="75">
        <v>37107</v>
      </c>
      <c r="Z73" s="74">
        <v>4.5838464832299629E-3</v>
      </c>
      <c r="AA73" s="75">
        <v>635333</v>
      </c>
      <c r="AB73" s="77">
        <v>26652204</v>
      </c>
      <c r="AC73" s="45"/>
    </row>
    <row r="74" spans="1:29" x14ac:dyDescent="0.2">
      <c r="A74" s="62">
        <v>68</v>
      </c>
      <c r="B74" s="72">
        <v>4</v>
      </c>
      <c r="C74" s="78" t="s">
        <v>397</v>
      </c>
      <c r="D74" s="74">
        <v>3.614579078981754E-3</v>
      </c>
      <c r="E74" s="75">
        <v>11374961</v>
      </c>
      <c r="F74" s="74">
        <v>3.614579078981754E-3</v>
      </c>
      <c r="G74" s="75">
        <v>3961668</v>
      </c>
      <c r="H74" s="74">
        <v>0</v>
      </c>
      <c r="I74" s="75">
        <v>0</v>
      </c>
      <c r="J74" s="74">
        <v>3.614579078981754E-3</v>
      </c>
      <c r="K74" s="75">
        <v>321133</v>
      </c>
      <c r="L74" s="74">
        <v>3.614579078981754E-3</v>
      </c>
      <c r="M74" s="75">
        <v>1059971</v>
      </c>
      <c r="N74" s="74">
        <v>3.614579078981754E-3</v>
      </c>
      <c r="O74" s="75">
        <v>32389</v>
      </c>
      <c r="P74" s="76">
        <v>0</v>
      </c>
      <c r="Q74" s="75" t="s">
        <v>458</v>
      </c>
      <c r="R74" s="74">
        <v>3.614579078981754E-3</v>
      </c>
      <c r="S74" s="75">
        <v>118332</v>
      </c>
      <c r="T74" s="74">
        <v>3.614579078981754E-3</v>
      </c>
      <c r="U74" s="75">
        <v>187939</v>
      </c>
      <c r="V74" s="74">
        <v>3.614579078981754E-3</v>
      </c>
      <c r="W74" s="75">
        <v>160849</v>
      </c>
      <c r="X74" s="74">
        <v>3.614579078981754E-3</v>
      </c>
      <c r="Y74" s="75">
        <v>24591</v>
      </c>
      <c r="Z74" s="74">
        <v>1.5301626425183843E-3</v>
      </c>
      <c r="AA74" s="75">
        <v>212085</v>
      </c>
      <c r="AB74" s="77">
        <v>17453918</v>
      </c>
      <c r="AC74" s="45"/>
    </row>
    <row r="75" spans="1:29" x14ac:dyDescent="0.2">
      <c r="A75" s="62">
        <v>69</v>
      </c>
      <c r="B75" s="72">
        <v>6</v>
      </c>
      <c r="C75" s="78" t="s">
        <v>398</v>
      </c>
      <c r="D75" s="74">
        <v>5.1839136860574739E-3</v>
      </c>
      <c r="E75" s="75">
        <v>16313605</v>
      </c>
      <c r="F75" s="74">
        <v>5.1839136860574739E-3</v>
      </c>
      <c r="G75" s="75">
        <v>5681698</v>
      </c>
      <c r="H75" s="74">
        <v>8.6188425707577863E-3</v>
      </c>
      <c r="I75" s="75">
        <v>956357</v>
      </c>
      <c r="J75" s="74">
        <v>5.1839136860574739E-3</v>
      </c>
      <c r="K75" s="75">
        <v>460558</v>
      </c>
      <c r="L75" s="74">
        <v>5.1839136860574739E-3</v>
      </c>
      <c r="M75" s="75">
        <v>1520176</v>
      </c>
      <c r="N75" s="74">
        <v>5.1839136860574739E-3</v>
      </c>
      <c r="O75" s="75">
        <v>46451</v>
      </c>
      <c r="P75" s="76">
        <v>0</v>
      </c>
      <c r="Q75" s="75" t="s">
        <v>458</v>
      </c>
      <c r="R75" s="74">
        <v>5.1839136860574739E-3</v>
      </c>
      <c r="S75" s="75">
        <v>169708</v>
      </c>
      <c r="T75" s="74">
        <v>5.1839136860574739E-3</v>
      </c>
      <c r="U75" s="75">
        <v>269536</v>
      </c>
      <c r="V75" s="74">
        <v>5.1839136860574739E-3</v>
      </c>
      <c r="W75" s="75">
        <v>230685</v>
      </c>
      <c r="X75" s="74">
        <v>5.1839136860574739E-3</v>
      </c>
      <c r="Y75" s="75">
        <v>35268</v>
      </c>
      <c r="Z75" s="74">
        <v>4.6449281860047268E-3</v>
      </c>
      <c r="AA75" s="75">
        <v>643799</v>
      </c>
      <c r="AB75" s="77">
        <v>26327841</v>
      </c>
      <c r="AC75" s="45"/>
    </row>
    <row r="76" spans="1:29" x14ac:dyDescent="0.2">
      <c r="A76" s="62">
        <v>70</v>
      </c>
      <c r="B76" s="72">
        <v>5</v>
      </c>
      <c r="C76" s="78" t="s">
        <v>399</v>
      </c>
      <c r="D76" s="74">
        <v>3.7153325626516909E-3</v>
      </c>
      <c r="E76" s="75">
        <v>11692029</v>
      </c>
      <c r="F76" s="74">
        <v>3.7153325626516909E-3</v>
      </c>
      <c r="G76" s="75">
        <v>4072097</v>
      </c>
      <c r="H76" s="74">
        <v>5.7979950670297865E-3</v>
      </c>
      <c r="I76" s="75">
        <v>643353</v>
      </c>
      <c r="J76" s="74">
        <v>3.7153325626516909E-3</v>
      </c>
      <c r="K76" s="75">
        <v>330084</v>
      </c>
      <c r="L76" s="74">
        <v>3.7153325626516909E-3</v>
      </c>
      <c r="M76" s="75">
        <v>1089516</v>
      </c>
      <c r="N76" s="74">
        <v>3.7153325626516909E-3</v>
      </c>
      <c r="O76" s="75">
        <v>33291</v>
      </c>
      <c r="P76" s="76">
        <v>0</v>
      </c>
      <c r="Q76" s="75" t="s">
        <v>458</v>
      </c>
      <c r="R76" s="74">
        <v>3.7153325626516909E-3</v>
      </c>
      <c r="S76" s="75">
        <v>121631</v>
      </c>
      <c r="T76" s="74">
        <v>3.7153325626516909E-3</v>
      </c>
      <c r="U76" s="75">
        <v>193177</v>
      </c>
      <c r="V76" s="74">
        <v>3.7153325626516909E-3</v>
      </c>
      <c r="W76" s="75">
        <v>165333</v>
      </c>
      <c r="X76" s="74">
        <v>3.7153325626516909E-3</v>
      </c>
      <c r="Y76" s="75">
        <v>25277</v>
      </c>
      <c r="Z76" s="74">
        <v>1.8772927459296323E-3</v>
      </c>
      <c r="AA76" s="75">
        <v>260198</v>
      </c>
      <c r="AB76" s="77">
        <v>18625986</v>
      </c>
      <c r="AC76" s="45"/>
    </row>
    <row r="77" spans="1:29" x14ac:dyDescent="0.2">
      <c r="A77" s="62">
        <v>71</v>
      </c>
      <c r="B77" s="72">
        <v>3</v>
      </c>
      <c r="C77" s="78" t="s">
        <v>400</v>
      </c>
      <c r="D77" s="74">
        <v>3.1207275991890974E-3</v>
      </c>
      <c r="E77" s="75">
        <v>9820826</v>
      </c>
      <c r="F77" s="74">
        <v>3.1207275991890974E-3</v>
      </c>
      <c r="G77" s="75">
        <v>3420395</v>
      </c>
      <c r="H77" s="74">
        <v>4.5177414678478373E-3</v>
      </c>
      <c r="I77" s="75">
        <v>501294</v>
      </c>
      <c r="J77" s="74">
        <v>3.1207275991890974E-3</v>
      </c>
      <c r="K77" s="75">
        <v>277257</v>
      </c>
      <c r="L77" s="74">
        <v>3.1207275991890974E-3</v>
      </c>
      <c r="M77" s="75">
        <v>915149</v>
      </c>
      <c r="N77" s="74">
        <v>3.1207275991890974E-3</v>
      </c>
      <c r="O77" s="75">
        <v>27963</v>
      </c>
      <c r="P77" s="76">
        <v>0</v>
      </c>
      <c r="Q77" s="75" t="s">
        <v>458</v>
      </c>
      <c r="R77" s="74">
        <v>3.1207275991890974E-3</v>
      </c>
      <c r="S77" s="75">
        <v>102165</v>
      </c>
      <c r="T77" s="74">
        <v>3.1207275991890974E-3</v>
      </c>
      <c r="U77" s="75">
        <v>162261</v>
      </c>
      <c r="V77" s="74">
        <v>3.1207275991890974E-3</v>
      </c>
      <c r="W77" s="75">
        <v>138873</v>
      </c>
      <c r="X77" s="74">
        <v>3.1207275991890974E-3</v>
      </c>
      <c r="Y77" s="75">
        <v>21232</v>
      </c>
      <c r="Z77" s="74">
        <v>1.0108746835383376E-3</v>
      </c>
      <c r="AA77" s="75">
        <v>140110</v>
      </c>
      <c r="AB77" s="77">
        <v>15527525</v>
      </c>
      <c r="AC77" s="45"/>
    </row>
    <row r="78" spans="1:29" x14ac:dyDescent="0.2">
      <c r="A78" s="62">
        <v>72</v>
      </c>
      <c r="B78" s="72">
        <v>4</v>
      </c>
      <c r="C78" s="79" t="s">
        <v>401</v>
      </c>
      <c r="D78" s="74">
        <v>3.0860634079439616E-3</v>
      </c>
      <c r="E78" s="75">
        <v>9711739</v>
      </c>
      <c r="F78" s="74">
        <v>3.0860634079439616E-3</v>
      </c>
      <c r="G78" s="75">
        <v>3382402</v>
      </c>
      <c r="H78" s="74">
        <v>4.4646622989610923E-3</v>
      </c>
      <c r="I78" s="75">
        <v>495404</v>
      </c>
      <c r="J78" s="74">
        <v>3.0860634079439616E-3</v>
      </c>
      <c r="K78" s="75">
        <v>274177</v>
      </c>
      <c r="L78" s="74">
        <v>3.0860634079439616E-3</v>
      </c>
      <c r="M78" s="75">
        <v>904984</v>
      </c>
      <c r="N78" s="74">
        <v>3.0860634079439616E-3</v>
      </c>
      <c r="O78" s="75">
        <v>27653</v>
      </c>
      <c r="P78" s="76">
        <v>0</v>
      </c>
      <c r="Q78" s="75" t="s">
        <v>458</v>
      </c>
      <c r="R78" s="74">
        <v>3.0860634079439616E-3</v>
      </c>
      <c r="S78" s="75">
        <v>101030</v>
      </c>
      <c r="T78" s="74">
        <v>3.0860634079439616E-3</v>
      </c>
      <c r="U78" s="75">
        <v>160459</v>
      </c>
      <c r="V78" s="74">
        <v>3.0860634079439616E-3</v>
      </c>
      <c r="W78" s="75">
        <v>137330</v>
      </c>
      <c r="X78" s="74">
        <v>3.0860634079439616E-3</v>
      </c>
      <c r="Y78" s="75">
        <v>20996</v>
      </c>
      <c r="Z78" s="74">
        <v>8.4936041066449217E-4</v>
      </c>
      <c r="AA78" s="75">
        <v>117724</v>
      </c>
      <c r="AB78" s="77">
        <v>15333898</v>
      </c>
      <c r="AC78" s="45"/>
    </row>
    <row r="79" spans="1:29" x14ac:dyDescent="0.2">
      <c r="A79" s="62">
        <v>73</v>
      </c>
      <c r="B79" s="72">
        <v>6</v>
      </c>
      <c r="C79" s="78" t="s">
        <v>402</v>
      </c>
      <c r="D79" s="74">
        <v>4.2921099074001816E-3</v>
      </c>
      <c r="E79" s="75">
        <v>13507128</v>
      </c>
      <c r="F79" s="74">
        <v>4.2921099074001816E-3</v>
      </c>
      <c r="G79" s="75">
        <v>4704259</v>
      </c>
      <c r="H79" s="74">
        <v>6.824016856397561E-3</v>
      </c>
      <c r="I79" s="75">
        <v>757201</v>
      </c>
      <c r="J79" s="74">
        <v>4.2921099074001816E-3</v>
      </c>
      <c r="K79" s="75">
        <v>381327</v>
      </c>
      <c r="L79" s="74">
        <v>4.2921099074001816E-3</v>
      </c>
      <c r="M79" s="75">
        <v>1258656</v>
      </c>
      <c r="N79" s="74">
        <v>4.2921099074001816E-3</v>
      </c>
      <c r="O79" s="75">
        <v>38460</v>
      </c>
      <c r="P79" s="76">
        <v>0</v>
      </c>
      <c r="Q79" s="75" t="s">
        <v>458</v>
      </c>
      <c r="R79" s="74">
        <v>4.2921099074001816E-3</v>
      </c>
      <c r="S79" s="75">
        <v>140513</v>
      </c>
      <c r="T79" s="74">
        <v>4.2921099074001816E-3</v>
      </c>
      <c r="U79" s="75">
        <v>223167</v>
      </c>
      <c r="V79" s="74">
        <v>4.2921099074001816E-3</v>
      </c>
      <c r="W79" s="75">
        <v>191000</v>
      </c>
      <c r="X79" s="74">
        <v>4.2921099074001816E-3</v>
      </c>
      <c r="Y79" s="75">
        <v>29201</v>
      </c>
      <c r="Z79" s="74">
        <v>3.3336302367991174E-3</v>
      </c>
      <c r="AA79" s="75">
        <v>462050</v>
      </c>
      <c r="AB79" s="77">
        <v>21692962</v>
      </c>
      <c r="AC79" s="45"/>
    </row>
    <row r="80" spans="1:29" x14ac:dyDescent="0.2">
      <c r="A80" s="62">
        <v>74</v>
      </c>
      <c r="B80" s="72">
        <v>2</v>
      </c>
      <c r="C80" s="78" t="s">
        <v>403</v>
      </c>
      <c r="D80" s="74">
        <v>3.6516713032443541E-3</v>
      </c>
      <c r="E80" s="75">
        <v>11491689</v>
      </c>
      <c r="F80" s="74">
        <v>3.6516713032443541E-3</v>
      </c>
      <c r="G80" s="75">
        <v>4002322</v>
      </c>
      <c r="H80" s="74">
        <v>0</v>
      </c>
      <c r="I80" s="75">
        <v>0</v>
      </c>
      <c r="J80" s="74">
        <v>3.6516713032443541E-3</v>
      </c>
      <c r="K80" s="75">
        <v>324428</v>
      </c>
      <c r="L80" s="74">
        <v>3.6516713032443541E-3</v>
      </c>
      <c r="M80" s="75">
        <v>1070848</v>
      </c>
      <c r="N80" s="74">
        <v>3.6516713032443541E-3</v>
      </c>
      <c r="O80" s="75">
        <v>32721</v>
      </c>
      <c r="P80" s="76">
        <v>0</v>
      </c>
      <c r="Q80" s="75" t="s">
        <v>458</v>
      </c>
      <c r="R80" s="74">
        <v>3.6516713032443541E-3</v>
      </c>
      <c r="S80" s="75">
        <v>119547</v>
      </c>
      <c r="T80" s="74">
        <v>3.6516713032443541E-3</v>
      </c>
      <c r="U80" s="75">
        <v>189867</v>
      </c>
      <c r="V80" s="74">
        <v>3.6516713032443541E-3</v>
      </c>
      <c r="W80" s="75">
        <v>162500</v>
      </c>
      <c r="X80" s="74">
        <v>3.6516713032443541E-3</v>
      </c>
      <c r="Y80" s="75">
        <v>24844</v>
      </c>
      <c r="Z80" s="74">
        <v>1.866067860124145E-3</v>
      </c>
      <c r="AA80" s="75">
        <v>258642</v>
      </c>
      <c r="AB80" s="77">
        <v>17677408</v>
      </c>
      <c r="AC80" s="45"/>
    </row>
    <row r="81" spans="1:29" x14ac:dyDescent="0.2">
      <c r="A81" s="62">
        <v>75</v>
      </c>
      <c r="B81" s="72">
        <v>7</v>
      </c>
      <c r="C81" s="78" t="s">
        <v>404</v>
      </c>
      <c r="D81" s="74">
        <v>4.5981582982634675E-3</v>
      </c>
      <c r="E81" s="75">
        <v>14470252</v>
      </c>
      <c r="F81" s="74">
        <v>4.5981582982634675E-3</v>
      </c>
      <c r="G81" s="75">
        <v>5039696</v>
      </c>
      <c r="H81" s="74">
        <v>7.4425832204468197E-3</v>
      </c>
      <c r="I81" s="75">
        <v>825838</v>
      </c>
      <c r="J81" s="74">
        <v>4.5981582982634675E-3</v>
      </c>
      <c r="K81" s="75">
        <v>408518</v>
      </c>
      <c r="L81" s="74">
        <v>4.5981582982634675E-3</v>
      </c>
      <c r="M81" s="75">
        <v>1348404</v>
      </c>
      <c r="N81" s="74">
        <v>4.5981582982634675E-3</v>
      </c>
      <c r="O81" s="75">
        <v>41202</v>
      </c>
      <c r="P81" s="76">
        <v>0</v>
      </c>
      <c r="Q81" s="75" t="s">
        <v>458</v>
      </c>
      <c r="R81" s="74">
        <v>4.5981582982634675E-3</v>
      </c>
      <c r="S81" s="75">
        <v>150532</v>
      </c>
      <c r="T81" s="74">
        <v>4.5981582982634675E-3</v>
      </c>
      <c r="U81" s="75">
        <v>239080</v>
      </c>
      <c r="V81" s="74">
        <v>4.5981582982634675E-3</v>
      </c>
      <c r="W81" s="75">
        <v>204619</v>
      </c>
      <c r="X81" s="74">
        <v>4.5981582982634675E-3</v>
      </c>
      <c r="Y81" s="75">
        <v>31283</v>
      </c>
      <c r="Z81" s="74">
        <v>3.7825632446180394E-3</v>
      </c>
      <c r="AA81" s="75">
        <v>524273</v>
      </c>
      <c r="AB81" s="77">
        <v>23283697</v>
      </c>
      <c r="AC81" s="45"/>
    </row>
    <row r="82" spans="1:29" x14ac:dyDescent="0.2">
      <c r="A82" s="62">
        <v>76</v>
      </c>
      <c r="B82" s="72">
        <v>2</v>
      </c>
      <c r="C82" s="79" t="s">
        <v>405</v>
      </c>
      <c r="D82" s="74">
        <v>7.8029064840074687E-3</v>
      </c>
      <c r="E82" s="75">
        <v>24555488</v>
      </c>
      <c r="F82" s="74">
        <v>7.8029064840074687E-3</v>
      </c>
      <c r="G82" s="75">
        <v>8552179</v>
      </c>
      <c r="H82" s="74">
        <v>1.386307410491425E-2</v>
      </c>
      <c r="I82" s="75">
        <v>1538264</v>
      </c>
      <c r="J82" s="74">
        <v>7.8029064840074687E-3</v>
      </c>
      <c r="K82" s="75">
        <v>693239</v>
      </c>
      <c r="L82" s="74">
        <v>7.8029064840074687E-3</v>
      </c>
      <c r="M82" s="75">
        <v>2288192</v>
      </c>
      <c r="N82" s="74">
        <v>7.8029064840074687E-3</v>
      </c>
      <c r="O82" s="75">
        <v>69918</v>
      </c>
      <c r="P82" s="76">
        <v>0</v>
      </c>
      <c r="Q82" s="75" t="s">
        <v>458</v>
      </c>
      <c r="R82" s="74">
        <v>7.8029064840074687E-3</v>
      </c>
      <c r="S82" s="75">
        <v>255448</v>
      </c>
      <c r="T82" s="74">
        <v>7.8029064840074687E-3</v>
      </c>
      <c r="U82" s="75">
        <v>405710</v>
      </c>
      <c r="V82" s="74">
        <v>7.8029064840074687E-3</v>
      </c>
      <c r="W82" s="75">
        <v>347231</v>
      </c>
      <c r="X82" s="74">
        <v>7.8029064840074687E-3</v>
      </c>
      <c r="Y82" s="75">
        <v>53086</v>
      </c>
      <c r="Z82" s="74">
        <v>9.0129422076440664E-3</v>
      </c>
      <c r="AA82" s="75">
        <v>1249217</v>
      </c>
      <c r="AB82" s="77">
        <v>40007972</v>
      </c>
      <c r="AC82" s="45"/>
    </row>
    <row r="83" spans="1:29" x14ac:dyDescent="0.2">
      <c r="A83" s="62">
        <v>77</v>
      </c>
      <c r="B83" s="72">
        <v>3</v>
      </c>
      <c r="C83" s="79" t="s">
        <v>406</v>
      </c>
      <c r="D83" s="74">
        <v>3.3423380611709444E-3</v>
      </c>
      <c r="E83" s="75">
        <v>10518227</v>
      </c>
      <c r="F83" s="74">
        <v>3.3423380611709444E-3</v>
      </c>
      <c r="G83" s="75">
        <v>3663286</v>
      </c>
      <c r="H83" s="74">
        <v>0</v>
      </c>
      <c r="I83" s="75">
        <v>0</v>
      </c>
      <c r="J83" s="74">
        <v>3.3423380611709444E-3</v>
      </c>
      <c r="K83" s="75">
        <v>296946</v>
      </c>
      <c r="L83" s="74">
        <v>3.3423380611709444E-3</v>
      </c>
      <c r="M83" s="75">
        <v>980136</v>
      </c>
      <c r="N83" s="74">
        <v>3.3423380611709444E-3</v>
      </c>
      <c r="O83" s="75">
        <v>29949</v>
      </c>
      <c r="P83" s="76">
        <v>0</v>
      </c>
      <c r="Q83" s="75" t="s">
        <v>458</v>
      </c>
      <c r="R83" s="74">
        <v>3.3423380611709444E-3</v>
      </c>
      <c r="S83" s="75">
        <v>109420</v>
      </c>
      <c r="T83" s="74">
        <v>3.3423380611709444E-3</v>
      </c>
      <c r="U83" s="75">
        <v>173784</v>
      </c>
      <c r="V83" s="74">
        <v>3.3423380611709444E-3</v>
      </c>
      <c r="W83" s="75">
        <v>148735</v>
      </c>
      <c r="X83" s="74">
        <v>3.3423380611709444E-3</v>
      </c>
      <c r="Y83" s="75">
        <v>22739</v>
      </c>
      <c r="Z83" s="74">
        <v>1.4658273057510385E-3</v>
      </c>
      <c r="AA83" s="75">
        <v>203167</v>
      </c>
      <c r="AB83" s="77">
        <v>16146389</v>
      </c>
      <c r="AC83" s="45"/>
    </row>
    <row r="84" spans="1:29" x14ac:dyDescent="0.2">
      <c r="A84" s="62">
        <v>78</v>
      </c>
      <c r="B84" s="72">
        <v>3</v>
      </c>
      <c r="C84" s="78" t="s">
        <v>407</v>
      </c>
      <c r="D84" s="74">
        <v>3.6487846878785375E-3</v>
      </c>
      <c r="E84" s="75">
        <v>11482605</v>
      </c>
      <c r="F84" s="74">
        <v>3.6487846878785375E-3</v>
      </c>
      <c r="G84" s="75">
        <v>3999159</v>
      </c>
      <c r="H84" s="74">
        <v>5.5851545566806462E-3</v>
      </c>
      <c r="I84" s="75">
        <v>619736</v>
      </c>
      <c r="J84" s="74">
        <v>3.6487846878785375E-3</v>
      </c>
      <c r="K84" s="75">
        <v>324172</v>
      </c>
      <c r="L84" s="74">
        <v>3.6487846878785375E-3</v>
      </c>
      <c r="M84" s="75">
        <v>1070001</v>
      </c>
      <c r="N84" s="74">
        <v>3.6487846878785375E-3</v>
      </c>
      <c r="O84" s="75">
        <v>32695</v>
      </c>
      <c r="P84" s="76">
        <v>0</v>
      </c>
      <c r="Q84" s="75" t="s">
        <v>458</v>
      </c>
      <c r="R84" s="74">
        <v>3.6487846878785375E-3</v>
      </c>
      <c r="S84" s="75">
        <v>119452</v>
      </c>
      <c r="T84" s="74">
        <v>3.6487846878785375E-3</v>
      </c>
      <c r="U84" s="75">
        <v>189717</v>
      </c>
      <c r="V84" s="74">
        <v>3.6487846878785375E-3</v>
      </c>
      <c r="W84" s="75">
        <v>162371</v>
      </c>
      <c r="X84" s="74">
        <v>3.6487846878785375E-3</v>
      </c>
      <c r="Y84" s="75">
        <v>24824</v>
      </c>
      <c r="Z84" s="74">
        <v>1.9031193523737109E-3</v>
      </c>
      <c r="AA84" s="75">
        <v>263777</v>
      </c>
      <c r="AB84" s="77">
        <v>18288509</v>
      </c>
      <c r="AC84" s="45"/>
    </row>
    <row r="85" spans="1:29" x14ac:dyDescent="0.2">
      <c r="A85" s="62">
        <v>79</v>
      </c>
      <c r="B85" s="72">
        <v>7</v>
      </c>
      <c r="C85" s="78" t="s">
        <v>408</v>
      </c>
      <c r="D85" s="74">
        <v>1.5752193388121602E-2</v>
      </c>
      <c r="E85" s="75">
        <v>49571631</v>
      </c>
      <c r="F85" s="74">
        <v>1.5752193388121602E-2</v>
      </c>
      <c r="G85" s="75">
        <v>17264795</v>
      </c>
      <c r="H85" s="74">
        <v>3.0116016906967514E-2</v>
      </c>
      <c r="I85" s="75">
        <v>3341710</v>
      </c>
      <c r="J85" s="74">
        <v>1.5752193388121602E-2</v>
      </c>
      <c r="K85" s="75">
        <v>1399484</v>
      </c>
      <c r="L85" s="74">
        <v>1.5752193388121602E-2</v>
      </c>
      <c r="M85" s="75">
        <v>4619310</v>
      </c>
      <c r="N85" s="74">
        <v>1.5752193388121602E-2</v>
      </c>
      <c r="O85" s="75">
        <v>141148</v>
      </c>
      <c r="P85" s="76">
        <v>0</v>
      </c>
      <c r="Q85" s="75" t="s">
        <v>458</v>
      </c>
      <c r="R85" s="74">
        <v>1.5752193388121602E-2</v>
      </c>
      <c r="S85" s="75">
        <v>515688</v>
      </c>
      <c r="T85" s="74">
        <v>1.5752193388121602E-2</v>
      </c>
      <c r="U85" s="75">
        <v>819030</v>
      </c>
      <c r="V85" s="74">
        <v>1.5752193388121602E-2</v>
      </c>
      <c r="W85" s="75">
        <v>700975</v>
      </c>
      <c r="X85" s="74">
        <v>1.5752193388121602E-2</v>
      </c>
      <c r="Y85" s="75">
        <v>107169</v>
      </c>
      <c r="Z85" s="74">
        <v>2.1951546699239655E-2</v>
      </c>
      <c r="AA85" s="75">
        <v>3042542</v>
      </c>
      <c r="AB85" s="77">
        <v>81523482</v>
      </c>
      <c r="AC85" s="45"/>
    </row>
    <row r="86" spans="1:29" x14ac:dyDescent="0.2">
      <c r="A86" s="62">
        <v>80</v>
      </c>
      <c r="B86" s="72">
        <v>7</v>
      </c>
      <c r="C86" s="78" t="s">
        <v>409</v>
      </c>
      <c r="D86" s="74">
        <v>5.7532747936822051E-3</v>
      </c>
      <c r="E86" s="75">
        <v>18105365</v>
      </c>
      <c r="F86" s="74">
        <v>5.7532747936822051E-3</v>
      </c>
      <c r="G86" s="75">
        <v>6305732</v>
      </c>
      <c r="H86" s="74">
        <v>9.7685923134021579E-3</v>
      </c>
      <c r="I86" s="75">
        <v>1083935</v>
      </c>
      <c r="J86" s="74">
        <v>5.7532747936822051E-3</v>
      </c>
      <c r="K86" s="75">
        <v>511142</v>
      </c>
      <c r="L86" s="74">
        <v>5.7532747936822051E-3</v>
      </c>
      <c r="M86" s="75">
        <v>1687140</v>
      </c>
      <c r="N86" s="74">
        <v>5.7532747936822051E-3</v>
      </c>
      <c r="O86" s="75">
        <v>51552</v>
      </c>
      <c r="P86" s="76">
        <v>0</v>
      </c>
      <c r="Q86" s="75" t="s">
        <v>458</v>
      </c>
      <c r="R86" s="74">
        <v>5.7532747936822051E-3</v>
      </c>
      <c r="S86" s="75">
        <v>188348</v>
      </c>
      <c r="T86" s="74">
        <v>5.7532747936822051E-3</v>
      </c>
      <c r="U86" s="75">
        <v>299140</v>
      </c>
      <c r="V86" s="74">
        <v>5.7532747936822051E-3</v>
      </c>
      <c r="W86" s="75">
        <v>256022</v>
      </c>
      <c r="X86" s="74">
        <v>5.7532747936822051E-3</v>
      </c>
      <c r="Y86" s="75">
        <v>39142</v>
      </c>
      <c r="Z86" s="74">
        <v>5.2952331858807863E-3</v>
      </c>
      <c r="AA86" s="75">
        <v>733933</v>
      </c>
      <c r="AB86" s="77">
        <v>29261451</v>
      </c>
      <c r="AC86" s="45"/>
    </row>
    <row r="87" spans="1:29" x14ac:dyDescent="0.2">
      <c r="A87" s="62">
        <v>81</v>
      </c>
      <c r="B87" s="72">
        <v>6</v>
      </c>
      <c r="C87" s="78" t="s">
        <v>410</v>
      </c>
      <c r="D87" s="74">
        <v>3.5399216336569959E-3</v>
      </c>
      <c r="E87" s="75">
        <v>11140016</v>
      </c>
      <c r="F87" s="74">
        <v>3.5399216336569959E-3</v>
      </c>
      <c r="G87" s="75">
        <v>3879842</v>
      </c>
      <c r="H87" s="74">
        <v>5.3442767164148287E-3</v>
      </c>
      <c r="I87" s="75">
        <v>593008</v>
      </c>
      <c r="J87" s="74">
        <v>3.5399216336569959E-3</v>
      </c>
      <c r="K87" s="75">
        <v>314500</v>
      </c>
      <c r="L87" s="74">
        <v>3.5399216336569959E-3</v>
      </c>
      <c r="M87" s="75">
        <v>1038077</v>
      </c>
      <c r="N87" s="74">
        <v>3.5399216336569959E-3</v>
      </c>
      <c r="O87" s="75">
        <v>31720</v>
      </c>
      <c r="P87" s="76">
        <v>0</v>
      </c>
      <c r="Q87" s="75" t="s">
        <v>458</v>
      </c>
      <c r="R87" s="74">
        <v>3.5399216336569959E-3</v>
      </c>
      <c r="S87" s="75">
        <v>115888</v>
      </c>
      <c r="T87" s="74">
        <v>3.5399216336569959E-3</v>
      </c>
      <c r="U87" s="75">
        <v>184057</v>
      </c>
      <c r="V87" s="74">
        <v>3.5399216336569959E-3</v>
      </c>
      <c r="W87" s="75">
        <v>157527</v>
      </c>
      <c r="X87" s="74">
        <v>3.5399216336569959E-3</v>
      </c>
      <c r="Y87" s="75">
        <v>24084</v>
      </c>
      <c r="Z87" s="74">
        <v>1.8163149477235124E-3</v>
      </c>
      <c r="AA87" s="75">
        <v>251746</v>
      </c>
      <c r="AB87" s="77">
        <v>17730465</v>
      </c>
      <c r="AC87" s="45"/>
    </row>
    <row r="88" spans="1:29" x14ac:dyDescent="0.2">
      <c r="A88" s="62">
        <v>82</v>
      </c>
      <c r="B88" s="72">
        <v>4</v>
      </c>
      <c r="C88" s="78" t="s">
        <v>411</v>
      </c>
      <c r="D88" s="74">
        <v>3.5658043257093307E-3</v>
      </c>
      <c r="E88" s="75">
        <v>11221468</v>
      </c>
      <c r="F88" s="74">
        <v>3.5658043257093307E-3</v>
      </c>
      <c r="G88" s="75">
        <v>3908210</v>
      </c>
      <c r="H88" s="74">
        <v>5.4315678940046498E-3</v>
      </c>
      <c r="I88" s="75">
        <v>602693</v>
      </c>
      <c r="J88" s="74">
        <v>3.5658043257093307E-3</v>
      </c>
      <c r="K88" s="75">
        <v>316799</v>
      </c>
      <c r="L88" s="74">
        <v>3.5658043257093307E-3</v>
      </c>
      <c r="M88" s="75">
        <v>1045667</v>
      </c>
      <c r="N88" s="74">
        <v>3.5658043257093307E-3</v>
      </c>
      <c r="O88" s="75">
        <v>31951</v>
      </c>
      <c r="P88" s="76">
        <v>0</v>
      </c>
      <c r="Q88" s="75" t="s">
        <v>458</v>
      </c>
      <c r="R88" s="74">
        <v>3.5658043257093307E-3</v>
      </c>
      <c r="S88" s="75">
        <v>116736</v>
      </c>
      <c r="T88" s="74">
        <v>3.5658043257093307E-3</v>
      </c>
      <c r="U88" s="75">
        <v>185403</v>
      </c>
      <c r="V88" s="74">
        <v>3.5658043257093307E-3</v>
      </c>
      <c r="W88" s="75">
        <v>158679</v>
      </c>
      <c r="X88" s="74">
        <v>3.5658043257093307E-3</v>
      </c>
      <c r="Y88" s="75">
        <v>24260</v>
      </c>
      <c r="Z88" s="74">
        <v>1.6063233928336116E-3</v>
      </c>
      <c r="AA88" s="75">
        <v>222641</v>
      </c>
      <c r="AB88" s="77">
        <v>17834507</v>
      </c>
      <c r="AC88" s="45"/>
    </row>
    <row r="89" spans="1:29" x14ac:dyDescent="0.2">
      <c r="A89" s="62">
        <v>83</v>
      </c>
      <c r="B89" s="72">
        <v>4</v>
      </c>
      <c r="C89" s="79" t="s">
        <v>460</v>
      </c>
      <c r="D89" s="74">
        <v>3.2348486566965641E-3</v>
      </c>
      <c r="E89" s="75">
        <v>10179962</v>
      </c>
      <c r="F89" s="74">
        <v>3.2348486566965641E-3</v>
      </c>
      <c r="G89" s="75">
        <v>3545474</v>
      </c>
      <c r="H89" s="74">
        <v>0</v>
      </c>
      <c r="I89" s="75">
        <v>0</v>
      </c>
      <c r="J89" s="74">
        <v>3.2348486566965641E-3</v>
      </c>
      <c r="K89" s="75">
        <v>287396</v>
      </c>
      <c r="L89" s="74">
        <v>3.2348486566965641E-3</v>
      </c>
      <c r="M89" s="75">
        <v>948615</v>
      </c>
      <c r="N89" s="74">
        <v>3.2348486566965641E-3</v>
      </c>
      <c r="O89" s="75">
        <v>28986</v>
      </c>
      <c r="P89" s="76">
        <v>0</v>
      </c>
      <c r="Q89" s="75" t="s">
        <v>458</v>
      </c>
      <c r="R89" s="74">
        <v>3.2348486566965641E-3</v>
      </c>
      <c r="S89" s="75">
        <v>105901</v>
      </c>
      <c r="T89" s="74">
        <v>3.2348486566965641E-3</v>
      </c>
      <c r="U89" s="75">
        <v>168195</v>
      </c>
      <c r="V89" s="74">
        <v>3.2348486566965641E-3</v>
      </c>
      <c r="W89" s="75">
        <v>143951</v>
      </c>
      <c r="X89" s="74">
        <v>3.2348486566965641E-3</v>
      </c>
      <c r="Y89" s="75">
        <v>22008</v>
      </c>
      <c r="Z89" s="74">
        <v>8.7956593135374143E-4</v>
      </c>
      <c r="AA89" s="75">
        <v>121910</v>
      </c>
      <c r="AB89" s="77">
        <v>15552398</v>
      </c>
      <c r="AC89" s="45"/>
    </row>
    <row r="90" spans="1:29" x14ac:dyDescent="0.2">
      <c r="A90" s="62">
        <v>84</v>
      </c>
      <c r="B90" s="72">
        <v>4</v>
      </c>
      <c r="C90" s="78" t="s">
        <v>412</v>
      </c>
      <c r="D90" s="74">
        <v>4.6053873648640199E-3</v>
      </c>
      <c r="E90" s="75">
        <v>14493002</v>
      </c>
      <c r="F90" s="74">
        <v>4.6053873648640199E-3</v>
      </c>
      <c r="G90" s="75">
        <v>5047619</v>
      </c>
      <c r="H90" s="74">
        <v>7.4836170654965246E-3</v>
      </c>
      <c r="I90" s="75">
        <v>830391</v>
      </c>
      <c r="J90" s="74">
        <v>4.6053873648640199E-3</v>
      </c>
      <c r="K90" s="75">
        <v>409160</v>
      </c>
      <c r="L90" s="74">
        <v>4.6053873648640199E-3</v>
      </c>
      <c r="M90" s="75">
        <v>1350524</v>
      </c>
      <c r="N90" s="74">
        <v>4.6053873648640199E-3</v>
      </c>
      <c r="O90" s="75">
        <v>41267</v>
      </c>
      <c r="P90" s="76">
        <v>0</v>
      </c>
      <c r="Q90" s="75" t="s">
        <v>458</v>
      </c>
      <c r="R90" s="74">
        <v>4.6053873648640199E-3</v>
      </c>
      <c r="S90" s="75">
        <v>150769</v>
      </c>
      <c r="T90" s="74">
        <v>4.6053873648640199E-3</v>
      </c>
      <c r="U90" s="75">
        <v>239456</v>
      </c>
      <c r="V90" s="74">
        <v>4.6053873648640199E-3</v>
      </c>
      <c r="W90" s="75">
        <v>204940</v>
      </c>
      <c r="X90" s="74">
        <v>4.6053873648640199E-3</v>
      </c>
      <c r="Y90" s="75">
        <v>31332</v>
      </c>
      <c r="Z90" s="74">
        <v>3.4945885734522977E-3</v>
      </c>
      <c r="AA90" s="75">
        <v>484359</v>
      </c>
      <c r="AB90" s="77">
        <v>23282819</v>
      </c>
      <c r="AC90" s="45"/>
    </row>
    <row r="91" spans="1:29" x14ac:dyDescent="0.2">
      <c r="A91" s="62">
        <v>85</v>
      </c>
      <c r="B91" s="72">
        <v>6</v>
      </c>
      <c r="C91" s="78" t="s">
        <v>413</v>
      </c>
      <c r="D91" s="74">
        <v>7.4647417459013888E-3</v>
      </c>
      <c r="E91" s="75">
        <v>23491295</v>
      </c>
      <c r="F91" s="74">
        <v>7.4647417459013888E-3</v>
      </c>
      <c r="G91" s="75">
        <v>8181542</v>
      </c>
      <c r="H91" s="74">
        <v>1.3160348796227298E-2</v>
      </c>
      <c r="I91" s="75">
        <v>1460289</v>
      </c>
      <c r="J91" s="74">
        <v>7.4647417459013888E-3</v>
      </c>
      <c r="K91" s="75">
        <v>663196</v>
      </c>
      <c r="L91" s="74">
        <v>7.4647417459013888E-3</v>
      </c>
      <c r="M91" s="75">
        <v>2189026</v>
      </c>
      <c r="N91" s="74">
        <v>7.4647417459013888E-3</v>
      </c>
      <c r="O91" s="75">
        <v>66888</v>
      </c>
      <c r="P91" s="76">
        <v>0</v>
      </c>
      <c r="Q91" s="75" t="s">
        <v>458</v>
      </c>
      <c r="R91" s="74">
        <v>7.4647417459013888E-3</v>
      </c>
      <c r="S91" s="75">
        <v>244377</v>
      </c>
      <c r="T91" s="74">
        <v>7.4647417459013888E-3</v>
      </c>
      <c r="U91" s="75">
        <v>388127</v>
      </c>
      <c r="V91" s="74">
        <v>7.4647417459013888E-3</v>
      </c>
      <c r="W91" s="75">
        <v>332182</v>
      </c>
      <c r="X91" s="74">
        <v>7.4647417459013888E-3</v>
      </c>
      <c r="Y91" s="75">
        <v>50786</v>
      </c>
      <c r="Z91" s="74">
        <v>8.7722101045307754E-3</v>
      </c>
      <c r="AA91" s="75">
        <v>1215851</v>
      </c>
      <c r="AB91" s="77">
        <v>38283559</v>
      </c>
      <c r="AC91" s="45"/>
    </row>
    <row r="92" spans="1:29" x14ac:dyDescent="0.2">
      <c r="A92" s="62">
        <v>86</v>
      </c>
      <c r="B92" s="72">
        <v>3</v>
      </c>
      <c r="C92" s="78" t="s">
        <v>414</v>
      </c>
      <c r="D92" s="74">
        <v>3.1799962633683567E-3</v>
      </c>
      <c r="E92" s="75">
        <v>10007343</v>
      </c>
      <c r="F92" s="74">
        <v>3.1799962633683567E-3</v>
      </c>
      <c r="G92" s="75">
        <v>3485355</v>
      </c>
      <c r="H92" s="74">
        <v>4.6335436759702593E-3</v>
      </c>
      <c r="I92" s="75">
        <v>514144</v>
      </c>
      <c r="J92" s="74">
        <v>3.1799962633683567E-3</v>
      </c>
      <c r="K92" s="75">
        <v>282523</v>
      </c>
      <c r="L92" s="74">
        <v>3.1799962633683567E-3</v>
      </c>
      <c r="M92" s="75">
        <v>932530</v>
      </c>
      <c r="N92" s="74">
        <v>3.1799962633683567E-3</v>
      </c>
      <c r="O92" s="75">
        <v>28494</v>
      </c>
      <c r="P92" s="76">
        <v>0</v>
      </c>
      <c r="Q92" s="75" t="s">
        <v>458</v>
      </c>
      <c r="R92" s="74">
        <v>3.1799962633683567E-3</v>
      </c>
      <c r="S92" s="75">
        <v>104105</v>
      </c>
      <c r="T92" s="74">
        <v>3.1799962633683567E-3</v>
      </c>
      <c r="U92" s="75">
        <v>165343</v>
      </c>
      <c r="V92" s="74">
        <v>3.1799962633683567E-3</v>
      </c>
      <c r="W92" s="75">
        <v>141510</v>
      </c>
      <c r="X92" s="74">
        <v>3.1799962633683567E-3</v>
      </c>
      <c r="Y92" s="75">
        <v>21635</v>
      </c>
      <c r="Z92" s="74">
        <v>1.1673843473559409E-3</v>
      </c>
      <c r="AA92" s="75">
        <v>161803</v>
      </c>
      <c r="AB92" s="77">
        <v>15844785</v>
      </c>
      <c r="AC92" s="45"/>
    </row>
    <row r="93" spans="1:29" x14ac:dyDescent="0.2">
      <c r="A93" s="62">
        <v>87</v>
      </c>
      <c r="B93" s="72">
        <v>1</v>
      </c>
      <c r="C93" s="78" t="s">
        <v>415</v>
      </c>
      <c r="D93" s="74">
        <v>4.1761257248865563E-3</v>
      </c>
      <c r="E93" s="75">
        <v>13142129</v>
      </c>
      <c r="F93" s="74">
        <v>4.1761257248865563E-3</v>
      </c>
      <c r="G93" s="75">
        <v>4577137</v>
      </c>
      <c r="H93" s="74">
        <v>6.6915657803555718E-3</v>
      </c>
      <c r="I93" s="75">
        <v>742504</v>
      </c>
      <c r="J93" s="74">
        <v>4.1761257248865563E-3</v>
      </c>
      <c r="K93" s="75">
        <v>371023</v>
      </c>
      <c r="L93" s="74">
        <v>4.1761257248865563E-3</v>
      </c>
      <c r="M93" s="75">
        <v>1224643</v>
      </c>
      <c r="N93" s="74">
        <v>4.1761257248865563E-3</v>
      </c>
      <c r="O93" s="75">
        <v>37420</v>
      </c>
      <c r="P93" s="76">
        <v>0</v>
      </c>
      <c r="Q93" s="75" t="s">
        <v>458</v>
      </c>
      <c r="R93" s="74">
        <v>4.1761257248865563E-3</v>
      </c>
      <c r="S93" s="75">
        <v>136716</v>
      </c>
      <c r="T93" s="74">
        <v>4.1761257248865563E-3</v>
      </c>
      <c r="U93" s="75">
        <v>217136</v>
      </c>
      <c r="V93" s="74">
        <v>4.1761257248865563E-3</v>
      </c>
      <c r="W93" s="75">
        <v>185838</v>
      </c>
      <c r="X93" s="74">
        <v>4.1761257248865563E-3</v>
      </c>
      <c r="Y93" s="75">
        <v>28412</v>
      </c>
      <c r="Z93" s="74">
        <v>2.936413563900812E-3</v>
      </c>
      <c r="AA93" s="75">
        <v>406995</v>
      </c>
      <c r="AB93" s="77">
        <v>21069953</v>
      </c>
      <c r="AC93" s="45"/>
    </row>
    <row r="94" spans="1:29" x14ac:dyDescent="0.2">
      <c r="A94" s="62">
        <v>88</v>
      </c>
      <c r="B94" s="72">
        <v>3</v>
      </c>
      <c r="C94" s="79" t="s">
        <v>416</v>
      </c>
      <c r="D94" s="74">
        <v>3.1099962229126309E-3</v>
      </c>
      <c r="E94" s="75">
        <v>9787055</v>
      </c>
      <c r="F94" s="74">
        <v>3.1099962229126309E-3</v>
      </c>
      <c r="G94" s="75">
        <v>3408633</v>
      </c>
      <c r="H94" s="74">
        <v>4.496436061085218E-3</v>
      </c>
      <c r="I94" s="75">
        <v>498930</v>
      </c>
      <c r="J94" s="74">
        <v>3.1099962229126309E-3</v>
      </c>
      <c r="K94" s="75">
        <v>276304</v>
      </c>
      <c r="L94" s="74">
        <v>3.1099962229126309E-3</v>
      </c>
      <c r="M94" s="75">
        <v>912002</v>
      </c>
      <c r="N94" s="74">
        <v>3.1099962229126309E-3</v>
      </c>
      <c r="O94" s="75">
        <v>27867</v>
      </c>
      <c r="P94" s="76">
        <v>0</v>
      </c>
      <c r="Q94" s="75" t="s">
        <v>458</v>
      </c>
      <c r="R94" s="74">
        <v>3.1099962229126309E-3</v>
      </c>
      <c r="S94" s="75">
        <v>101814</v>
      </c>
      <c r="T94" s="74">
        <v>3.1099962229126309E-3</v>
      </c>
      <c r="U94" s="75">
        <v>161703</v>
      </c>
      <c r="V94" s="74">
        <v>3.1099962229126309E-3</v>
      </c>
      <c r="W94" s="75">
        <v>138395</v>
      </c>
      <c r="X94" s="74">
        <v>3.1099962229126309E-3</v>
      </c>
      <c r="Y94" s="75">
        <v>21159</v>
      </c>
      <c r="Z94" s="74">
        <v>9.7942174710702106E-4</v>
      </c>
      <c r="AA94" s="75">
        <v>135750</v>
      </c>
      <c r="AB94" s="77">
        <v>15469612</v>
      </c>
      <c r="AC94" s="45"/>
    </row>
    <row r="95" spans="1:29" x14ac:dyDescent="0.2">
      <c r="A95" s="62">
        <v>89</v>
      </c>
      <c r="B95" s="72">
        <v>7</v>
      </c>
      <c r="C95" s="78" t="s">
        <v>417</v>
      </c>
      <c r="D95" s="74">
        <v>1.4332664322523149E-2</v>
      </c>
      <c r="E95" s="75">
        <v>45104420</v>
      </c>
      <c r="F95" s="74">
        <v>1.4332664322523149E-2</v>
      </c>
      <c r="G95" s="75">
        <v>15708956</v>
      </c>
      <c r="H95" s="74">
        <v>2.7678573412617258E-2</v>
      </c>
      <c r="I95" s="75">
        <v>3071249</v>
      </c>
      <c r="J95" s="74">
        <v>1.4332664322523149E-2</v>
      </c>
      <c r="K95" s="75">
        <v>1273367</v>
      </c>
      <c r="L95" s="74">
        <v>1.4332664322523149E-2</v>
      </c>
      <c r="M95" s="75">
        <v>4203035</v>
      </c>
      <c r="N95" s="74">
        <v>1.4332664322523149E-2</v>
      </c>
      <c r="O95" s="75">
        <v>128428</v>
      </c>
      <c r="P95" s="76">
        <v>0</v>
      </c>
      <c r="Q95" s="75" t="s">
        <v>458</v>
      </c>
      <c r="R95" s="74">
        <v>1.4332664322523149E-2</v>
      </c>
      <c r="S95" s="75">
        <v>469216</v>
      </c>
      <c r="T95" s="74">
        <v>1.4332664322523149E-2</v>
      </c>
      <c r="U95" s="75">
        <v>745222</v>
      </c>
      <c r="V95" s="74">
        <v>1.4332664322523149E-2</v>
      </c>
      <c r="W95" s="75">
        <v>637806</v>
      </c>
      <c r="X95" s="74">
        <v>1.4332664322523149E-2</v>
      </c>
      <c r="Y95" s="75">
        <v>97511</v>
      </c>
      <c r="Z95" s="74">
        <v>1.8019451777219128E-2</v>
      </c>
      <c r="AA95" s="75">
        <v>2497543</v>
      </c>
      <c r="AB95" s="77">
        <v>73936753</v>
      </c>
      <c r="AC95" s="45"/>
    </row>
    <row r="96" spans="1:29" x14ac:dyDescent="0.2">
      <c r="A96" s="62">
        <v>90</v>
      </c>
      <c r="B96" s="72">
        <v>2</v>
      </c>
      <c r="C96" s="78" t="s">
        <v>418</v>
      </c>
      <c r="D96" s="74">
        <v>4.7565975996232768E-3</v>
      </c>
      <c r="E96" s="75">
        <v>14968855</v>
      </c>
      <c r="F96" s="74">
        <v>4.7565975996232768E-3</v>
      </c>
      <c r="G96" s="75">
        <v>5213349</v>
      </c>
      <c r="H96" s="74">
        <v>7.7665530326703393E-3</v>
      </c>
      <c r="I96" s="75">
        <v>861786</v>
      </c>
      <c r="J96" s="74">
        <v>4.7565975996232768E-3</v>
      </c>
      <c r="K96" s="75">
        <v>422594</v>
      </c>
      <c r="L96" s="74">
        <v>4.7565975996232768E-3</v>
      </c>
      <c r="M96" s="75">
        <v>1394866</v>
      </c>
      <c r="N96" s="74">
        <v>4.7565975996232768E-3</v>
      </c>
      <c r="O96" s="75">
        <v>42622</v>
      </c>
      <c r="P96" s="76">
        <v>0</v>
      </c>
      <c r="Q96" s="75" t="s">
        <v>458</v>
      </c>
      <c r="R96" s="74">
        <v>4.7565975996232768E-3</v>
      </c>
      <c r="S96" s="75">
        <v>155719</v>
      </c>
      <c r="T96" s="74">
        <v>4.7565975996232768E-3</v>
      </c>
      <c r="U96" s="75">
        <v>247318</v>
      </c>
      <c r="V96" s="74">
        <v>4.7565975996232768E-3</v>
      </c>
      <c r="W96" s="75">
        <v>211669</v>
      </c>
      <c r="X96" s="74">
        <v>4.7565975996232768E-3</v>
      </c>
      <c r="Y96" s="75">
        <v>32361</v>
      </c>
      <c r="Z96" s="74">
        <v>3.926556056759155E-3</v>
      </c>
      <c r="AA96" s="75">
        <v>544231</v>
      </c>
      <c r="AB96" s="77">
        <v>24095370</v>
      </c>
      <c r="AC96" s="45"/>
    </row>
    <row r="97" spans="1:29" x14ac:dyDescent="0.2">
      <c r="A97" s="62">
        <v>91</v>
      </c>
      <c r="B97" s="72">
        <v>6</v>
      </c>
      <c r="C97" s="78" t="s">
        <v>419</v>
      </c>
      <c r="D97" s="74">
        <v>6.2683839140368989E-3</v>
      </c>
      <c r="E97" s="75">
        <v>19726397</v>
      </c>
      <c r="F97" s="74">
        <v>6.2683839140368989E-3</v>
      </c>
      <c r="G97" s="75">
        <v>6870304</v>
      </c>
      <c r="H97" s="74">
        <v>0</v>
      </c>
      <c r="I97" s="75">
        <v>0</v>
      </c>
      <c r="J97" s="74">
        <v>6.2683839140368989E-3</v>
      </c>
      <c r="K97" s="75">
        <v>556907</v>
      </c>
      <c r="L97" s="74">
        <v>6.2683839140368989E-3</v>
      </c>
      <c r="M97" s="75">
        <v>1838195</v>
      </c>
      <c r="N97" s="74">
        <v>6.2683839140368989E-3</v>
      </c>
      <c r="O97" s="75">
        <v>56168</v>
      </c>
      <c r="P97" s="76">
        <v>0</v>
      </c>
      <c r="Q97" s="75" t="s">
        <v>458</v>
      </c>
      <c r="R97" s="74">
        <v>6.2683839140368989E-3</v>
      </c>
      <c r="S97" s="75">
        <v>205211</v>
      </c>
      <c r="T97" s="74">
        <v>6.2683839140368989E-3</v>
      </c>
      <c r="U97" s="75">
        <v>325923</v>
      </c>
      <c r="V97" s="74">
        <v>6.2683839140368989E-3</v>
      </c>
      <c r="W97" s="75">
        <v>278944</v>
      </c>
      <c r="X97" s="74">
        <v>6.2683839140368989E-3</v>
      </c>
      <c r="Y97" s="75">
        <v>42646</v>
      </c>
      <c r="Z97" s="74">
        <v>6.2694671269639896E-3</v>
      </c>
      <c r="AA97" s="75">
        <v>868964</v>
      </c>
      <c r="AB97" s="77">
        <v>30769659</v>
      </c>
      <c r="AC97" s="45"/>
    </row>
    <row r="98" spans="1:29" x14ac:dyDescent="0.2">
      <c r="A98" s="62">
        <v>92</v>
      </c>
      <c r="B98" s="72">
        <v>6</v>
      </c>
      <c r="C98" s="78" t="s">
        <v>420</v>
      </c>
      <c r="D98" s="74">
        <v>4.9049146455292913E-3</v>
      </c>
      <c r="E98" s="75">
        <v>15435604</v>
      </c>
      <c r="F98" s="74">
        <v>4.9049146455292913E-3</v>
      </c>
      <c r="G98" s="75">
        <v>5375908</v>
      </c>
      <c r="H98" s="74">
        <v>8.0342068649296508E-3</v>
      </c>
      <c r="I98" s="75">
        <v>891486</v>
      </c>
      <c r="J98" s="74">
        <v>4.9049146455292913E-3</v>
      </c>
      <c r="K98" s="75">
        <v>435771</v>
      </c>
      <c r="L98" s="74">
        <v>4.9049146455292913E-3</v>
      </c>
      <c r="M98" s="75">
        <v>1438360</v>
      </c>
      <c r="N98" s="74">
        <v>4.9049146455292913E-3</v>
      </c>
      <c r="O98" s="75">
        <v>43951</v>
      </c>
      <c r="P98" s="76">
        <v>0</v>
      </c>
      <c r="Q98" s="75" t="s">
        <v>458</v>
      </c>
      <c r="R98" s="74">
        <v>4.9049146455292913E-3</v>
      </c>
      <c r="S98" s="75">
        <v>160575</v>
      </c>
      <c r="T98" s="74">
        <v>4.9049146455292913E-3</v>
      </c>
      <c r="U98" s="75">
        <v>255029</v>
      </c>
      <c r="V98" s="74">
        <v>4.9049146455292913E-3</v>
      </c>
      <c r="W98" s="75">
        <v>218269</v>
      </c>
      <c r="X98" s="74">
        <v>4.9049146455292913E-3</v>
      </c>
      <c r="Y98" s="75">
        <v>33370</v>
      </c>
      <c r="Z98" s="74">
        <v>4.5664537250292223E-3</v>
      </c>
      <c r="AA98" s="75">
        <v>632922</v>
      </c>
      <c r="AB98" s="77">
        <v>24921245</v>
      </c>
      <c r="AC98" s="45"/>
    </row>
    <row r="99" spans="1:29" x14ac:dyDescent="0.2">
      <c r="A99" s="62">
        <v>93</v>
      </c>
      <c r="B99" s="72">
        <v>2</v>
      </c>
      <c r="C99" s="78" t="s">
        <v>421</v>
      </c>
      <c r="D99" s="74">
        <v>7.8380999659729833E-3</v>
      </c>
      <c r="E99" s="75">
        <v>24666241</v>
      </c>
      <c r="F99" s="74">
        <v>7.8380999659729833E-3</v>
      </c>
      <c r="G99" s="75">
        <v>8590752</v>
      </c>
      <c r="H99" s="74">
        <v>0</v>
      </c>
      <c r="I99" s="75">
        <v>0</v>
      </c>
      <c r="J99" s="74">
        <v>7.8380999659729833E-3</v>
      </c>
      <c r="K99" s="75">
        <v>696366</v>
      </c>
      <c r="L99" s="74">
        <v>7.8380999659729833E-3</v>
      </c>
      <c r="M99" s="75">
        <v>2298513</v>
      </c>
      <c r="N99" s="74">
        <v>7.8380999659729833E-3</v>
      </c>
      <c r="O99" s="75">
        <v>70233</v>
      </c>
      <c r="P99" s="76">
        <v>0</v>
      </c>
      <c r="Q99" s="75" t="s">
        <v>458</v>
      </c>
      <c r="R99" s="74">
        <v>7.8380999659729833E-3</v>
      </c>
      <c r="S99" s="75">
        <v>256600</v>
      </c>
      <c r="T99" s="74">
        <v>7.8380999659729833E-3</v>
      </c>
      <c r="U99" s="75">
        <v>407539</v>
      </c>
      <c r="V99" s="74">
        <v>7.8380999659729833E-3</v>
      </c>
      <c r="W99" s="75">
        <v>348797</v>
      </c>
      <c r="X99" s="74">
        <v>7.8380999659729833E-3</v>
      </c>
      <c r="Y99" s="75">
        <v>53326</v>
      </c>
      <c r="Z99" s="74">
        <v>7.9188326930991499E-3</v>
      </c>
      <c r="AA99" s="75">
        <v>1097571</v>
      </c>
      <c r="AB99" s="77">
        <v>38485938</v>
      </c>
      <c r="AC99" s="45"/>
    </row>
    <row r="100" spans="1:29" x14ac:dyDescent="0.2">
      <c r="A100" s="62">
        <v>94</v>
      </c>
      <c r="B100" s="72">
        <v>7</v>
      </c>
      <c r="C100" s="78" t="s">
        <v>461</v>
      </c>
      <c r="D100" s="74">
        <v>4.1619556888327879E-3</v>
      </c>
      <c r="E100" s="75">
        <v>13097537</v>
      </c>
      <c r="F100" s="74">
        <v>4.1619556888327879E-3</v>
      </c>
      <c r="G100" s="75">
        <v>4561607</v>
      </c>
      <c r="H100" s="74">
        <v>0</v>
      </c>
      <c r="I100" s="75">
        <v>0</v>
      </c>
      <c r="J100" s="74">
        <v>4.1619556888327879E-3</v>
      </c>
      <c r="K100" s="75">
        <v>369764</v>
      </c>
      <c r="L100" s="74">
        <v>4.1619556888327879E-3</v>
      </c>
      <c r="M100" s="75">
        <v>1220488</v>
      </c>
      <c r="N100" s="74">
        <v>4.1619556888327879E-3</v>
      </c>
      <c r="O100" s="75">
        <v>37293</v>
      </c>
      <c r="P100" s="76">
        <v>0</v>
      </c>
      <c r="Q100" s="75" t="s">
        <v>458</v>
      </c>
      <c r="R100" s="74">
        <v>4.1619556888327879E-3</v>
      </c>
      <c r="S100" s="75">
        <v>136252</v>
      </c>
      <c r="T100" s="74">
        <v>4.1619556888327879E-3</v>
      </c>
      <c r="U100" s="75">
        <v>216399</v>
      </c>
      <c r="V100" s="74">
        <v>4.1619556888327879E-3</v>
      </c>
      <c r="W100" s="75">
        <v>185208</v>
      </c>
      <c r="X100" s="74">
        <v>4.1619556888327879E-3</v>
      </c>
      <c r="Y100" s="75">
        <v>28316</v>
      </c>
      <c r="Z100" s="74">
        <v>2.9906207760657562E-3</v>
      </c>
      <c r="AA100" s="75">
        <v>414508</v>
      </c>
      <c r="AB100" s="77">
        <v>20267372</v>
      </c>
      <c r="AC100" s="45"/>
    </row>
    <row r="101" spans="1:29" x14ac:dyDescent="0.2">
      <c r="A101" s="62">
        <v>95</v>
      </c>
      <c r="B101" s="72">
        <v>2</v>
      </c>
      <c r="C101" s="78" t="s">
        <v>422</v>
      </c>
      <c r="D101" s="74">
        <v>4.20277816856943E-3</v>
      </c>
      <c r="E101" s="75">
        <v>13226004</v>
      </c>
      <c r="F101" s="74">
        <v>4.20277816856943E-3</v>
      </c>
      <c r="G101" s="75">
        <v>4606349</v>
      </c>
      <c r="H101" s="74">
        <v>6.7271687876323816E-3</v>
      </c>
      <c r="I101" s="75">
        <v>746455</v>
      </c>
      <c r="J101" s="74">
        <v>4.20277816856943E-3</v>
      </c>
      <c r="K101" s="75">
        <v>373391</v>
      </c>
      <c r="L101" s="74">
        <v>4.20277816856943E-3</v>
      </c>
      <c r="M101" s="75">
        <v>1232459</v>
      </c>
      <c r="N101" s="74">
        <v>4.20277816856943E-3</v>
      </c>
      <c r="O101" s="75">
        <v>37659</v>
      </c>
      <c r="P101" s="76">
        <v>0</v>
      </c>
      <c r="Q101" s="75" t="s">
        <v>458</v>
      </c>
      <c r="R101" s="74">
        <v>4.20277816856943E-3</v>
      </c>
      <c r="S101" s="75">
        <v>137589</v>
      </c>
      <c r="T101" s="74">
        <v>4.20277816856943E-3</v>
      </c>
      <c r="U101" s="75">
        <v>218522</v>
      </c>
      <c r="V101" s="74">
        <v>4.20277816856943E-3</v>
      </c>
      <c r="W101" s="75">
        <v>187024</v>
      </c>
      <c r="X101" s="74">
        <v>4.20277816856943E-3</v>
      </c>
      <c r="Y101" s="75">
        <v>28593</v>
      </c>
      <c r="Z101" s="74">
        <v>2.6423735327654207E-3</v>
      </c>
      <c r="AA101" s="75">
        <v>366240</v>
      </c>
      <c r="AB101" s="77">
        <v>21160285</v>
      </c>
      <c r="AC101" s="45"/>
    </row>
    <row r="102" spans="1:29" x14ac:dyDescent="0.2">
      <c r="A102" s="62">
        <v>96</v>
      </c>
      <c r="B102" s="72">
        <v>5</v>
      </c>
      <c r="C102" s="78" t="s">
        <v>423</v>
      </c>
      <c r="D102" s="74">
        <v>2.6672945257550297E-2</v>
      </c>
      <c r="E102" s="75">
        <v>83938876</v>
      </c>
      <c r="F102" s="74">
        <v>2.6672945257550297E-2</v>
      </c>
      <c r="G102" s="75">
        <v>29234210</v>
      </c>
      <c r="H102" s="74">
        <v>5.4818374383265089E-2</v>
      </c>
      <c r="I102" s="75">
        <v>6082715</v>
      </c>
      <c r="J102" s="74">
        <v>2.6672945257550297E-2</v>
      </c>
      <c r="K102" s="75">
        <v>2369724</v>
      </c>
      <c r="L102" s="74">
        <v>2.6672945257550297E-2</v>
      </c>
      <c r="M102" s="75">
        <v>7821806</v>
      </c>
      <c r="N102" s="74">
        <v>2.6672945257550297E-2</v>
      </c>
      <c r="O102" s="75">
        <v>239003</v>
      </c>
      <c r="P102" s="76">
        <v>0</v>
      </c>
      <c r="Q102" s="75" t="s">
        <v>458</v>
      </c>
      <c r="R102" s="74">
        <v>2.6672945257550297E-2</v>
      </c>
      <c r="S102" s="75">
        <v>873206</v>
      </c>
      <c r="T102" s="74">
        <v>2.6672945257550297E-2</v>
      </c>
      <c r="U102" s="75">
        <v>1386851</v>
      </c>
      <c r="V102" s="74">
        <v>2.6672945257550297E-2</v>
      </c>
      <c r="W102" s="75">
        <v>1186950</v>
      </c>
      <c r="X102" s="74">
        <v>2.6672945257550297E-2</v>
      </c>
      <c r="Y102" s="75">
        <v>181467</v>
      </c>
      <c r="Z102" s="74">
        <v>3.9880207673575807E-2</v>
      </c>
      <c r="AA102" s="75">
        <v>5527501</v>
      </c>
      <c r="AB102" s="77">
        <v>138842309</v>
      </c>
      <c r="AC102" s="45"/>
    </row>
    <row r="103" spans="1:29" x14ac:dyDescent="0.2">
      <c r="A103" s="62">
        <v>97</v>
      </c>
      <c r="B103" s="72">
        <v>3</v>
      </c>
      <c r="C103" s="78" t="s">
        <v>424</v>
      </c>
      <c r="D103" s="74">
        <v>3.6343992027757892E-3</v>
      </c>
      <c r="E103" s="75">
        <v>11437334</v>
      </c>
      <c r="F103" s="74">
        <v>3.6343992027757892E-3</v>
      </c>
      <c r="G103" s="75">
        <v>3983392</v>
      </c>
      <c r="H103" s="74">
        <v>5.5373518581902847E-3</v>
      </c>
      <c r="I103" s="75">
        <v>614431</v>
      </c>
      <c r="J103" s="74">
        <v>3.6343992027757892E-3</v>
      </c>
      <c r="K103" s="75">
        <v>322894</v>
      </c>
      <c r="L103" s="74">
        <v>3.6343992027757892E-3</v>
      </c>
      <c r="M103" s="75">
        <v>1065783</v>
      </c>
      <c r="N103" s="74">
        <v>3.6343992027757892E-3</v>
      </c>
      <c r="O103" s="75">
        <v>32566</v>
      </c>
      <c r="P103" s="76">
        <v>0</v>
      </c>
      <c r="Q103" s="75" t="s">
        <v>458</v>
      </c>
      <c r="R103" s="74">
        <v>3.6343992027757892E-3</v>
      </c>
      <c r="S103" s="75">
        <v>118981</v>
      </c>
      <c r="T103" s="74">
        <v>3.6343992027757892E-3</v>
      </c>
      <c r="U103" s="75">
        <v>188969</v>
      </c>
      <c r="V103" s="74">
        <v>3.6343992027757892E-3</v>
      </c>
      <c r="W103" s="75">
        <v>161731</v>
      </c>
      <c r="X103" s="74">
        <v>3.6343992027757892E-3</v>
      </c>
      <c r="Y103" s="75">
        <v>24726</v>
      </c>
      <c r="Z103" s="74">
        <v>1.9519285455818253E-3</v>
      </c>
      <c r="AA103" s="75">
        <v>270542</v>
      </c>
      <c r="AB103" s="77">
        <v>18221349</v>
      </c>
      <c r="AC103" s="45"/>
    </row>
    <row r="104" spans="1:29" x14ac:dyDescent="0.2">
      <c r="A104" s="62">
        <v>98</v>
      </c>
      <c r="B104" s="72">
        <v>7</v>
      </c>
      <c r="C104" s="78" t="s">
        <v>425</v>
      </c>
      <c r="D104" s="74">
        <v>7.0285371031245554E-3</v>
      </c>
      <c r="E104" s="75">
        <v>22118574</v>
      </c>
      <c r="F104" s="74">
        <v>7.0285371031245554E-3</v>
      </c>
      <c r="G104" s="75">
        <v>7703451</v>
      </c>
      <c r="H104" s="74">
        <v>1.2294857179031921E-2</v>
      </c>
      <c r="I104" s="75">
        <v>1364253</v>
      </c>
      <c r="J104" s="74">
        <v>7.0285371031245554E-3</v>
      </c>
      <c r="K104" s="75">
        <v>624442</v>
      </c>
      <c r="L104" s="74">
        <v>7.0285371031245554E-3</v>
      </c>
      <c r="M104" s="75">
        <v>2061109</v>
      </c>
      <c r="N104" s="74">
        <v>7.0285371031245554E-3</v>
      </c>
      <c r="O104" s="75">
        <v>62979</v>
      </c>
      <c r="P104" s="76">
        <v>0</v>
      </c>
      <c r="Q104" s="75" t="s">
        <v>458</v>
      </c>
      <c r="R104" s="74">
        <v>7.0285371031245554E-3</v>
      </c>
      <c r="S104" s="75">
        <v>230097</v>
      </c>
      <c r="T104" s="74">
        <v>7.0285371031245554E-3</v>
      </c>
      <c r="U104" s="75">
        <v>365446</v>
      </c>
      <c r="V104" s="74">
        <v>7.0285371031245554E-3</v>
      </c>
      <c r="W104" s="75">
        <v>312771</v>
      </c>
      <c r="X104" s="74">
        <v>7.0285371031245554E-3</v>
      </c>
      <c r="Y104" s="75">
        <v>47818</v>
      </c>
      <c r="Z104" s="74">
        <v>7.589682212941283E-3</v>
      </c>
      <c r="AA104" s="75">
        <v>1051950</v>
      </c>
      <c r="AB104" s="77">
        <v>35942890</v>
      </c>
      <c r="AC104" s="45"/>
    </row>
    <row r="105" spans="1:29" x14ac:dyDescent="0.2">
      <c r="A105" s="62">
        <v>99</v>
      </c>
      <c r="B105" s="72">
        <v>6</v>
      </c>
      <c r="C105" s="78" t="s">
        <v>426</v>
      </c>
      <c r="D105" s="74">
        <v>3.795400539060459E-3</v>
      </c>
      <c r="E105" s="75">
        <v>11944000</v>
      </c>
      <c r="F105" s="74">
        <v>3.795400539060459E-3</v>
      </c>
      <c r="G105" s="75">
        <v>4159853</v>
      </c>
      <c r="H105" s="74">
        <v>5.8464602078721348E-3</v>
      </c>
      <c r="I105" s="75">
        <v>648730</v>
      </c>
      <c r="J105" s="74">
        <v>3.795400539060459E-3</v>
      </c>
      <c r="K105" s="75">
        <v>337198</v>
      </c>
      <c r="L105" s="74">
        <v>3.795400539060459E-3</v>
      </c>
      <c r="M105" s="75">
        <v>1112996</v>
      </c>
      <c r="N105" s="74">
        <v>3.795400539060459E-3</v>
      </c>
      <c r="O105" s="75">
        <v>34009</v>
      </c>
      <c r="P105" s="76">
        <v>0</v>
      </c>
      <c r="Q105" s="75" t="s">
        <v>458</v>
      </c>
      <c r="R105" s="74">
        <v>3.795400539060459E-3</v>
      </c>
      <c r="S105" s="75">
        <v>124252</v>
      </c>
      <c r="T105" s="74">
        <v>3.795400539060459E-3</v>
      </c>
      <c r="U105" s="75">
        <v>197341</v>
      </c>
      <c r="V105" s="74">
        <v>3.795400539060459E-3</v>
      </c>
      <c r="W105" s="75">
        <v>168896</v>
      </c>
      <c r="X105" s="74">
        <v>3.795400539060459E-3</v>
      </c>
      <c r="Y105" s="75">
        <v>25822</v>
      </c>
      <c r="Z105" s="74">
        <v>2.3675931899917162E-3</v>
      </c>
      <c r="AA105" s="75">
        <v>328155</v>
      </c>
      <c r="AB105" s="77">
        <v>19081252</v>
      </c>
      <c r="AC105" s="45"/>
    </row>
    <row r="106" spans="1:29" x14ac:dyDescent="0.2">
      <c r="A106" s="62">
        <v>100</v>
      </c>
      <c r="B106" s="72">
        <v>2</v>
      </c>
      <c r="C106" s="78" t="s">
        <v>427</v>
      </c>
      <c r="D106" s="74">
        <v>3.7387337324228942E-3</v>
      </c>
      <c r="E106" s="75">
        <v>11765671</v>
      </c>
      <c r="F106" s="74">
        <v>3.7387337324228942E-3</v>
      </c>
      <c r="G106" s="75">
        <v>4097745</v>
      </c>
      <c r="H106" s="74">
        <v>0</v>
      </c>
      <c r="I106" s="75">
        <v>0</v>
      </c>
      <c r="J106" s="74">
        <v>3.7387337324228942E-3</v>
      </c>
      <c r="K106" s="75">
        <v>332163</v>
      </c>
      <c r="L106" s="74">
        <v>3.7387337324228942E-3</v>
      </c>
      <c r="M106" s="75">
        <v>1096379</v>
      </c>
      <c r="N106" s="74">
        <v>3.7387337324228942E-3</v>
      </c>
      <c r="O106" s="75">
        <v>33501</v>
      </c>
      <c r="P106" s="76">
        <v>0</v>
      </c>
      <c r="Q106" s="75" t="s">
        <v>458</v>
      </c>
      <c r="R106" s="74">
        <v>3.7387337324228942E-3</v>
      </c>
      <c r="S106" s="75">
        <v>122397</v>
      </c>
      <c r="T106" s="74">
        <v>3.7387337324228942E-3</v>
      </c>
      <c r="U106" s="75">
        <v>194394</v>
      </c>
      <c r="V106" s="74">
        <v>3.7387337324228942E-3</v>
      </c>
      <c r="W106" s="75">
        <v>166374</v>
      </c>
      <c r="X106" s="74">
        <v>3.7387337324228942E-3</v>
      </c>
      <c r="Y106" s="75">
        <v>25436</v>
      </c>
      <c r="Z106" s="74">
        <v>1.927866426241914E-3</v>
      </c>
      <c r="AA106" s="75">
        <v>267207</v>
      </c>
      <c r="AB106" s="77">
        <v>18101267</v>
      </c>
      <c r="AC106" s="45"/>
    </row>
    <row r="107" spans="1:29" x14ac:dyDescent="0.2">
      <c r="A107" s="62">
        <v>101</v>
      </c>
      <c r="B107" s="72">
        <v>2</v>
      </c>
      <c r="C107" s="78" t="s">
        <v>428</v>
      </c>
      <c r="D107" s="74">
        <v>2.3390320614492588E-2</v>
      </c>
      <c r="E107" s="75">
        <v>73608564</v>
      </c>
      <c r="F107" s="74">
        <v>2.3390320614492588E-2</v>
      </c>
      <c r="G107" s="75">
        <v>25636372</v>
      </c>
      <c r="H107" s="74">
        <v>5.1413523314505938E-2</v>
      </c>
      <c r="I107" s="75">
        <v>5704908</v>
      </c>
      <c r="J107" s="74">
        <v>2.3390320614492588E-2</v>
      </c>
      <c r="K107" s="75">
        <v>2078084</v>
      </c>
      <c r="L107" s="74">
        <v>2.3390320614492588E-2</v>
      </c>
      <c r="M107" s="75">
        <v>6859181</v>
      </c>
      <c r="N107" s="74">
        <v>2.3390320614492588E-2</v>
      </c>
      <c r="O107" s="75">
        <v>209589</v>
      </c>
      <c r="P107" s="76">
        <v>0</v>
      </c>
      <c r="Q107" s="75" t="s">
        <v>458</v>
      </c>
      <c r="R107" s="74">
        <v>2.3390320614492588E-2</v>
      </c>
      <c r="S107" s="75">
        <v>765741</v>
      </c>
      <c r="T107" s="74">
        <v>2.3390320614492588E-2</v>
      </c>
      <c r="U107" s="75">
        <v>1216172</v>
      </c>
      <c r="V107" s="74">
        <v>2.3390320614492588E-2</v>
      </c>
      <c r="W107" s="75">
        <v>1040873</v>
      </c>
      <c r="X107" s="74">
        <v>2.3390320614492588E-2</v>
      </c>
      <c r="Y107" s="75">
        <v>159134</v>
      </c>
      <c r="Z107" s="74">
        <v>2.9312087716086656E-2</v>
      </c>
      <c r="AA107" s="75">
        <v>4062732</v>
      </c>
      <c r="AB107" s="77">
        <v>121341350</v>
      </c>
      <c r="AC107" s="45"/>
    </row>
    <row r="108" spans="1:29" x14ac:dyDescent="0.2">
      <c r="A108" s="62">
        <v>102</v>
      </c>
      <c r="B108" s="72">
        <v>6</v>
      </c>
      <c r="C108" s="78" t="s">
        <v>429</v>
      </c>
      <c r="D108" s="74">
        <v>2.8495465950855951E-2</v>
      </c>
      <c r="E108" s="75">
        <v>89674288</v>
      </c>
      <c r="F108" s="74">
        <v>2.8495465950855951E-2</v>
      </c>
      <c r="G108" s="75">
        <v>31231738</v>
      </c>
      <c r="H108" s="74">
        <v>6.1947884058638443E-2</v>
      </c>
      <c r="I108" s="75">
        <v>6873814</v>
      </c>
      <c r="J108" s="74">
        <v>2.8495465950855951E-2</v>
      </c>
      <c r="K108" s="75">
        <v>2531644</v>
      </c>
      <c r="L108" s="74">
        <v>2.8495465950855951E-2</v>
      </c>
      <c r="M108" s="75">
        <v>8356258</v>
      </c>
      <c r="N108" s="74">
        <v>2.8495465950855951E-2</v>
      </c>
      <c r="O108" s="75">
        <v>255334</v>
      </c>
      <c r="P108" s="76">
        <v>0</v>
      </c>
      <c r="Q108" s="75" t="s">
        <v>458</v>
      </c>
      <c r="R108" s="74">
        <v>2.8495465950855951E-2</v>
      </c>
      <c r="S108" s="75">
        <v>932871</v>
      </c>
      <c r="T108" s="74">
        <v>2.8495465950855951E-2</v>
      </c>
      <c r="U108" s="75">
        <v>1481612</v>
      </c>
      <c r="V108" s="74">
        <v>2.8495465950855951E-2</v>
      </c>
      <c r="W108" s="75">
        <v>1268053</v>
      </c>
      <c r="X108" s="74">
        <v>2.8495465950855951E-2</v>
      </c>
      <c r="Y108" s="75">
        <v>193866</v>
      </c>
      <c r="Z108" s="74">
        <v>4.0467565515302936E-2</v>
      </c>
      <c r="AA108" s="75">
        <v>5608910</v>
      </c>
      <c r="AB108" s="77">
        <v>148408388</v>
      </c>
      <c r="AC108" s="45"/>
    </row>
    <row r="109" spans="1:29" x14ac:dyDescent="0.2">
      <c r="A109" s="62">
        <v>103</v>
      </c>
      <c r="B109" s="72">
        <v>3</v>
      </c>
      <c r="C109" s="79" t="s">
        <v>430</v>
      </c>
      <c r="D109" s="74">
        <v>3.5656204079593948E-3</v>
      </c>
      <c r="E109" s="75">
        <v>11220889</v>
      </c>
      <c r="F109" s="74">
        <v>3.5656204079593948E-3</v>
      </c>
      <c r="G109" s="75">
        <v>3908008</v>
      </c>
      <c r="H109" s="74">
        <v>5.3976852967044095E-3</v>
      </c>
      <c r="I109" s="75">
        <v>598934</v>
      </c>
      <c r="J109" s="74">
        <v>3.5656204079593948E-3</v>
      </c>
      <c r="K109" s="75">
        <v>316783</v>
      </c>
      <c r="L109" s="74">
        <v>3.5656204079593948E-3</v>
      </c>
      <c r="M109" s="75">
        <v>1045614</v>
      </c>
      <c r="N109" s="74">
        <v>3.5656204079593948E-3</v>
      </c>
      <c r="O109" s="75">
        <v>31950</v>
      </c>
      <c r="P109" s="76">
        <v>0</v>
      </c>
      <c r="Q109" s="75" t="s">
        <v>458</v>
      </c>
      <c r="R109" s="74">
        <v>3.5656204079593948E-3</v>
      </c>
      <c r="S109" s="75">
        <v>116730</v>
      </c>
      <c r="T109" s="74">
        <v>3.5656204079593948E-3</v>
      </c>
      <c r="U109" s="75">
        <v>185393</v>
      </c>
      <c r="V109" s="74">
        <v>3.5656204079593948E-3</v>
      </c>
      <c r="W109" s="75">
        <v>158671</v>
      </c>
      <c r="X109" s="74">
        <v>3.5656204079593948E-3</v>
      </c>
      <c r="Y109" s="75">
        <v>24258</v>
      </c>
      <c r="Z109" s="74">
        <v>1.8335659970160274E-3</v>
      </c>
      <c r="AA109" s="75">
        <v>254137</v>
      </c>
      <c r="AB109" s="77">
        <v>17861367</v>
      </c>
      <c r="AC109" s="45"/>
    </row>
    <row r="110" spans="1:29" x14ac:dyDescent="0.2">
      <c r="A110" s="62">
        <v>104</v>
      </c>
      <c r="B110" s="72">
        <v>6</v>
      </c>
      <c r="C110" s="78" t="s">
        <v>431</v>
      </c>
      <c r="D110" s="74">
        <v>7.4284973652279825E-3</v>
      </c>
      <c r="E110" s="75">
        <v>23377235</v>
      </c>
      <c r="F110" s="74">
        <v>7.4284973652279825E-3</v>
      </c>
      <c r="G110" s="75">
        <v>8141818</v>
      </c>
      <c r="H110" s="74">
        <v>1.3050556498304031E-2</v>
      </c>
      <c r="I110" s="75">
        <v>1448106</v>
      </c>
      <c r="J110" s="74">
        <v>7.4284973652279825E-3</v>
      </c>
      <c r="K110" s="75">
        <v>659975</v>
      </c>
      <c r="L110" s="74">
        <v>7.4284973652279825E-3</v>
      </c>
      <c r="M110" s="75">
        <v>2178397</v>
      </c>
      <c r="N110" s="74">
        <v>7.4284973652279825E-3</v>
      </c>
      <c r="O110" s="75">
        <v>66563</v>
      </c>
      <c r="P110" s="76">
        <v>0</v>
      </c>
      <c r="Q110" s="75" t="s">
        <v>458</v>
      </c>
      <c r="R110" s="74">
        <v>7.4284973652279825E-3</v>
      </c>
      <c r="S110" s="75">
        <v>243191</v>
      </c>
      <c r="T110" s="74">
        <v>7.4284973652279825E-3</v>
      </c>
      <c r="U110" s="75">
        <v>386242</v>
      </c>
      <c r="V110" s="74">
        <v>7.4284973652279825E-3</v>
      </c>
      <c r="W110" s="75">
        <v>330569</v>
      </c>
      <c r="X110" s="74">
        <v>7.4284973652279825E-3</v>
      </c>
      <c r="Y110" s="75">
        <v>50539</v>
      </c>
      <c r="Z110" s="74">
        <v>9.3469139566068893E-3</v>
      </c>
      <c r="AA110" s="75">
        <v>1295507</v>
      </c>
      <c r="AB110" s="77">
        <v>38178142</v>
      </c>
      <c r="AC110" s="45"/>
    </row>
    <row r="111" spans="1:29" x14ac:dyDescent="0.2">
      <c r="A111" s="62">
        <v>105</v>
      </c>
      <c r="B111" s="72">
        <v>2</v>
      </c>
      <c r="C111" s="79" t="s">
        <v>432</v>
      </c>
      <c r="D111" s="74">
        <v>3.5073460484772003E-3</v>
      </c>
      <c r="E111" s="75">
        <v>11037502</v>
      </c>
      <c r="F111" s="74">
        <v>3.5073460484772003E-3</v>
      </c>
      <c r="G111" s="75">
        <v>3844138</v>
      </c>
      <c r="H111" s="74">
        <v>0</v>
      </c>
      <c r="I111" s="75">
        <v>0</v>
      </c>
      <c r="J111" s="74">
        <v>3.5073460484772003E-3</v>
      </c>
      <c r="K111" s="75">
        <v>311606</v>
      </c>
      <c r="L111" s="74">
        <v>3.5073460484772003E-3</v>
      </c>
      <c r="M111" s="75">
        <v>1028525</v>
      </c>
      <c r="N111" s="74">
        <v>3.5073460484772003E-3</v>
      </c>
      <c r="O111" s="75">
        <v>31428</v>
      </c>
      <c r="P111" s="76">
        <v>0</v>
      </c>
      <c r="Q111" s="75" t="s">
        <v>458</v>
      </c>
      <c r="R111" s="74">
        <v>3.5073460484772003E-3</v>
      </c>
      <c r="S111" s="75">
        <v>114822</v>
      </c>
      <c r="T111" s="74">
        <v>3.5073460484772003E-3</v>
      </c>
      <c r="U111" s="75">
        <v>182363</v>
      </c>
      <c r="V111" s="74">
        <v>3.5073460484772003E-3</v>
      </c>
      <c r="W111" s="75">
        <v>156077</v>
      </c>
      <c r="X111" s="74">
        <v>3.5073460484772003E-3</v>
      </c>
      <c r="Y111" s="75">
        <v>23862</v>
      </c>
      <c r="Z111" s="74">
        <v>1.4786088653836414E-3</v>
      </c>
      <c r="AA111" s="75">
        <v>204939</v>
      </c>
      <c r="AB111" s="77">
        <v>16935262</v>
      </c>
      <c r="AC111" s="45"/>
    </row>
    <row r="112" spans="1:29" x14ac:dyDescent="0.2">
      <c r="A112" s="62">
        <v>106</v>
      </c>
      <c r="B112" s="80">
        <v>4</v>
      </c>
      <c r="C112" s="81" t="s">
        <v>433</v>
      </c>
      <c r="D112" s="74">
        <v>3.2068028594238965E-3</v>
      </c>
      <c r="E112" s="75">
        <v>10091702</v>
      </c>
      <c r="F112" s="74">
        <v>3.2068028594238965E-3</v>
      </c>
      <c r="G112" s="75">
        <v>3514736</v>
      </c>
      <c r="H112" s="74">
        <v>4.7876688516258949E-3</v>
      </c>
      <c r="I112" s="75">
        <v>531246</v>
      </c>
      <c r="J112" s="74">
        <v>3.2068028594238965E-3</v>
      </c>
      <c r="K112" s="75">
        <v>284904</v>
      </c>
      <c r="L112" s="74">
        <v>3.2068028594238965E-3</v>
      </c>
      <c r="M112" s="75">
        <v>940391</v>
      </c>
      <c r="N112" s="74">
        <v>3.2068028594238965E-3</v>
      </c>
      <c r="O112" s="75">
        <v>28735</v>
      </c>
      <c r="P112" s="76">
        <v>0</v>
      </c>
      <c r="Q112" s="75" t="s">
        <v>458</v>
      </c>
      <c r="R112" s="74">
        <v>3.2068028594238965E-3</v>
      </c>
      <c r="S112" s="75">
        <v>104983</v>
      </c>
      <c r="T112" s="74">
        <v>3.2068028594238965E-3</v>
      </c>
      <c r="U112" s="75">
        <v>166737</v>
      </c>
      <c r="V112" s="74">
        <v>3.2068028594238965E-3</v>
      </c>
      <c r="W112" s="75">
        <v>142703</v>
      </c>
      <c r="X112" s="74">
        <v>3.2068028594238965E-3</v>
      </c>
      <c r="Y112" s="75">
        <v>21817</v>
      </c>
      <c r="Z112" s="74">
        <v>1.0555534696826338E-3</v>
      </c>
      <c r="AA112" s="75">
        <v>146302</v>
      </c>
      <c r="AB112" s="82">
        <v>15974256</v>
      </c>
      <c r="AC112" s="45"/>
    </row>
    <row r="113" spans="1:29" ht="13.5" thickBot="1" x14ac:dyDescent="0.25">
      <c r="A113" s="62"/>
      <c r="B113" s="80"/>
      <c r="C113" s="81" t="s">
        <v>434</v>
      </c>
      <c r="D113" s="74">
        <v>0</v>
      </c>
      <c r="E113" s="75">
        <v>0</v>
      </c>
      <c r="F113" s="74">
        <v>0</v>
      </c>
      <c r="G113" s="75">
        <v>0</v>
      </c>
      <c r="H113" s="74">
        <v>0</v>
      </c>
      <c r="I113" s="75">
        <v>0</v>
      </c>
      <c r="J113" s="74">
        <v>0</v>
      </c>
      <c r="K113" s="75">
        <v>0</v>
      </c>
      <c r="L113" s="74">
        <v>0</v>
      </c>
      <c r="M113" s="75">
        <v>0</v>
      </c>
      <c r="N113" s="74">
        <v>0</v>
      </c>
      <c r="O113" s="75">
        <v>0</v>
      </c>
      <c r="P113" s="83">
        <v>1</v>
      </c>
      <c r="Q113" s="75">
        <v>248195638</v>
      </c>
      <c r="R113" s="74">
        <v>0</v>
      </c>
      <c r="S113" s="75">
        <v>0</v>
      </c>
      <c r="T113" s="74">
        <v>0</v>
      </c>
      <c r="U113" s="75">
        <v>0</v>
      </c>
      <c r="V113" s="74">
        <v>0</v>
      </c>
      <c r="W113" s="75">
        <v>0</v>
      </c>
      <c r="X113" s="74">
        <v>0</v>
      </c>
      <c r="Y113" s="75">
        <v>0</v>
      </c>
      <c r="Z113" s="74">
        <v>0</v>
      </c>
      <c r="AA113" s="75">
        <v>0</v>
      </c>
      <c r="AB113" s="82">
        <v>248195638</v>
      </c>
      <c r="AC113" s="45"/>
    </row>
    <row r="114" spans="1:29" s="43" customFormat="1" ht="13.5" thickBot="1" x14ac:dyDescent="0.25">
      <c r="A114" s="84"/>
      <c r="B114" s="85"/>
      <c r="C114" s="86" t="s">
        <v>435</v>
      </c>
      <c r="D114" s="87">
        <v>1.0000000000000002</v>
      </c>
      <c r="E114" s="88">
        <v>3146966888</v>
      </c>
      <c r="F114" s="87">
        <v>1.0000000000000002</v>
      </c>
      <c r="G114" s="88">
        <v>1096024829</v>
      </c>
      <c r="H114" s="87">
        <v>0.99999999999999978</v>
      </c>
      <c r="I114" s="88">
        <v>110961237</v>
      </c>
      <c r="J114" s="87">
        <v>1.0000000000000002</v>
      </c>
      <c r="K114" s="88">
        <v>88843739</v>
      </c>
      <c r="L114" s="87">
        <v>1.0000000000000002</v>
      </c>
      <c r="M114" s="88">
        <v>293248689</v>
      </c>
      <c r="N114" s="87">
        <v>1.0000000000000002</v>
      </c>
      <c r="O114" s="88">
        <v>8960518</v>
      </c>
      <c r="P114" s="87">
        <v>0</v>
      </c>
      <c r="Q114" s="88">
        <v>248195638</v>
      </c>
      <c r="R114" s="87">
        <v>1.0000000000000002</v>
      </c>
      <c r="S114" s="88">
        <v>32737522</v>
      </c>
      <c r="T114" s="87">
        <v>1.0000000000000002</v>
      </c>
      <c r="U114" s="88">
        <v>51994666</v>
      </c>
      <c r="V114" s="87">
        <v>1.0000000000000002</v>
      </c>
      <c r="W114" s="88">
        <v>44500153</v>
      </c>
      <c r="X114" s="87">
        <v>1.0000000000000002</v>
      </c>
      <c r="Y114" s="88">
        <v>6803415</v>
      </c>
      <c r="Z114" s="87">
        <v>0.99999999999999978</v>
      </c>
      <c r="AA114" s="88">
        <v>138602604</v>
      </c>
      <c r="AB114" s="89">
        <v>5267839898</v>
      </c>
      <c r="AC114" s="45"/>
    </row>
    <row r="115" spans="1:29" x14ac:dyDescent="0.2">
      <c r="A115" s="62"/>
      <c r="B115" s="84" t="s">
        <v>462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62"/>
      <c r="W115" s="62"/>
      <c r="X115" s="62"/>
      <c r="Y115" s="62"/>
      <c r="Z115" s="62"/>
      <c r="AA115" s="62"/>
      <c r="AB115" s="90"/>
      <c r="AC115" s="44"/>
    </row>
    <row r="116" spans="1:29" x14ac:dyDescent="0.2">
      <c r="C116" s="45"/>
    </row>
  </sheetData>
  <mergeCells count="29">
    <mergeCell ref="L5:M5"/>
    <mergeCell ref="N5:O5"/>
    <mergeCell ref="D4:E4"/>
    <mergeCell ref="F4:G4"/>
    <mergeCell ref="J4:K4"/>
    <mergeCell ref="L4:M4"/>
    <mergeCell ref="N4:O4"/>
    <mergeCell ref="P4:Q4"/>
    <mergeCell ref="R4:S4"/>
    <mergeCell ref="T4:U4"/>
    <mergeCell ref="D3:K3"/>
    <mergeCell ref="L3:S3"/>
    <mergeCell ref="T3:AB3"/>
    <mergeCell ref="B1:AB1"/>
    <mergeCell ref="B2:AB2"/>
    <mergeCell ref="T5:U5"/>
    <mergeCell ref="V5:W5"/>
    <mergeCell ref="X5:Y5"/>
    <mergeCell ref="Z5:AA5"/>
    <mergeCell ref="H4:I4"/>
    <mergeCell ref="H5:I5"/>
    <mergeCell ref="V4:W4"/>
    <mergeCell ref="X4:Y4"/>
    <mergeCell ref="Z4:AA4"/>
    <mergeCell ref="P5:Q5"/>
    <mergeCell ref="R5:S5"/>
    <mergeCell ref="D5:E5"/>
    <mergeCell ref="F5:G5"/>
    <mergeCell ref="J5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1"/>
  <sheetViews>
    <sheetView showGridLines="0" zoomScale="90" zoomScaleNormal="90" workbookViewId="0">
      <selection sqref="A1:AC1"/>
    </sheetView>
  </sheetViews>
  <sheetFormatPr baseColWidth="10" defaultRowHeight="15" x14ac:dyDescent="0.25"/>
  <cols>
    <col min="1" max="1" width="3.42578125" bestFit="1" customWidth="1"/>
    <col min="2" max="2" width="16.7109375" customWidth="1"/>
    <col min="3" max="3" width="9" customWidth="1"/>
    <col min="4" max="4" width="9.42578125" customWidth="1"/>
    <col min="5" max="7" width="10.7109375" customWidth="1"/>
    <col min="8" max="8" width="12" customWidth="1"/>
    <col min="11" max="12" width="10.7109375" customWidth="1"/>
    <col min="13" max="13" width="12" customWidth="1"/>
    <col min="14" max="14" width="12" bestFit="1" customWidth="1"/>
    <col min="15" max="16" width="12" customWidth="1"/>
    <col min="17" max="17" width="10.7109375" customWidth="1"/>
    <col min="18" max="18" width="12" customWidth="1"/>
    <col min="19" max="19" width="11.7109375" bestFit="1" customWidth="1"/>
    <col min="21" max="21" width="12.5703125" customWidth="1"/>
    <col min="25" max="25" width="11.7109375" bestFit="1" customWidth="1"/>
    <col min="26" max="28" width="12.85546875" bestFit="1" customWidth="1"/>
    <col min="29" max="29" width="13.5703125" customWidth="1"/>
    <col min="30" max="30" width="13.7109375" bestFit="1" customWidth="1"/>
    <col min="249" max="249" width="3.42578125" bestFit="1" customWidth="1"/>
    <col min="250" max="250" width="14.85546875" customWidth="1"/>
    <col min="253" max="253" width="13.28515625" customWidth="1"/>
    <col min="264" max="264" width="13.42578125" customWidth="1"/>
    <col min="265" max="265" width="13.140625" customWidth="1"/>
    <col min="266" max="266" width="14" customWidth="1"/>
    <col min="274" max="274" width="13.7109375" customWidth="1"/>
    <col min="278" max="278" width="13.5703125" customWidth="1"/>
    <col min="505" max="505" width="3.42578125" bestFit="1" customWidth="1"/>
    <col min="506" max="506" width="14.85546875" customWidth="1"/>
    <col min="509" max="509" width="13.28515625" customWidth="1"/>
    <col min="520" max="520" width="13.42578125" customWidth="1"/>
    <col min="521" max="521" width="13.140625" customWidth="1"/>
    <col min="522" max="522" width="14" customWidth="1"/>
    <col min="530" max="530" width="13.7109375" customWidth="1"/>
    <col min="534" max="534" width="13.5703125" customWidth="1"/>
    <col min="761" max="761" width="3.42578125" bestFit="1" customWidth="1"/>
    <col min="762" max="762" width="14.85546875" customWidth="1"/>
    <col min="765" max="765" width="13.28515625" customWidth="1"/>
    <col min="776" max="776" width="13.42578125" customWidth="1"/>
    <col min="777" max="777" width="13.140625" customWidth="1"/>
    <col min="778" max="778" width="14" customWidth="1"/>
    <col min="786" max="786" width="13.7109375" customWidth="1"/>
    <col min="790" max="790" width="13.5703125" customWidth="1"/>
    <col min="1017" max="1017" width="3.42578125" bestFit="1" customWidth="1"/>
    <col min="1018" max="1018" width="14.85546875" customWidth="1"/>
    <col min="1021" max="1021" width="13.28515625" customWidth="1"/>
    <col min="1032" max="1032" width="13.42578125" customWidth="1"/>
    <col min="1033" max="1033" width="13.140625" customWidth="1"/>
    <col min="1034" max="1034" width="14" customWidth="1"/>
    <col min="1042" max="1042" width="13.7109375" customWidth="1"/>
    <col min="1046" max="1046" width="13.5703125" customWidth="1"/>
    <col min="1273" max="1273" width="3.42578125" bestFit="1" customWidth="1"/>
    <col min="1274" max="1274" width="14.85546875" customWidth="1"/>
    <col min="1277" max="1277" width="13.28515625" customWidth="1"/>
    <col min="1288" max="1288" width="13.42578125" customWidth="1"/>
    <col min="1289" max="1289" width="13.140625" customWidth="1"/>
    <col min="1290" max="1290" width="14" customWidth="1"/>
    <col min="1298" max="1298" width="13.7109375" customWidth="1"/>
    <col min="1302" max="1302" width="13.5703125" customWidth="1"/>
    <col min="1529" max="1529" width="3.42578125" bestFit="1" customWidth="1"/>
    <col min="1530" max="1530" width="14.85546875" customWidth="1"/>
    <col min="1533" max="1533" width="13.28515625" customWidth="1"/>
    <col min="1544" max="1544" width="13.42578125" customWidth="1"/>
    <col min="1545" max="1545" width="13.140625" customWidth="1"/>
    <col min="1546" max="1546" width="14" customWidth="1"/>
    <col min="1554" max="1554" width="13.7109375" customWidth="1"/>
    <col min="1558" max="1558" width="13.5703125" customWidth="1"/>
    <col min="1785" max="1785" width="3.42578125" bestFit="1" customWidth="1"/>
    <col min="1786" max="1786" width="14.85546875" customWidth="1"/>
    <col min="1789" max="1789" width="13.28515625" customWidth="1"/>
    <col min="1800" max="1800" width="13.42578125" customWidth="1"/>
    <col min="1801" max="1801" width="13.140625" customWidth="1"/>
    <col min="1802" max="1802" width="14" customWidth="1"/>
    <col min="1810" max="1810" width="13.7109375" customWidth="1"/>
    <col min="1814" max="1814" width="13.5703125" customWidth="1"/>
    <col min="2041" max="2041" width="3.42578125" bestFit="1" customWidth="1"/>
    <col min="2042" max="2042" width="14.85546875" customWidth="1"/>
    <col min="2045" max="2045" width="13.28515625" customWidth="1"/>
    <col min="2056" max="2056" width="13.42578125" customWidth="1"/>
    <col min="2057" max="2057" width="13.140625" customWidth="1"/>
    <col min="2058" max="2058" width="14" customWidth="1"/>
    <col min="2066" max="2066" width="13.7109375" customWidth="1"/>
    <col min="2070" max="2070" width="13.5703125" customWidth="1"/>
    <col min="2297" max="2297" width="3.42578125" bestFit="1" customWidth="1"/>
    <col min="2298" max="2298" width="14.85546875" customWidth="1"/>
    <col min="2301" max="2301" width="13.28515625" customWidth="1"/>
    <col min="2312" max="2312" width="13.42578125" customWidth="1"/>
    <col min="2313" max="2313" width="13.140625" customWidth="1"/>
    <col min="2314" max="2314" width="14" customWidth="1"/>
    <col min="2322" max="2322" width="13.7109375" customWidth="1"/>
    <col min="2326" max="2326" width="13.5703125" customWidth="1"/>
    <col min="2553" max="2553" width="3.42578125" bestFit="1" customWidth="1"/>
    <col min="2554" max="2554" width="14.85546875" customWidth="1"/>
    <col min="2557" max="2557" width="13.28515625" customWidth="1"/>
    <col min="2568" max="2568" width="13.42578125" customWidth="1"/>
    <col min="2569" max="2569" width="13.140625" customWidth="1"/>
    <col min="2570" max="2570" width="14" customWidth="1"/>
    <col min="2578" max="2578" width="13.7109375" customWidth="1"/>
    <col min="2582" max="2582" width="13.5703125" customWidth="1"/>
    <col min="2809" max="2809" width="3.42578125" bestFit="1" customWidth="1"/>
    <col min="2810" max="2810" width="14.85546875" customWidth="1"/>
    <col min="2813" max="2813" width="13.28515625" customWidth="1"/>
    <col min="2824" max="2824" width="13.42578125" customWidth="1"/>
    <col min="2825" max="2825" width="13.140625" customWidth="1"/>
    <col min="2826" max="2826" width="14" customWidth="1"/>
    <col min="2834" max="2834" width="13.7109375" customWidth="1"/>
    <col min="2838" max="2838" width="13.5703125" customWidth="1"/>
    <col min="3065" max="3065" width="3.42578125" bestFit="1" customWidth="1"/>
    <col min="3066" max="3066" width="14.85546875" customWidth="1"/>
    <col min="3069" max="3069" width="13.28515625" customWidth="1"/>
    <col min="3080" max="3080" width="13.42578125" customWidth="1"/>
    <col min="3081" max="3081" width="13.140625" customWidth="1"/>
    <col min="3082" max="3082" width="14" customWidth="1"/>
    <col min="3090" max="3090" width="13.7109375" customWidth="1"/>
    <col min="3094" max="3094" width="13.5703125" customWidth="1"/>
    <col min="3321" max="3321" width="3.42578125" bestFit="1" customWidth="1"/>
    <col min="3322" max="3322" width="14.85546875" customWidth="1"/>
    <col min="3325" max="3325" width="13.28515625" customWidth="1"/>
    <col min="3336" max="3336" width="13.42578125" customWidth="1"/>
    <col min="3337" max="3337" width="13.140625" customWidth="1"/>
    <col min="3338" max="3338" width="14" customWidth="1"/>
    <col min="3346" max="3346" width="13.7109375" customWidth="1"/>
    <col min="3350" max="3350" width="13.5703125" customWidth="1"/>
    <col min="3577" max="3577" width="3.42578125" bestFit="1" customWidth="1"/>
    <col min="3578" max="3578" width="14.85546875" customWidth="1"/>
    <col min="3581" max="3581" width="13.28515625" customWidth="1"/>
    <col min="3592" max="3592" width="13.42578125" customWidth="1"/>
    <col min="3593" max="3593" width="13.140625" customWidth="1"/>
    <col min="3594" max="3594" width="14" customWidth="1"/>
    <col min="3602" max="3602" width="13.7109375" customWidth="1"/>
    <col min="3606" max="3606" width="13.5703125" customWidth="1"/>
    <col min="3833" max="3833" width="3.42578125" bestFit="1" customWidth="1"/>
    <col min="3834" max="3834" width="14.85546875" customWidth="1"/>
    <col min="3837" max="3837" width="13.28515625" customWidth="1"/>
    <col min="3848" max="3848" width="13.42578125" customWidth="1"/>
    <col min="3849" max="3849" width="13.140625" customWidth="1"/>
    <col min="3850" max="3850" width="14" customWidth="1"/>
    <col min="3858" max="3858" width="13.7109375" customWidth="1"/>
    <col min="3862" max="3862" width="13.5703125" customWidth="1"/>
    <col min="4089" max="4089" width="3.42578125" bestFit="1" customWidth="1"/>
    <col min="4090" max="4090" width="14.85546875" customWidth="1"/>
    <col min="4093" max="4093" width="13.28515625" customWidth="1"/>
    <col min="4104" max="4104" width="13.42578125" customWidth="1"/>
    <col min="4105" max="4105" width="13.140625" customWidth="1"/>
    <col min="4106" max="4106" width="14" customWidth="1"/>
    <col min="4114" max="4114" width="13.7109375" customWidth="1"/>
    <col min="4118" max="4118" width="13.5703125" customWidth="1"/>
    <col min="4345" max="4345" width="3.42578125" bestFit="1" customWidth="1"/>
    <col min="4346" max="4346" width="14.85546875" customWidth="1"/>
    <col min="4349" max="4349" width="13.28515625" customWidth="1"/>
    <col min="4360" max="4360" width="13.42578125" customWidth="1"/>
    <col min="4361" max="4361" width="13.140625" customWidth="1"/>
    <col min="4362" max="4362" width="14" customWidth="1"/>
    <col min="4370" max="4370" width="13.7109375" customWidth="1"/>
    <col min="4374" max="4374" width="13.5703125" customWidth="1"/>
    <col min="4601" max="4601" width="3.42578125" bestFit="1" customWidth="1"/>
    <col min="4602" max="4602" width="14.85546875" customWidth="1"/>
    <col min="4605" max="4605" width="13.28515625" customWidth="1"/>
    <col min="4616" max="4616" width="13.42578125" customWidth="1"/>
    <col min="4617" max="4617" width="13.140625" customWidth="1"/>
    <col min="4618" max="4618" width="14" customWidth="1"/>
    <col min="4626" max="4626" width="13.7109375" customWidth="1"/>
    <col min="4630" max="4630" width="13.5703125" customWidth="1"/>
    <col min="4857" max="4857" width="3.42578125" bestFit="1" customWidth="1"/>
    <col min="4858" max="4858" width="14.85546875" customWidth="1"/>
    <col min="4861" max="4861" width="13.28515625" customWidth="1"/>
    <col min="4872" max="4872" width="13.42578125" customWidth="1"/>
    <col min="4873" max="4873" width="13.140625" customWidth="1"/>
    <col min="4874" max="4874" width="14" customWidth="1"/>
    <col min="4882" max="4882" width="13.7109375" customWidth="1"/>
    <col min="4886" max="4886" width="13.5703125" customWidth="1"/>
    <col min="5113" max="5113" width="3.42578125" bestFit="1" customWidth="1"/>
    <col min="5114" max="5114" width="14.85546875" customWidth="1"/>
    <col min="5117" max="5117" width="13.28515625" customWidth="1"/>
    <col min="5128" max="5128" width="13.42578125" customWidth="1"/>
    <col min="5129" max="5129" width="13.140625" customWidth="1"/>
    <col min="5130" max="5130" width="14" customWidth="1"/>
    <col min="5138" max="5138" width="13.7109375" customWidth="1"/>
    <col min="5142" max="5142" width="13.5703125" customWidth="1"/>
    <col min="5369" max="5369" width="3.42578125" bestFit="1" customWidth="1"/>
    <col min="5370" max="5370" width="14.85546875" customWidth="1"/>
    <col min="5373" max="5373" width="13.28515625" customWidth="1"/>
    <col min="5384" max="5384" width="13.42578125" customWidth="1"/>
    <col min="5385" max="5385" width="13.140625" customWidth="1"/>
    <col min="5386" max="5386" width="14" customWidth="1"/>
    <col min="5394" max="5394" width="13.7109375" customWidth="1"/>
    <col min="5398" max="5398" width="13.5703125" customWidth="1"/>
    <col min="5625" max="5625" width="3.42578125" bestFit="1" customWidth="1"/>
    <col min="5626" max="5626" width="14.85546875" customWidth="1"/>
    <col min="5629" max="5629" width="13.28515625" customWidth="1"/>
    <col min="5640" max="5640" width="13.42578125" customWidth="1"/>
    <col min="5641" max="5641" width="13.140625" customWidth="1"/>
    <col min="5642" max="5642" width="14" customWidth="1"/>
    <col min="5650" max="5650" width="13.7109375" customWidth="1"/>
    <col min="5654" max="5654" width="13.5703125" customWidth="1"/>
    <col min="5881" max="5881" width="3.42578125" bestFit="1" customWidth="1"/>
    <col min="5882" max="5882" width="14.85546875" customWidth="1"/>
    <col min="5885" max="5885" width="13.28515625" customWidth="1"/>
    <col min="5896" max="5896" width="13.42578125" customWidth="1"/>
    <col min="5897" max="5897" width="13.140625" customWidth="1"/>
    <col min="5898" max="5898" width="14" customWidth="1"/>
    <col min="5906" max="5906" width="13.7109375" customWidth="1"/>
    <col min="5910" max="5910" width="13.5703125" customWidth="1"/>
    <col min="6137" max="6137" width="3.42578125" bestFit="1" customWidth="1"/>
    <col min="6138" max="6138" width="14.85546875" customWidth="1"/>
    <col min="6141" max="6141" width="13.28515625" customWidth="1"/>
    <col min="6152" max="6152" width="13.42578125" customWidth="1"/>
    <col min="6153" max="6153" width="13.140625" customWidth="1"/>
    <col min="6154" max="6154" width="14" customWidth="1"/>
    <col min="6162" max="6162" width="13.7109375" customWidth="1"/>
    <col min="6166" max="6166" width="13.5703125" customWidth="1"/>
    <col min="6393" max="6393" width="3.42578125" bestFit="1" customWidth="1"/>
    <col min="6394" max="6394" width="14.85546875" customWidth="1"/>
    <col min="6397" max="6397" width="13.28515625" customWidth="1"/>
    <col min="6408" max="6408" width="13.42578125" customWidth="1"/>
    <col min="6409" max="6409" width="13.140625" customWidth="1"/>
    <col min="6410" max="6410" width="14" customWidth="1"/>
    <col min="6418" max="6418" width="13.7109375" customWidth="1"/>
    <col min="6422" max="6422" width="13.5703125" customWidth="1"/>
    <col min="6649" max="6649" width="3.42578125" bestFit="1" customWidth="1"/>
    <col min="6650" max="6650" width="14.85546875" customWidth="1"/>
    <col min="6653" max="6653" width="13.28515625" customWidth="1"/>
    <col min="6664" max="6664" width="13.42578125" customWidth="1"/>
    <col min="6665" max="6665" width="13.140625" customWidth="1"/>
    <col min="6666" max="6666" width="14" customWidth="1"/>
    <col min="6674" max="6674" width="13.7109375" customWidth="1"/>
    <col min="6678" max="6678" width="13.5703125" customWidth="1"/>
    <col min="6905" max="6905" width="3.42578125" bestFit="1" customWidth="1"/>
    <col min="6906" max="6906" width="14.85546875" customWidth="1"/>
    <col min="6909" max="6909" width="13.28515625" customWidth="1"/>
    <col min="6920" max="6920" width="13.42578125" customWidth="1"/>
    <col min="6921" max="6921" width="13.140625" customWidth="1"/>
    <col min="6922" max="6922" width="14" customWidth="1"/>
    <col min="6930" max="6930" width="13.7109375" customWidth="1"/>
    <col min="6934" max="6934" width="13.5703125" customWidth="1"/>
    <col min="7161" max="7161" width="3.42578125" bestFit="1" customWidth="1"/>
    <col min="7162" max="7162" width="14.85546875" customWidth="1"/>
    <col min="7165" max="7165" width="13.28515625" customWidth="1"/>
    <col min="7176" max="7176" width="13.42578125" customWidth="1"/>
    <col min="7177" max="7177" width="13.140625" customWidth="1"/>
    <col min="7178" max="7178" width="14" customWidth="1"/>
    <col min="7186" max="7186" width="13.7109375" customWidth="1"/>
    <col min="7190" max="7190" width="13.5703125" customWidth="1"/>
    <col min="7417" max="7417" width="3.42578125" bestFit="1" customWidth="1"/>
    <col min="7418" max="7418" width="14.85546875" customWidth="1"/>
    <col min="7421" max="7421" width="13.28515625" customWidth="1"/>
    <col min="7432" max="7432" width="13.42578125" customWidth="1"/>
    <col min="7433" max="7433" width="13.140625" customWidth="1"/>
    <col min="7434" max="7434" width="14" customWidth="1"/>
    <col min="7442" max="7442" width="13.7109375" customWidth="1"/>
    <col min="7446" max="7446" width="13.5703125" customWidth="1"/>
    <col min="7673" max="7673" width="3.42578125" bestFit="1" customWidth="1"/>
    <col min="7674" max="7674" width="14.85546875" customWidth="1"/>
    <col min="7677" max="7677" width="13.28515625" customWidth="1"/>
    <col min="7688" max="7688" width="13.42578125" customWidth="1"/>
    <col min="7689" max="7689" width="13.140625" customWidth="1"/>
    <col min="7690" max="7690" width="14" customWidth="1"/>
    <col min="7698" max="7698" width="13.7109375" customWidth="1"/>
    <col min="7702" max="7702" width="13.5703125" customWidth="1"/>
    <col min="7929" max="7929" width="3.42578125" bestFit="1" customWidth="1"/>
    <col min="7930" max="7930" width="14.85546875" customWidth="1"/>
    <col min="7933" max="7933" width="13.28515625" customWidth="1"/>
    <col min="7944" max="7944" width="13.42578125" customWidth="1"/>
    <col min="7945" max="7945" width="13.140625" customWidth="1"/>
    <col min="7946" max="7946" width="14" customWidth="1"/>
    <col min="7954" max="7954" width="13.7109375" customWidth="1"/>
    <col min="7958" max="7958" width="13.5703125" customWidth="1"/>
    <col min="8185" max="8185" width="3.42578125" bestFit="1" customWidth="1"/>
    <col min="8186" max="8186" width="14.85546875" customWidth="1"/>
    <col min="8189" max="8189" width="13.28515625" customWidth="1"/>
    <col min="8200" max="8200" width="13.42578125" customWidth="1"/>
    <col min="8201" max="8201" width="13.140625" customWidth="1"/>
    <col min="8202" max="8202" width="14" customWidth="1"/>
    <col min="8210" max="8210" width="13.7109375" customWidth="1"/>
    <col min="8214" max="8214" width="13.5703125" customWidth="1"/>
    <col min="8441" max="8441" width="3.42578125" bestFit="1" customWidth="1"/>
    <col min="8442" max="8442" width="14.85546875" customWidth="1"/>
    <col min="8445" max="8445" width="13.28515625" customWidth="1"/>
    <col min="8456" max="8456" width="13.42578125" customWidth="1"/>
    <col min="8457" max="8457" width="13.140625" customWidth="1"/>
    <col min="8458" max="8458" width="14" customWidth="1"/>
    <col min="8466" max="8466" width="13.7109375" customWidth="1"/>
    <col min="8470" max="8470" width="13.5703125" customWidth="1"/>
    <col min="8697" max="8697" width="3.42578125" bestFit="1" customWidth="1"/>
    <col min="8698" max="8698" width="14.85546875" customWidth="1"/>
    <col min="8701" max="8701" width="13.28515625" customWidth="1"/>
    <col min="8712" max="8712" width="13.42578125" customWidth="1"/>
    <col min="8713" max="8713" width="13.140625" customWidth="1"/>
    <col min="8714" max="8714" width="14" customWidth="1"/>
    <col min="8722" max="8722" width="13.7109375" customWidth="1"/>
    <col min="8726" max="8726" width="13.5703125" customWidth="1"/>
    <col min="8953" max="8953" width="3.42578125" bestFit="1" customWidth="1"/>
    <col min="8954" max="8954" width="14.85546875" customWidth="1"/>
    <col min="8957" max="8957" width="13.28515625" customWidth="1"/>
    <col min="8968" max="8968" width="13.42578125" customWidth="1"/>
    <col min="8969" max="8969" width="13.140625" customWidth="1"/>
    <col min="8970" max="8970" width="14" customWidth="1"/>
    <col min="8978" max="8978" width="13.7109375" customWidth="1"/>
    <col min="8982" max="8982" width="13.5703125" customWidth="1"/>
    <col min="9209" max="9209" width="3.42578125" bestFit="1" customWidth="1"/>
    <col min="9210" max="9210" width="14.85546875" customWidth="1"/>
    <col min="9213" max="9213" width="13.28515625" customWidth="1"/>
    <col min="9224" max="9224" width="13.42578125" customWidth="1"/>
    <col min="9225" max="9225" width="13.140625" customWidth="1"/>
    <col min="9226" max="9226" width="14" customWidth="1"/>
    <col min="9234" max="9234" width="13.7109375" customWidth="1"/>
    <col min="9238" max="9238" width="13.5703125" customWidth="1"/>
    <col min="9465" max="9465" width="3.42578125" bestFit="1" customWidth="1"/>
    <col min="9466" max="9466" width="14.85546875" customWidth="1"/>
    <col min="9469" max="9469" width="13.28515625" customWidth="1"/>
    <col min="9480" max="9480" width="13.42578125" customWidth="1"/>
    <col min="9481" max="9481" width="13.140625" customWidth="1"/>
    <col min="9482" max="9482" width="14" customWidth="1"/>
    <col min="9490" max="9490" width="13.7109375" customWidth="1"/>
    <col min="9494" max="9494" width="13.5703125" customWidth="1"/>
    <col min="9721" max="9721" width="3.42578125" bestFit="1" customWidth="1"/>
    <col min="9722" max="9722" width="14.85546875" customWidth="1"/>
    <col min="9725" max="9725" width="13.28515625" customWidth="1"/>
    <col min="9736" max="9736" width="13.42578125" customWidth="1"/>
    <col min="9737" max="9737" width="13.140625" customWidth="1"/>
    <col min="9738" max="9738" width="14" customWidth="1"/>
    <col min="9746" max="9746" width="13.7109375" customWidth="1"/>
    <col min="9750" max="9750" width="13.5703125" customWidth="1"/>
    <col min="9977" max="9977" width="3.42578125" bestFit="1" customWidth="1"/>
    <col min="9978" max="9978" width="14.85546875" customWidth="1"/>
    <col min="9981" max="9981" width="13.28515625" customWidth="1"/>
    <col min="9992" max="9992" width="13.42578125" customWidth="1"/>
    <col min="9993" max="9993" width="13.140625" customWidth="1"/>
    <col min="9994" max="9994" width="14" customWidth="1"/>
    <col min="10002" max="10002" width="13.7109375" customWidth="1"/>
    <col min="10006" max="10006" width="13.5703125" customWidth="1"/>
    <col min="10233" max="10233" width="3.42578125" bestFit="1" customWidth="1"/>
    <col min="10234" max="10234" width="14.85546875" customWidth="1"/>
    <col min="10237" max="10237" width="13.28515625" customWidth="1"/>
    <col min="10248" max="10248" width="13.42578125" customWidth="1"/>
    <col min="10249" max="10249" width="13.140625" customWidth="1"/>
    <col min="10250" max="10250" width="14" customWidth="1"/>
    <col min="10258" max="10258" width="13.7109375" customWidth="1"/>
    <col min="10262" max="10262" width="13.5703125" customWidth="1"/>
    <col min="10489" max="10489" width="3.42578125" bestFit="1" customWidth="1"/>
    <col min="10490" max="10490" width="14.85546875" customWidth="1"/>
    <col min="10493" max="10493" width="13.28515625" customWidth="1"/>
    <col min="10504" max="10504" width="13.42578125" customWidth="1"/>
    <col min="10505" max="10505" width="13.140625" customWidth="1"/>
    <col min="10506" max="10506" width="14" customWidth="1"/>
    <col min="10514" max="10514" width="13.7109375" customWidth="1"/>
    <col min="10518" max="10518" width="13.5703125" customWidth="1"/>
    <col min="10745" max="10745" width="3.42578125" bestFit="1" customWidth="1"/>
    <col min="10746" max="10746" width="14.85546875" customWidth="1"/>
    <col min="10749" max="10749" width="13.28515625" customWidth="1"/>
    <col min="10760" max="10760" width="13.42578125" customWidth="1"/>
    <col min="10761" max="10761" width="13.140625" customWidth="1"/>
    <col min="10762" max="10762" width="14" customWidth="1"/>
    <col min="10770" max="10770" width="13.7109375" customWidth="1"/>
    <col min="10774" max="10774" width="13.5703125" customWidth="1"/>
    <col min="11001" max="11001" width="3.42578125" bestFit="1" customWidth="1"/>
    <col min="11002" max="11002" width="14.85546875" customWidth="1"/>
    <col min="11005" max="11005" width="13.28515625" customWidth="1"/>
    <col min="11016" max="11016" width="13.42578125" customWidth="1"/>
    <col min="11017" max="11017" width="13.140625" customWidth="1"/>
    <col min="11018" max="11018" width="14" customWidth="1"/>
    <col min="11026" max="11026" width="13.7109375" customWidth="1"/>
    <col min="11030" max="11030" width="13.5703125" customWidth="1"/>
    <col min="11257" max="11257" width="3.42578125" bestFit="1" customWidth="1"/>
    <col min="11258" max="11258" width="14.85546875" customWidth="1"/>
    <col min="11261" max="11261" width="13.28515625" customWidth="1"/>
    <col min="11272" max="11272" width="13.42578125" customWidth="1"/>
    <col min="11273" max="11273" width="13.140625" customWidth="1"/>
    <col min="11274" max="11274" width="14" customWidth="1"/>
    <col min="11282" max="11282" width="13.7109375" customWidth="1"/>
    <col min="11286" max="11286" width="13.5703125" customWidth="1"/>
    <col min="11513" max="11513" width="3.42578125" bestFit="1" customWidth="1"/>
    <col min="11514" max="11514" width="14.85546875" customWidth="1"/>
    <col min="11517" max="11517" width="13.28515625" customWidth="1"/>
    <col min="11528" max="11528" width="13.42578125" customWidth="1"/>
    <col min="11529" max="11529" width="13.140625" customWidth="1"/>
    <col min="11530" max="11530" width="14" customWidth="1"/>
    <col min="11538" max="11538" width="13.7109375" customWidth="1"/>
    <col min="11542" max="11542" width="13.5703125" customWidth="1"/>
    <col min="11769" max="11769" width="3.42578125" bestFit="1" customWidth="1"/>
    <col min="11770" max="11770" width="14.85546875" customWidth="1"/>
    <col min="11773" max="11773" width="13.28515625" customWidth="1"/>
    <col min="11784" max="11784" width="13.42578125" customWidth="1"/>
    <col min="11785" max="11785" width="13.140625" customWidth="1"/>
    <col min="11786" max="11786" width="14" customWidth="1"/>
    <col min="11794" max="11794" width="13.7109375" customWidth="1"/>
    <col min="11798" max="11798" width="13.5703125" customWidth="1"/>
    <col min="12025" max="12025" width="3.42578125" bestFit="1" customWidth="1"/>
    <col min="12026" max="12026" width="14.85546875" customWidth="1"/>
    <col min="12029" max="12029" width="13.28515625" customWidth="1"/>
    <col min="12040" max="12040" width="13.42578125" customWidth="1"/>
    <col min="12041" max="12041" width="13.140625" customWidth="1"/>
    <col min="12042" max="12042" width="14" customWidth="1"/>
    <col min="12050" max="12050" width="13.7109375" customWidth="1"/>
    <col min="12054" max="12054" width="13.5703125" customWidth="1"/>
    <col min="12281" max="12281" width="3.42578125" bestFit="1" customWidth="1"/>
    <col min="12282" max="12282" width="14.85546875" customWidth="1"/>
    <col min="12285" max="12285" width="13.28515625" customWidth="1"/>
    <col min="12296" max="12296" width="13.42578125" customWidth="1"/>
    <col min="12297" max="12297" width="13.140625" customWidth="1"/>
    <col min="12298" max="12298" width="14" customWidth="1"/>
    <col min="12306" max="12306" width="13.7109375" customWidth="1"/>
    <col min="12310" max="12310" width="13.5703125" customWidth="1"/>
    <col min="12537" max="12537" width="3.42578125" bestFit="1" customWidth="1"/>
    <col min="12538" max="12538" width="14.85546875" customWidth="1"/>
    <col min="12541" max="12541" width="13.28515625" customWidth="1"/>
    <col min="12552" max="12552" width="13.42578125" customWidth="1"/>
    <col min="12553" max="12553" width="13.140625" customWidth="1"/>
    <col min="12554" max="12554" width="14" customWidth="1"/>
    <col min="12562" max="12562" width="13.7109375" customWidth="1"/>
    <col min="12566" max="12566" width="13.5703125" customWidth="1"/>
    <col min="12793" max="12793" width="3.42578125" bestFit="1" customWidth="1"/>
    <col min="12794" max="12794" width="14.85546875" customWidth="1"/>
    <col min="12797" max="12797" width="13.28515625" customWidth="1"/>
    <col min="12808" max="12808" width="13.42578125" customWidth="1"/>
    <col min="12809" max="12809" width="13.140625" customWidth="1"/>
    <col min="12810" max="12810" width="14" customWidth="1"/>
    <col min="12818" max="12818" width="13.7109375" customWidth="1"/>
    <col min="12822" max="12822" width="13.5703125" customWidth="1"/>
    <col min="13049" max="13049" width="3.42578125" bestFit="1" customWidth="1"/>
    <col min="13050" max="13050" width="14.85546875" customWidth="1"/>
    <col min="13053" max="13053" width="13.28515625" customWidth="1"/>
    <col min="13064" max="13064" width="13.42578125" customWidth="1"/>
    <col min="13065" max="13065" width="13.140625" customWidth="1"/>
    <col min="13066" max="13066" width="14" customWidth="1"/>
    <col min="13074" max="13074" width="13.7109375" customWidth="1"/>
    <col min="13078" max="13078" width="13.5703125" customWidth="1"/>
    <col min="13305" max="13305" width="3.42578125" bestFit="1" customWidth="1"/>
    <col min="13306" max="13306" width="14.85546875" customWidth="1"/>
    <col min="13309" max="13309" width="13.28515625" customWidth="1"/>
    <col min="13320" max="13320" width="13.42578125" customWidth="1"/>
    <col min="13321" max="13321" width="13.140625" customWidth="1"/>
    <col min="13322" max="13322" width="14" customWidth="1"/>
    <col min="13330" max="13330" width="13.7109375" customWidth="1"/>
    <col min="13334" max="13334" width="13.5703125" customWidth="1"/>
    <col min="13561" max="13561" width="3.42578125" bestFit="1" customWidth="1"/>
    <col min="13562" max="13562" width="14.85546875" customWidth="1"/>
    <col min="13565" max="13565" width="13.28515625" customWidth="1"/>
    <col min="13576" max="13576" width="13.42578125" customWidth="1"/>
    <col min="13577" max="13577" width="13.140625" customWidth="1"/>
    <col min="13578" max="13578" width="14" customWidth="1"/>
    <col min="13586" max="13586" width="13.7109375" customWidth="1"/>
    <col min="13590" max="13590" width="13.5703125" customWidth="1"/>
    <col min="13817" max="13817" width="3.42578125" bestFit="1" customWidth="1"/>
    <col min="13818" max="13818" width="14.85546875" customWidth="1"/>
    <col min="13821" max="13821" width="13.28515625" customWidth="1"/>
    <col min="13832" max="13832" width="13.42578125" customWidth="1"/>
    <col min="13833" max="13833" width="13.140625" customWidth="1"/>
    <col min="13834" max="13834" width="14" customWidth="1"/>
    <col min="13842" max="13842" width="13.7109375" customWidth="1"/>
    <col min="13846" max="13846" width="13.5703125" customWidth="1"/>
    <col min="14073" max="14073" width="3.42578125" bestFit="1" customWidth="1"/>
    <col min="14074" max="14074" width="14.85546875" customWidth="1"/>
    <col min="14077" max="14077" width="13.28515625" customWidth="1"/>
    <col min="14088" max="14088" width="13.42578125" customWidth="1"/>
    <col min="14089" max="14089" width="13.140625" customWidth="1"/>
    <col min="14090" max="14090" width="14" customWidth="1"/>
    <col min="14098" max="14098" width="13.7109375" customWidth="1"/>
    <col min="14102" max="14102" width="13.5703125" customWidth="1"/>
    <col min="14329" max="14329" width="3.42578125" bestFit="1" customWidth="1"/>
    <col min="14330" max="14330" width="14.85546875" customWidth="1"/>
    <col min="14333" max="14333" width="13.28515625" customWidth="1"/>
    <col min="14344" max="14344" width="13.42578125" customWidth="1"/>
    <col min="14345" max="14345" width="13.140625" customWidth="1"/>
    <col min="14346" max="14346" width="14" customWidth="1"/>
    <col min="14354" max="14354" width="13.7109375" customWidth="1"/>
    <col min="14358" max="14358" width="13.5703125" customWidth="1"/>
    <col min="14585" max="14585" width="3.42578125" bestFit="1" customWidth="1"/>
    <col min="14586" max="14586" width="14.85546875" customWidth="1"/>
    <col min="14589" max="14589" width="13.28515625" customWidth="1"/>
    <col min="14600" max="14600" width="13.42578125" customWidth="1"/>
    <col min="14601" max="14601" width="13.140625" customWidth="1"/>
    <col min="14602" max="14602" width="14" customWidth="1"/>
    <col min="14610" max="14610" width="13.7109375" customWidth="1"/>
    <col min="14614" max="14614" width="13.5703125" customWidth="1"/>
    <col min="14841" max="14841" width="3.42578125" bestFit="1" customWidth="1"/>
    <col min="14842" max="14842" width="14.85546875" customWidth="1"/>
    <col min="14845" max="14845" width="13.28515625" customWidth="1"/>
    <col min="14856" max="14856" width="13.42578125" customWidth="1"/>
    <col min="14857" max="14857" width="13.140625" customWidth="1"/>
    <col min="14858" max="14858" width="14" customWidth="1"/>
    <col min="14866" max="14866" width="13.7109375" customWidth="1"/>
    <col min="14870" max="14870" width="13.5703125" customWidth="1"/>
    <col min="15097" max="15097" width="3.42578125" bestFit="1" customWidth="1"/>
    <col min="15098" max="15098" width="14.85546875" customWidth="1"/>
    <col min="15101" max="15101" width="13.28515625" customWidth="1"/>
    <col min="15112" max="15112" width="13.42578125" customWidth="1"/>
    <col min="15113" max="15113" width="13.140625" customWidth="1"/>
    <col min="15114" max="15114" width="14" customWidth="1"/>
    <col min="15122" max="15122" width="13.7109375" customWidth="1"/>
    <col min="15126" max="15126" width="13.5703125" customWidth="1"/>
    <col min="15353" max="15353" width="3.42578125" bestFit="1" customWidth="1"/>
    <col min="15354" max="15354" width="14.85546875" customWidth="1"/>
    <col min="15357" max="15357" width="13.28515625" customWidth="1"/>
    <col min="15368" max="15368" width="13.42578125" customWidth="1"/>
    <col min="15369" max="15369" width="13.140625" customWidth="1"/>
    <col min="15370" max="15370" width="14" customWidth="1"/>
    <col min="15378" max="15378" width="13.7109375" customWidth="1"/>
    <col min="15382" max="15382" width="13.5703125" customWidth="1"/>
    <col min="15609" max="15609" width="3.42578125" bestFit="1" customWidth="1"/>
    <col min="15610" max="15610" width="14.85546875" customWidth="1"/>
    <col min="15613" max="15613" width="13.28515625" customWidth="1"/>
    <col min="15624" max="15624" width="13.42578125" customWidth="1"/>
    <col min="15625" max="15625" width="13.140625" customWidth="1"/>
    <col min="15626" max="15626" width="14" customWidth="1"/>
    <col min="15634" max="15634" width="13.7109375" customWidth="1"/>
    <col min="15638" max="15638" width="13.5703125" customWidth="1"/>
    <col min="15865" max="15865" width="3.42578125" bestFit="1" customWidth="1"/>
    <col min="15866" max="15866" width="14.85546875" customWidth="1"/>
    <col min="15869" max="15869" width="13.28515625" customWidth="1"/>
    <col min="15880" max="15880" width="13.42578125" customWidth="1"/>
    <col min="15881" max="15881" width="13.140625" customWidth="1"/>
    <col min="15882" max="15882" width="14" customWidth="1"/>
    <col min="15890" max="15890" width="13.7109375" customWidth="1"/>
    <col min="15894" max="15894" width="13.5703125" customWidth="1"/>
    <col min="16121" max="16121" width="3.42578125" bestFit="1" customWidth="1"/>
    <col min="16122" max="16122" width="14.85546875" customWidth="1"/>
    <col min="16125" max="16125" width="13.28515625" customWidth="1"/>
    <col min="16136" max="16136" width="13.42578125" customWidth="1"/>
    <col min="16137" max="16137" width="13.140625" customWidth="1"/>
    <col min="16138" max="16138" width="14" customWidth="1"/>
    <col min="16146" max="16146" width="13.7109375" customWidth="1"/>
    <col min="16150" max="16150" width="13.5703125" customWidth="1"/>
  </cols>
  <sheetData>
    <row r="1" spans="1:30" ht="15.75" customHeight="1" x14ac:dyDescent="0.25">
      <c r="A1" s="112" t="s">
        <v>471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</row>
    <row r="2" spans="1:30" ht="15.75" x14ac:dyDescent="0.25">
      <c r="A2" s="112" t="s">
        <v>472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</row>
    <row r="3" spans="1:30" s="48" customFormat="1" ht="15.75" x14ac:dyDescent="0.25">
      <c r="A3" s="112" t="s">
        <v>473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</row>
    <row r="4" spans="1:30" s="48" customForma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</row>
    <row r="5" spans="1:30" s="5" customFormat="1" ht="25.5" x14ac:dyDescent="0.2">
      <c r="A5" s="111" t="s">
        <v>120</v>
      </c>
      <c r="B5" s="111" t="s">
        <v>119</v>
      </c>
      <c r="C5" s="113" t="s">
        <v>126</v>
      </c>
      <c r="D5" s="114"/>
      <c r="E5" s="115"/>
      <c r="F5" s="116" t="s">
        <v>125</v>
      </c>
      <c r="G5" s="117"/>
      <c r="H5" s="117"/>
      <c r="I5" s="117"/>
      <c r="J5" s="118"/>
      <c r="K5" s="116" t="s">
        <v>320</v>
      </c>
      <c r="L5" s="117"/>
      <c r="M5" s="117"/>
      <c r="N5" s="117"/>
      <c r="O5" s="118"/>
      <c r="P5" s="116" t="s">
        <v>323</v>
      </c>
      <c r="Q5" s="117"/>
      <c r="R5" s="117"/>
      <c r="S5" s="117"/>
      <c r="T5" s="118"/>
      <c r="U5" s="113" t="s">
        <v>124</v>
      </c>
      <c r="V5" s="115"/>
      <c r="W5" s="49" t="s">
        <v>328</v>
      </c>
      <c r="X5" s="113" t="s">
        <v>123</v>
      </c>
      <c r="Y5" s="114"/>
      <c r="Z5" s="114"/>
      <c r="AA5" s="115"/>
      <c r="AB5" s="50" t="s">
        <v>122</v>
      </c>
      <c r="AC5" s="119" t="s">
        <v>121</v>
      </c>
    </row>
    <row r="6" spans="1:30" s="5" customFormat="1" ht="60" customHeight="1" x14ac:dyDescent="0.2">
      <c r="A6" s="111"/>
      <c r="B6" s="111"/>
      <c r="C6" s="51" t="s">
        <v>118</v>
      </c>
      <c r="D6" s="51" t="s">
        <v>117</v>
      </c>
      <c r="E6" s="52" t="s">
        <v>116</v>
      </c>
      <c r="F6" s="51" t="s">
        <v>115</v>
      </c>
      <c r="G6" s="51" t="s">
        <v>114</v>
      </c>
      <c r="H6" s="51" t="s">
        <v>113</v>
      </c>
      <c r="I6" s="51" t="s">
        <v>112</v>
      </c>
      <c r="J6" s="52" t="s">
        <v>322</v>
      </c>
      <c r="K6" s="51" t="s">
        <v>115</v>
      </c>
      <c r="L6" s="51" t="s">
        <v>114</v>
      </c>
      <c r="M6" s="51" t="s">
        <v>321</v>
      </c>
      <c r="N6" s="51" t="s">
        <v>112</v>
      </c>
      <c r="O6" s="52" t="s">
        <v>324</v>
      </c>
      <c r="P6" s="51" t="s">
        <v>115</v>
      </c>
      <c r="Q6" s="51" t="s">
        <v>114</v>
      </c>
      <c r="R6" s="51" t="s">
        <v>329</v>
      </c>
      <c r="S6" s="51" t="s">
        <v>112</v>
      </c>
      <c r="T6" s="52" t="s">
        <v>325</v>
      </c>
      <c r="U6" s="49" t="s">
        <v>327</v>
      </c>
      <c r="V6" s="49" t="s">
        <v>111</v>
      </c>
      <c r="W6" s="52" t="s">
        <v>326</v>
      </c>
      <c r="X6" s="51" t="s">
        <v>110</v>
      </c>
      <c r="Y6" s="51" t="s">
        <v>319</v>
      </c>
      <c r="Z6" s="51" t="s">
        <v>109</v>
      </c>
      <c r="AA6" s="49" t="s">
        <v>108</v>
      </c>
      <c r="AB6" s="49" t="s">
        <v>107</v>
      </c>
      <c r="AC6" s="120"/>
    </row>
    <row r="7" spans="1:30" s="5" customFormat="1" ht="16.149999999999999" customHeight="1" x14ac:dyDescent="0.2">
      <c r="A7" s="21">
        <v>1</v>
      </c>
      <c r="B7" s="20" t="s">
        <v>106</v>
      </c>
      <c r="C7" s="12">
        <v>6550</v>
      </c>
      <c r="D7" s="19">
        <f t="shared" ref="D7:D38" si="0">C7/$C$114</f>
        <v>2.8221834824279225E-3</v>
      </c>
      <c r="E7" s="19">
        <f t="shared" ref="E7:E38" si="1">D7*0.64</f>
        <v>1.8061974287538704E-3</v>
      </c>
      <c r="F7" s="55">
        <v>25055.29</v>
      </c>
      <c r="G7" s="55">
        <v>50000</v>
      </c>
      <c r="H7" s="55">
        <f t="shared" ref="H7:H70" si="2">F7+G7</f>
        <v>75055.290000000008</v>
      </c>
      <c r="I7" s="18">
        <f>H7/$H$114</f>
        <v>7.1674809516137831E-5</v>
      </c>
      <c r="J7" s="18">
        <f t="shared" ref="J7:J70" si="3">I7*0.33</f>
        <v>2.3652687140325484E-5</v>
      </c>
      <c r="K7" s="56">
        <v>0</v>
      </c>
      <c r="L7" s="56">
        <v>0</v>
      </c>
      <c r="M7" s="55">
        <f t="shared" ref="M7:M70" si="4">K7+L7</f>
        <v>0</v>
      </c>
      <c r="N7" s="13">
        <f>M7/$M$114</f>
        <v>0</v>
      </c>
      <c r="O7" s="17">
        <f>N7*0.33</f>
        <v>0</v>
      </c>
      <c r="P7" s="56">
        <v>24181.74</v>
      </c>
      <c r="Q7" s="56">
        <v>0</v>
      </c>
      <c r="R7" s="55">
        <f t="shared" ref="R7:R38" si="5">P7+Q7</f>
        <v>24181.74</v>
      </c>
      <c r="S7" s="15">
        <f t="shared" ref="S7:S38" si="6">R7/$R$114</f>
        <v>1.4853485943764347E-5</v>
      </c>
      <c r="T7" s="15">
        <f t="shared" ref="T7:T38" si="7">S7*0.34</f>
        <v>5.050185220879878E-6</v>
      </c>
      <c r="U7" s="15">
        <f>J7+O7+T7</f>
        <v>2.8702872361205362E-5</v>
      </c>
      <c r="V7" s="16">
        <f t="shared" ref="V7:V38" si="8">U7*0.045</f>
        <v>1.2916292562542413E-6</v>
      </c>
      <c r="W7" s="15">
        <f>S7*0.02</f>
        <v>2.9706971887528693E-7</v>
      </c>
      <c r="X7" s="16">
        <v>52.064402972226397</v>
      </c>
      <c r="Y7" s="33">
        <f>C7*(9.261-0.1456*X7)</f>
        <v>11006.770173447123</v>
      </c>
      <c r="Z7" s="14">
        <f>Y7/$Y$114</f>
        <v>4.7665005926614346E-3</v>
      </c>
      <c r="AA7" s="14">
        <f>Z7*0.025</f>
        <v>1.1916251481653587E-4</v>
      </c>
      <c r="AB7" s="14">
        <f>0.27/106</f>
        <v>2.5471698113207547E-3</v>
      </c>
      <c r="AC7" s="37">
        <f t="shared" ref="AC7:AC38" si="9">E7+V7+W7+AA7+AB7</f>
        <v>4.4741184538662901E-3</v>
      </c>
      <c r="AD7" s="32"/>
    </row>
    <row r="8" spans="1:30" s="5" customFormat="1" ht="16.149999999999999" customHeight="1" x14ac:dyDescent="0.2">
      <c r="A8" s="21">
        <v>2</v>
      </c>
      <c r="B8" s="20" t="s">
        <v>105</v>
      </c>
      <c r="C8" s="12">
        <v>16772</v>
      </c>
      <c r="D8" s="19">
        <f t="shared" si="0"/>
        <v>7.2265131858444444E-3</v>
      </c>
      <c r="E8" s="19">
        <f t="shared" si="1"/>
        <v>4.6249684389404449E-3</v>
      </c>
      <c r="F8" s="55">
        <v>23043</v>
      </c>
      <c r="G8" s="55">
        <v>25600</v>
      </c>
      <c r="H8" s="55">
        <f>F8+G8</f>
        <v>48643</v>
      </c>
      <c r="I8" s="18">
        <f>H8/$H$114</f>
        <v>4.6452125616908445E-5</v>
      </c>
      <c r="J8" s="18">
        <f>I8*0.33</f>
        <v>1.5329201453579789E-5</v>
      </c>
      <c r="K8" s="56">
        <v>49449</v>
      </c>
      <c r="L8" s="56">
        <v>46723</v>
      </c>
      <c r="M8" s="55">
        <f>K8+L8</f>
        <v>96172</v>
      </c>
      <c r="N8" s="13">
        <f>M8/$M$114</f>
        <v>7.6828040115245209E-5</v>
      </c>
      <c r="O8" s="17">
        <f t="shared" ref="O8:O71" si="10">N8*0.33</f>
        <v>2.535325323803092E-5</v>
      </c>
      <c r="P8" s="56">
        <v>180199</v>
      </c>
      <c r="Q8" s="56">
        <v>42269</v>
      </c>
      <c r="R8" s="55">
        <f t="shared" si="5"/>
        <v>222468</v>
      </c>
      <c r="S8" s="15">
        <f>R8/$R$114</f>
        <v>1.3664960879313756E-4</v>
      </c>
      <c r="T8" s="15">
        <f>S8*0.34</f>
        <v>4.6460866989666778E-5</v>
      </c>
      <c r="U8" s="15">
        <f t="shared" ref="U8:U38" si="11">J8+O8+T8</f>
        <v>8.7143321681277484E-5</v>
      </c>
      <c r="V8" s="16">
        <f t="shared" si="8"/>
        <v>3.9214494756574867E-6</v>
      </c>
      <c r="W8" s="15">
        <f>S8*0.02</f>
        <v>2.7329921758627514E-6</v>
      </c>
      <c r="X8" s="16">
        <v>55.083317191262999</v>
      </c>
      <c r="Y8" s="33">
        <f t="shared" ref="Y8:Y71" si="12">C8*(9.261-0.1456*X8)</f>
        <v>20811.855152320713</v>
      </c>
      <c r="Z8" s="14">
        <f t="shared" ref="Z8:Z71" si="13">Y8/$Y$114</f>
        <v>9.0126093626658361E-3</v>
      </c>
      <c r="AA8" s="14">
        <f t="shared" ref="AA8:AA38" si="14">Z8*0.025</f>
        <v>2.2531523406664591E-4</v>
      </c>
      <c r="AB8" s="14">
        <f t="shared" ref="AB8:AB38" si="15">0.27/106</f>
        <v>2.5471698113207547E-3</v>
      </c>
      <c r="AC8" s="37">
        <f t="shared" si="9"/>
        <v>7.4041079259793653E-3</v>
      </c>
      <c r="AD8" s="32"/>
    </row>
    <row r="9" spans="1:30" s="5" customFormat="1" ht="16.149999999999999" customHeight="1" x14ac:dyDescent="0.2">
      <c r="A9" s="21">
        <v>3</v>
      </c>
      <c r="B9" s="20" t="s">
        <v>104</v>
      </c>
      <c r="C9" s="12">
        <v>12285</v>
      </c>
      <c r="D9" s="19">
        <f t="shared" si="0"/>
        <v>5.293209783454508E-3</v>
      </c>
      <c r="E9" s="19">
        <f t="shared" si="1"/>
        <v>3.3876542614108851E-3</v>
      </c>
      <c r="F9" s="55">
        <v>67378.81</v>
      </c>
      <c r="G9" s="55">
        <v>37410</v>
      </c>
      <c r="H9" s="55">
        <f t="shared" si="2"/>
        <v>104788.81</v>
      </c>
      <c r="I9" s="18">
        <f t="shared" ref="I9:I72" si="16">H9/$H$114</f>
        <v>1.0006913564883645E-4</v>
      </c>
      <c r="J9" s="18">
        <f t="shared" si="3"/>
        <v>3.3022814764116028E-5</v>
      </c>
      <c r="K9" s="56">
        <v>98578.51</v>
      </c>
      <c r="L9" s="56">
        <v>234962.51</v>
      </c>
      <c r="M9" s="55">
        <f t="shared" si="4"/>
        <v>333541.02</v>
      </c>
      <c r="N9" s="13">
        <f t="shared" ref="N9:N71" si="17">M9/$M$114</f>
        <v>2.6645284349540203E-4</v>
      </c>
      <c r="O9" s="17">
        <f t="shared" si="10"/>
        <v>8.7929438353482667E-5</v>
      </c>
      <c r="P9" s="56">
        <v>116028.14</v>
      </c>
      <c r="Q9" s="56">
        <v>548290.13</v>
      </c>
      <c r="R9" s="55">
        <f t="shared" si="5"/>
        <v>664318.27</v>
      </c>
      <c r="S9" s="15">
        <f t="shared" si="6"/>
        <v>4.0805343559358623E-4</v>
      </c>
      <c r="T9" s="15">
        <f t="shared" si="7"/>
        <v>1.3873816810181931E-4</v>
      </c>
      <c r="U9" s="15">
        <f t="shared" si="11"/>
        <v>2.5969042121941799E-4</v>
      </c>
      <c r="V9" s="16">
        <f t="shared" si="8"/>
        <v>1.168606895487381E-5</v>
      </c>
      <c r="W9" s="15">
        <f t="shared" ref="W9:W38" si="18">S9*0.02</f>
        <v>8.161068711871725E-6</v>
      </c>
      <c r="X9" s="16">
        <v>53.822860644154098</v>
      </c>
      <c r="Y9" s="33">
        <f t="shared" si="12"/>
        <v>17498.64945724413</v>
      </c>
      <c r="Z9" s="14">
        <f>Y9/$Y$114</f>
        <v>7.5778199866425632E-3</v>
      </c>
      <c r="AA9" s="14">
        <f>Z9*0.025</f>
        <v>1.8944549966606409E-4</v>
      </c>
      <c r="AB9" s="14">
        <f>0.27/106</f>
        <v>2.5471698113207547E-3</v>
      </c>
      <c r="AC9" s="37">
        <f>E9+V9+W9+AA9+AB9</f>
        <v>6.1441167100644498E-3</v>
      </c>
      <c r="AD9" s="32"/>
    </row>
    <row r="10" spans="1:30" s="5" customFormat="1" ht="16.149999999999999" customHeight="1" x14ac:dyDescent="0.2">
      <c r="A10" s="21">
        <v>4</v>
      </c>
      <c r="B10" s="22" t="s">
        <v>103</v>
      </c>
      <c r="C10" s="12">
        <v>6195</v>
      </c>
      <c r="D10" s="19">
        <f t="shared" si="0"/>
        <v>2.6692254463574015E-3</v>
      </c>
      <c r="E10" s="19">
        <f t="shared" si="1"/>
        <v>1.708304285668737E-3</v>
      </c>
      <c r="F10" s="55">
        <v>195541</v>
      </c>
      <c r="G10" s="55">
        <v>6000</v>
      </c>
      <c r="H10" s="55">
        <f t="shared" si="2"/>
        <v>201541</v>
      </c>
      <c r="I10" s="18">
        <f t="shared" si="16"/>
        <v>1.9246361961551187E-4</v>
      </c>
      <c r="J10" s="18">
        <f t="shared" si="3"/>
        <v>6.3512994473118923E-5</v>
      </c>
      <c r="K10" s="56">
        <v>270812.58</v>
      </c>
      <c r="L10" s="56">
        <v>650</v>
      </c>
      <c r="M10" s="55">
        <f t="shared" si="4"/>
        <v>271462.58</v>
      </c>
      <c r="N10" s="13">
        <f t="shared" si="17"/>
        <v>2.1686081173343552E-4</v>
      </c>
      <c r="O10" s="17">
        <f t="shared" si="10"/>
        <v>7.1564067872033726E-5</v>
      </c>
      <c r="P10" s="56">
        <v>368139.32</v>
      </c>
      <c r="Q10" s="56">
        <v>15880</v>
      </c>
      <c r="R10" s="55">
        <f t="shared" si="5"/>
        <v>384019.32</v>
      </c>
      <c r="S10" s="15">
        <f t="shared" si="6"/>
        <v>2.3588151935112787E-4</v>
      </c>
      <c r="T10" s="15">
        <f t="shared" si="7"/>
        <v>8.0199716579383486E-5</v>
      </c>
      <c r="U10" s="15">
        <f t="shared" si="11"/>
        <v>2.1527677892453612E-4</v>
      </c>
      <c r="V10" s="16">
        <f t="shared" si="8"/>
        <v>9.6874550516041256E-6</v>
      </c>
      <c r="W10" s="15">
        <f t="shared" si="18"/>
        <v>4.7176303870225579E-6</v>
      </c>
      <c r="X10" s="16">
        <v>55.026934819492702</v>
      </c>
      <c r="Y10" s="33">
        <f t="shared" si="12"/>
        <v>7738.0400082961323</v>
      </c>
      <c r="Z10" s="14">
        <f t="shared" si="13"/>
        <v>3.3509714207133477E-3</v>
      </c>
      <c r="AA10" s="14">
        <f t="shared" si="14"/>
        <v>8.3774285517833702E-5</v>
      </c>
      <c r="AB10" s="14">
        <f t="shared" si="15"/>
        <v>2.5471698113207547E-3</v>
      </c>
      <c r="AC10" s="36">
        <f t="shared" si="9"/>
        <v>4.3536534679459518E-3</v>
      </c>
      <c r="AD10" s="32"/>
    </row>
    <row r="11" spans="1:30" s="5" customFormat="1" ht="16.149999999999999" customHeight="1" x14ac:dyDescent="0.2">
      <c r="A11" s="21">
        <v>5</v>
      </c>
      <c r="B11" s="22" t="s">
        <v>102</v>
      </c>
      <c r="C11" s="12">
        <v>2167</v>
      </c>
      <c r="D11" s="19">
        <f t="shared" si="0"/>
        <v>9.3369032159103932E-4</v>
      </c>
      <c r="E11" s="19">
        <f t="shared" si="1"/>
        <v>5.9756180581826523E-4</v>
      </c>
      <c r="F11" s="55">
        <v>0</v>
      </c>
      <c r="G11" s="55">
        <v>0</v>
      </c>
      <c r="H11" s="55">
        <f t="shared" si="2"/>
        <v>0</v>
      </c>
      <c r="I11" s="18">
        <f t="shared" si="16"/>
        <v>0</v>
      </c>
      <c r="J11" s="18">
        <f t="shared" si="3"/>
        <v>0</v>
      </c>
      <c r="K11" s="56">
        <v>0</v>
      </c>
      <c r="L11" s="56">
        <v>0</v>
      </c>
      <c r="M11" s="55">
        <f t="shared" si="4"/>
        <v>0</v>
      </c>
      <c r="N11" s="13">
        <f t="shared" si="17"/>
        <v>0</v>
      </c>
      <c r="O11" s="17">
        <f t="shared" si="10"/>
        <v>0</v>
      </c>
      <c r="P11" s="56">
        <v>26500</v>
      </c>
      <c r="Q11" s="56">
        <v>0</v>
      </c>
      <c r="R11" s="55">
        <f t="shared" si="5"/>
        <v>26500</v>
      </c>
      <c r="S11" s="15">
        <f t="shared" si="6"/>
        <v>1.6277462974531823E-5</v>
      </c>
      <c r="T11" s="15">
        <f t="shared" si="7"/>
        <v>5.5343374113408206E-6</v>
      </c>
      <c r="U11" s="15">
        <f t="shared" si="11"/>
        <v>5.5343374113408206E-6</v>
      </c>
      <c r="V11" s="16">
        <f t="shared" si="8"/>
        <v>2.4904518351033689E-7</v>
      </c>
      <c r="W11" s="15">
        <f t="shared" si="18"/>
        <v>3.2554925949063649E-7</v>
      </c>
      <c r="X11" s="16">
        <v>54.383083000653997</v>
      </c>
      <c r="Y11" s="33">
        <f t="shared" si="12"/>
        <v>2909.8976904320507</v>
      </c>
      <c r="Z11" s="14">
        <f t="shared" si="13"/>
        <v>1.2601361568799492E-3</v>
      </c>
      <c r="AA11" s="14">
        <f t="shared" si="14"/>
        <v>3.1503403921998733E-5</v>
      </c>
      <c r="AB11" s="14">
        <f t="shared" si="15"/>
        <v>2.5471698113207547E-3</v>
      </c>
      <c r="AC11" s="36">
        <f t="shared" si="9"/>
        <v>3.1768096155040198E-3</v>
      </c>
      <c r="AD11" s="32"/>
    </row>
    <row r="12" spans="1:30" s="5" customFormat="1" ht="16.149999999999999" customHeight="1" x14ac:dyDescent="0.2">
      <c r="A12" s="21">
        <v>6</v>
      </c>
      <c r="B12" s="20" t="s">
        <v>101</v>
      </c>
      <c r="C12" s="12">
        <v>9159</v>
      </c>
      <c r="D12" s="19">
        <f t="shared" si="0"/>
        <v>3.9463173306194411E-3</v>
      </c>
      <c r="E12" s="19">
        <f t="shared" si="1"/>
        <v>2.5256430915964424E-3</v>
      </c>
      <c r="F12" s="55">
        <v>80087</v>
      </c>
      <c r="G12" s="55">
        <v>97394</v>
      </c>
      <c r="H12" s="55">
        <f t="shared" si="2"/>
        <v>177481</v>
      </c>
      <c r="I12" s="18">
        <f t="shared" si="16"/>
        <v>1.6948727888112426E-4</v>
      </c>
      <c r="J12" s="18">
        <f t="shared" si="3"/>
        <v>5.5930802030771008E-5</v>
      </c>
      <c r="K12" s="56">
        <v>139023</v>
      </c>
      <c r="L12" s="56">
        <v>118617</v>
      </c>
      <c r="M12" s="55">
        <f t="shared" si="4"/>
        <v>257640</v>
      </c>
      <c r="N12" s="13">
        <f t="shared" si="17"/>
        <v>2.0581849452326847E-4</v>
      </c>
      <c r="O12" s="17">
        <f t="shared" si="10"/>
        <v>6.7920103192678605E-5</v>
      </c>
      <c r="P12" s="56">
        <v>197058.4</v>
      </c>
      <c r="Q12" s="56">
        <v>115936.25</v>
      </c>
      <c r="R12" s="55">
        <f t="shared" si="5"/>
        <v>312994.65000000002</v>
      </c>
      <c r="S12" s="15">
        <f t="shared" si="6"/>
        <v>1.9225505006043576E-4</v>
      </c>
      <c r="T12" s="15">
        <f t="shared" si="7"/>
        <v>6.5366717020548157E-5</v>
      </c>
      <c r="U12" s="15">
        <f t="shared" si="11"/>
        <v>1.8921762224399777E-4</v>
      </c>
      <c r="V12" s="16">
        <f t="shared" si="8"/>
        <v>8.5147930009798996E-6</v>
      </c>
      <c r="W12" s="15">
        <f t="shared" si="18"/>
        <v>3.8451010012087152E-6</v>
      </c>
      <c r="X12" s="16">
        <v>54.146130246399998</v>
      </c>
      <c r="Y12" s="33">
        <f t="shared" si="12"/>
        <v>12614.90535146117</v>
      </c>
      <c r="Z12" s="14">
        <f t="shared" si="13"/>
        <v>5.4629062737371814E-3</v>
      </c>
      <c r="AA12" s="14">
        <f t="shared" si="14"/>
        <v>1.3657265684342953E-4</v>
      </c>
      <c r="AB12" s="14">
        <f t="shared" si="15"/>
        <v>2.5471698113207547E-3</v>
      </c>
      <c r="AC12" s="36">
        <f t="shared" si="9"/>
        <v>5.2217454537628154E-3</v>
      </c>
      <c r="AD12" s="32"/>
    </row>
    <row r="13" spans="1:30" s="5" customFormat="1" ht="16.149999999999999" customHeight="1" x14ac:dyDescent="0.2">
      <c r="A13" s="21">
        <v>7</v>
      </c>
      <c r="B13" s="22" t="s">
        <v>100</v>
      </c>
      <c r="C13" s="12">
        <v>7490</v>
      </c>
      <c r="D13" s="19">
        <f t="shared" si="0"/>
        <v>3.2271991272343724E-3</v>
      </c>
      <c r="E13" s="19">
        <f t="shared" si="1"/>
        <v>2.0654074414299985E-3</v>
      </c>
      <c r="F13" s="55">
        <v>52111</v>
      </c>
      <c r="G13" s="55">
        <v>11460</v>
      </c>
      <c r="H13" s="55">
        <f t="shared" si="2"/>
        <v>63571</v>
      </c>
      <c r="I13" s="18">
        <f t="shared" si="16"/>
        <v>6.0707770441635721E-5</v>
      </c>
      <c r="J13" s="18">
        <f t="shared" si="3"/>
        <v>2.0033564245739788E-5</v>
      </c>
      <c r="K13" s="56">
        <v>61295</v>
      </c>
      <c r="L13" s="56">
        <v>18865</v>
      </c>
      <c r="M13" s="55">
        <f t="shared" si="4"/>
        <v>80160</v>
      </c>
      <c r="N13" s="13">
        <f t="shared" si="17"/>
        <v>6.4036681109242352E-5</v>
      </c>
      <c r="O13" s="17">
        <f t="shared" si="10"/>
        <v>2.1132104766049979E-5</v>
      </c>
      <c r="P13" s="56">
        <v>86490</v>
      </c>
      <c r="Q13" s="56">
        <v>19585</v>
      </c>
      <c r="R13" s="55">
        <f t="shared" si="5"/>
        <v>106075</v>
      </c>
      <c r="S13" s="15">
        <f t="shared" si="6"/>
        <v>6.5155920189564651E-5</v>
      </c>
      <c r="T13" s="15">
        <f t="shared" si="7"/>
        <v>2.2153012864451982E-5</v>
      </c>
      <c r="U13" s="15">
        <f t="shared" si="11"/>
        <v>6.3318681876241742E-5</v>
      </c>
      <c r="V13" s="16">
        <f t="shared" si="8"/>
        <v>2.8493406844308782E-6</v>
      </c>
      <c r="W13" s="15">
        <f t="shared" si="18"/>
        <v>1.3031184037912931E-6</v>
      </c>
      <c r="X13" s="16">
        <v>56.256665752072699</v>
      </c>
      <c r="Y13" s="33">
        <f t="shared" si="12"/>
        <v>8014.5207040716241</v>
      </c>
      <c r="Z13" s="14">
        <f t="shared" si="13"/>
        <v>3.4707018574814848E-3</v>
      </c>
      <c r="AA13" s="14">
        <f t="shared" si="14"/>
        <v>8.676754643703713E-5</v>
      </c>
      <c r="AB13" s="14">
        <f t="shared" si="15"/>
        <v>2.5471698113207547E-3</v>
      </c>
      <c r="AC13" s="36">
        <f t="shared" si="9"/>
        <v>4.7034972582760126E-3</v>
      </c>
      <c r="AD13" s="32"/>
    </row>
    <row r="14" spans="1:30" s="5" customFormat="1" ht="16.149999999999999" customHeight="1" x14ac:dyDescent="0.2">
      <c r="A14" s="21">
        <v>8</v>
      </c>
      <c r="B14" s="20" t="s">
        <v>99</v>
      </c>
      <c r="C14" s="12">
        <v>3949</v>
      </c>
      <c r="D14" s="19">
        <f t="shared" si="0"/>
        <v>1.7014965758943305E-3</v>
      </c>
      <c r="E14" s="19">
        <f t="shared" si="1"/>
        <v>1.0889578085723716E-3</v>
      </c>
      <c r="F14" s="55">
        <v>36716.720000000001</v>
      </c>
      <c r="G14" s="55">
        <v>58257</v>
      </c>
      <c r="H14" s="55">
        <f t="shared" si="2"/>
        <v>94973.72</v>
      </c>
      <c r="I14" s="18">
        <f t="shared" si="16"/>
        <v>9.069611602378738E-5</v>
      </c>
      <c r="J14" s="18">
        <f t="shared" si="3"/>
        <v>2.9929718287849837E-5</v>
      </c>
      <c r="K14" s="56">
        <v>52800.18</v>
      </c>
      <c r="L14" s="56">
        <v>4308</v>
      </c>
      <c r="M14" s="55">
        <f t="shared" si="4"/>
        <v>57108.18</v>
      </c>
      <c r="N14" s="13">
        <f t="shared" si="17"/>
        <v>4.5621485920524103E-5</v>
      </c>
      <c r="O14" s="17">
        <f t="shared" si="10"/>
        <v>1.5055090353772955E-5</v>
      </c>
      <c r="P14" s="56">
        <v>56229.16</v>
      </c>
      <c r="Q14" s="56">
        <v>7920</v>
      </c>
      <c r="R14" s="55">
        <f t="shared" si="5"/>
        <v>64149.16</v>
      </c>
      <c r="S14" s="15">
        <f t="shared" si="6"/>
        <v>3.9403229311219544E-5</v>
      </c>
      <c r="T14" s="15">
        <f t="shared" si="7"/>
        <v>1.3397097965814647E-5</v>
      </c>
      <c r="U14" s="15">
        <f t="shared" si="11"/>
        <v>5.8381906607437441E-5</v>
      </c>
      <c r="V14" s="16">
        <f t="shared" si="8"/>
        <v>2.6271857973346848E-6</v>
      </c>
      <c r="W14" s="15">
        <f t="shared" si="18"/>
        <v>7.8806458622439088E-7</v>
      </c>
      <c r="X14" s="16">
        <v>52.119102222447303</v>
      </c>
      <c r="Y14" s="33">
        <f t="shared" si="12"/>
        <v>6604.5394711096887</v>
      </c>
      <c r="Z14" s="14">
        <f t="shared" si="13"/>
        <v>2.8601070802081654E-3</v>
      </c>
      <c r="AA14" s="14">
        <f t="shared" si="14"/>
        <v>7.1502677005204143E-5</v>
      </c>
      <c r="AB14" s="14">
        <f t="shared" si="15"/>
        <v>2.5471698113207547E-3</v>
      </c>
      <c r="AC14" s="36">
        <f t="shared" si="9"/>
        <v>3.7110455472818896E-3</v>
      </c>
      <c r="AD14" s="32"/>
    </row>
    <row r="15" spans="1:30" s="5" customFormat="1" ht="16.149999999999999" customHeight="1" x14ac:dyDescent="0.2">
      <c r="A15" s="21">
        <v>9</v>
      </c>
      <c r="B15" s="22" t="s">
        <v>98</v>
      </c>
      <c r="C15" s="12">
        <v>4466</v>
      </c>
      <c r="D15" s="19">
        <f t="shared" si="0"/>
        <v>1.924255180537878E-3</v>
      </c>
      <c r="E15" s="19">
        <f t="shared" si="1"/>
        <v>1.231523315544242E-3</v>
      </c>
      <c r="F15" s="55">
        <v>54723</v>
      </c>
      <c r="G15" s="55">
        <v>90810</v>
      </c>
      <c r="H15" s="55">
        <f t="shared" si="2"/>
        <v>145533</v>
      </c>
      <c r="I15" s="18">
        <f t="shared" si="16"/>
        <v>1.389782126391369E-4</v>
      </c>
      <c r="J15" s="18">
        <f t="shared" si="3"/>
        <v>4.586281017091518E-5</v>
      </c>
      <c r="K15" s="56">
        <v>84738</v>
      </c>
      <c r="L15" s="56">
        <v>42076</v>
      </c>
      <c r="M15" s="55">
        <f t="shared" si="4"/>
        <v>126814</v>
      </c>
      <c r="N15" s="13">
        <f t="shared" si="17"/>
        <v>1.0130673251231861E-4</v>
      </c>
      <c r="O15" s="17">
        <f t="shared" si="10"/>
        <v>3.3431221729065141E-5</v>
      </c>
      <c r="P15" s="56">
        <v>72190</v>
      </c>
      <c r="Q15" s="56">
        <v>68340</v>
      </c>
      <c r="R15" s="55">
        <f t="shared" si="5"/>
        <v>140530</v>
      </c>
      <c r="S15" s="15">
        <f t="shared" si="6"/>
        <v>8.631969327588517E-5</v>
      </c>
      <c r="T15" s="15">
        <f t="shared" si="7"/>
        <v>2.9348695713800959E-5</v>
      </c>
      <c r="U15" s="15">
        <f t="shared" si="11"/>
        <v>1.0864272761378127E-4</v>
      </c>
      <c r="V15" s="16">
        <f t="shared" si="8"/>
        <v>4.8889227426201573E-6</v>
      </c>
      <c r="W15" s="15">
        <f t="shared" si="18"/>
        <v>1.7263938655177033E-6</v>
      </c>
      <c r="X15" s="16">
        <v>53.728510472629701</v>
      </c>
      <c r="Y15" s="33">
        <f t="shared" si="12"/>
        <v>6422.6835565767215</v>
      </c>
      <c r="Z15" s="14">
        <f t="shared" si="13"/>
        <v>2.7813540663139081E-3</v>
      </c>
      <c r="AA15" s="14">
        <f t="shared" si="14"/>
        <v>6.9533851657847706E-5</v>
      </c>
      <c r="AB15" s="14">
        <f t="shared" si="15"/>
        <v>2.5471698113207547E-3</v>
      </c>
      <c r="AC15" s="36">
        <f t="shared" si="9"/>
        <v>3.854842295130982E-3</v>
      </c>
      <c r="AD15" s="32"/>
    </row>
    <row r="16" spans="1:30" s="5" customFormat="1" ht="16.149999999999999" customHeight="1" x14ac:dyDescent="0.2">
      <c r="A16" s="21">
        <v>10</v>
      </c>
      <c r="B16" s="20" t="s">
        <v>97</v>
      </c>
      <c r="C16" s="12">
        <v>2755</v>
      </c>
      <c r="D16" s="19">
        <f t="shared" si="0"/>
        <v>1.1870405334486909E-3</v>
      </c>
      <c r="E16" s="19">
        <f t="shared" si="1"/>
        <v>7.5970594140716224E-4</v>
      </c>
      <c r="F16" s="55">
        <v>0</v>
      </c>
      <c r="G16" s="55">
        <v>0</v>
      </c>
      <c r="H16" s="55">
        <f t="shared" si="2"/>
        <v>0</v>
      </c>
      <c r="I16" s="18">
        <f t="shared" si="16"/>
        <v>0</v>
      </c>
      <c r="J16" s="18">
        <f t="shared" si="3"/>
        <v>0</v>
      </c>
      <c r="K16" s="56">
        <v>0</v>
      </c>
      <c r="L16" s="56">
        <v>0</v>
      </c>
      <c r="M16" s="55">
        <f t="shared" si="4"/>
        <v>0</v>
      </c>
      <c r="N16" s="13">
        <f t="shared" si="17"/>
        <v>0</v>
      </c>
      <c r="O16" s="17">
        <f t="shared" si="10"/>
        <v>0</v>
      </c>
      <c r="P16" s="56">
        <v>11176</v>
      </c>
      <c r="Q16" s="56">
        <v>0</v>
      </c>
      <c r="R16" s="55">
        <f t="shared" si="5"/>
        <v>11176</v>
      </c>
      <c r="S16" s="15">
        <f t="shared" si="6"/>
        <v>6.8647896680516098E-6</v>
      </c>
      <c r="T16" s="15">
        <f t="shared" si="7"/>
        <v>2.3340284871375477E-6</v>
      </c>
      <c r="U16" s="15">
        <f t="shared" si="11"/>
        <v>2.3340284871375477E-6</v>
      </c>
      <c r="V16" s="16">
        <f t="shared" si="8"/>
        <v>1.0503128192118965E-7</v>
      </c>
      <c r="W16" s="15">
        <f t="shared" si="18"/>
        <v>1.3729579336103221E-7</v>
      </c>
      <c r="X16" s="16">
        <v>49.061852249180603</v>
      </c>
      <c r="Y16" s="33">
        <f t="shared" si="12"/>
        <v>5833.9723309906803</v>
      </c>
      <c r="Z16" s="14">
        <f t="shared" si="13"/>
        <v>2.5264116661871425E-3</v>
      </c>
      <c r="AA16" s="14">
        <f t="shared" si="14"/>
        <v>6.3160291654678569E-5</v>
      </c>
      <c r="AB16" s="14">
        <f t="shared" si="15"/>
        <v>2.5471698113207547E-3</v>
      </c>
      <c r="AC16" s="36">
        <f t="shared" si="9"/>
        <v>3.3702783714578775E-3</v>
      </c>
      <c r="AD16" s="32"/>
    </row>
    <row r="17" spans="1:30" s="5" customFormat="1" ht="16.149999999999999" customHeight="1" x14ac:dyDescent="0.2">
      <c r="A17" s="21">
        <v>11</v>
      </c>
      <c r="B17" s="20" t="s">
        <v>96</v>
      </c>
      <c r="C17" s="12">
        <v>8389</v>
      </c>
      <c r="D17" s="19">
        <f t="shared" si="0"/>
        <v>3.6145491960439449E-3</v>
      </c>
      <c r="E17" s="19">
        <f t="shared" si="1"/>
        <v>2.3133114854681247E-3</v>
      </c>
      <c r="F17" s="55">
        <v>382911.11</v>
      </c>
      <c r="G17" s="55">
        <v>37000</v>
      </c>
      <c r="H17" s="55">
        <f t="shared" si="2"/>
        <v>419911.11</v>
      </c>
      <c r="I17" s="18">
        <f t="shared" si="16"/>
        <v>4.0099836830901584E-4</v>
      </c>
      <c r="J17" s="18">
        <f t="shared" si="3"/>
        <v>1.3232946154197522E-4</v>
      </c>
      <c r="K17" s="56">
        <v>300492.55</v>
      </c>
      <c r="L17" s="56">
        <v>8900</v>
      </c>
      <c r="M17" s="55">
        <f t="shared" si="4"/>
        <v>309392.55</v>
      </c>
      <c r="N17" s="13">
        <f t="shared" si="17"/>
        <v>2.4716157761882883E-4</v>
      </c>
      <c r="O17" s="17">
        <f t="shared" si="10"/>
        <v>8.1563320614213514E-5</v>
      </c>
      <c r="P17" s="56">
        <v>0</v>
      </c>
      <c r="Q17" s="56">
        <v>0</v>
      </c>
      <c r="R17" s="55">
        <f t="shared" si="5"/>
        <v>0</v>
      </c>
      <c r="S17" s="15">
        <f t="shared" si="6"/>
        <v>0</v>
      </c>
      <c r="T17" s="15">
        <f t="shared" si="7"/>
        <v>0</v>
      </c>
      <c r="U17" s="15">
        <f t="shared" si="11"/>
        <v>2.1389278215618875E-4</v>
      </c>
      <c r="V17" s="16">
        <f t="shared" si="8"/>
        <v>9.6251751970284937E-6</v>
      </c>
      <c r="W17" s="15">
        <f t="shared" si="18"/>
        <v>0</v>
      </c>
      <c r="X17" s="16">
        <v>55.201169409642802</v>
      </c>
      <c r="Y17" s="33">
        <f t="shared" si="12"/>
        <v>10265.70095815694</v>
      </c>
      <c r="Z17" s="14">
        <f t="shared" si="13"/>
        <v>4.4455793052882156E-3</v>
      </c>
      <c r="AA17" s="14">
        <f t="shared" si="14"/>
        <v>1.1113948263220539E-4</v>
      </c>
      <c r="AB17" s="14">
        <f t="shared" si="15"/>
        <v>2.5471698113207547E-3</v>
      </c>
      <c r="AC17" s="36">
        <f t="shared" si="9"/>
        <v>4.9812459546181133E-3</v>
      </c>
      <c r="AD17" s="32"/>
    </row>
    <row r="18" spans="1:30" s="5" customFormat="1" ht="16.149999999999999" customHeight="1" x14ac:dyDescent="0.2">
      <c r="A18" s="21">
        <v>12</v>
      </c>
      <c r="B18" s="20" t="s">
        <v>95</v>
      </c>
      <c r="C18" s="12">
        <v>3736</v>
      </c>
      <c r="D18" s="19">
        <f t="shared" si="0"/>
        <v>1.609721754252018E-3</v>
      </c>
      <c r="E18" s="19">
        <f t="shared" si="1"/>
        <v>1.0302219227212915E-3</v>
      </c>
      <c r="F18" s="55">
        <v>306413</v>
      </c>
      <c r="G18" s="55">
        <v>222517</v>
      </c>
      <c r="H18" s="55">
        <f t="shared" si="2"/>
        <v>528930</v>
      </c>
      <c r="I18" s="18">
        <f t="shared" si="16"/>
        <v>5.0510706170572091E-4</v>
      </c>
      <c r="J18" s="18">
        <f t="shared" si="3"/>
        <v>1.6668533036288792E-4</v>
      </c>
      <c r="K18" s="56">
        <v>438760</v>
      </c>
      <c r="L18" s="56">
        <v>223756</v>
      </c>
      <c r="M18" s="55">
        <f t="shared" si="4"/>
        <v>662516</v>
      </c>
      <c r="N18" s="13">
        <f t="shared" si="17"/>
        <v>5.2925805665881751E-4</v>
      </c>
      <c r="O18" s="17">
        <f t="shared" si="10"/>
        <v>1.7465515869740977E-4</v>
      </c>
      <c r="P18" s="56">
        <v>620443</v>
      </c>
      <c r="Q18" s="56">
        <v>242566</v>
      </c>
      <c r="R18" s="55">
        <f t="shared" si="5"/>
        <v>863009</v>
      </c>
      <c r="S18" s="15">
        <f t="shared" si="6"/>
        <v>5.3009800166746164E-4</v>
      </c>
      <c r="T18" s="15">
        <f t="shared" si="7"/>
        <v>1.8023332056693698E-4</v>
      </c>
      <c r="U18" s="15">
        <f t="shared" si="11"/>
        <v>5.2157380962723461E-4</v>
      </c>
      <c r="V18" s="16">
        <f t="shared" si="8"/>
        <v>2.3470821433225558E-5</v>
      </c>
      <c r="W18" s="15">
        <f t="shared" si="18"/>
        <v>1.0601960033349232E-5</v>
      </c>
      <c r="X18" s="16">
        <v>53.734002402342497</v>
      </c>
      <c r="Y18" s="33">
        <f t="shared" si="12"/>
        <v>5369.862078817926</v>
      </c>
      <c r="Z18" s="14">
        <f t="shared" si="13"/>
        <v>2.3254279300700411E-3</v>
      </c>
      <c r="AA18" s="14">
        <f t="shared" si="14"/>
        <v>5.8135698251751027E-5</v>
      </c>
      <c r="AB18" s="14">
        <f t="shared" si="15"/>
        <v>2.5471698113207547E-3</v>
      </c>
      <c r="AC18" s="36">
        <f t="shared" si="9"/>
        <v>3.6696002137603721E-3</v>
      </c>
      <c r="AD18" s="32"/>
    </row>
    <row r="19" spans="1:30" s="5" customFormat="1" ht="16.149999999999999" customHeight="1" x14ac:dyDescent="0.2">
      <c r="A19" s="21">
        <v>13</v>
      </c>
      <c r="B19" s="22" t="s">
        <v>94</v>
      </c>
      <c r="C19" s="12">
        <v>16671</v>
      </c>
      <c r="D19" s="19">
        <f t="shared" si="0"/>
        <v>7.1829955474131133E-3</v>
      </c>
      <c r="E19" s="19">
        <f t="shared" si="1"/>
        <v>4.5971171503443927E-3</v>
      </c>
      <c r="F19" s="55">
        <v>5209291.54</v>
      </c>
      <c r="G19" s="55">
        <v>2121109.84</v>
      </c>
      <c r="H19" s="55">
        <f t="shared" si="2"/>
        <v>7330401.3799999999</v>
      </c>
      <c r="I19" s="18">
        <f t="shared" si="16"/>
        <v>7.0002410568040414E-3</v>
      </c>
      <c r="J19" s="18">
        <f t="shared" si="3"/>
        <v>2.3100795487453339E-3</v>
      </c>
      <c r="K19" s="56">
        <v>9123211.2799999993</v>
      </c>
      <c r="L19" s="56">
        <v>620168.62</v>
      </c>
      <c r="M19" s="55">
        <f t="shared" si="4"/>
        <v>9743379.8999999985</v>
      </c>
      <c r="N19" s="13">
        <f t="shared" si="17"/>
        <v>7.7836041864084524E-3</v>
      </c>
      <c r="O19" s="17">
        <f t="shared" si="10"/>
        <v>2.5685893815147894E-3</v>
      </c>
      <c r="P19" s="56">
        <v>8992644.0800000001</v>
      </c>
      <c r="Q19" s="56">
        <v>1045972.88</v>
      </c>
      <c r="R19" s="55">
        <f t="shared" si="5"/>
        <v>10038616.960000001</v>
      </c>
      <c r="S19" s="15">
        <f t="shared" si="6"/>
        <v>6.1661590898832918E-3</v>
      </c>
      <c r="T19" s="15">
        <f t="shared" si="7"/>
        <v>2.0964940905603192E-3</v>
      </c>
      <c r="U19" s="15">
        <f t="shared" si="11"/>
        <v>6.9751630208204421E-3</v>
      </c>
      <c r="V19" s="16">
        <f t="shared" si="8"/>
        <v>3.1388233593691986E-4</v>
      </c>
      <c r="W19" s="15">
        <f t="shared" si="18"/>
        <v>1.2332318179766584E-4</v>
      </c>
      <c r="X19" s="16">
        <v>58.883084195099201</v>
      </c>
      <c r="Y19" s="33">
        <f t="shared" si="12"/>
        <v>11463.362052637745</v>
      </c>
      <c r="Z19" s="14">
        <f t="shared" si="13"/>
        <v>4.9642284845380861E-3</v>
      </c>
      <c r="AA19" s="14">
        <f t="shared" si="14"/>
        <v>1.2410571211345217E-4</v>
      </c>
      <c r="AB19" s="14">
        <f t="shared" si="15"/>
        <v>2.5471698113207547E-3</v>
      </c>
      <c r="AC19" s="36">
        <f t="shared" si="9"/>
        <v>7.7055981915131848E-3</v>
      </c>
      <c r="AD19" s="32"/>
    </row>
    <row r="20" spans="1:30" s="5" customFormat="1" ht="16.149999999999999" customHeight="1" x14ac:dyDescent="0.2">
      <c r="A20" s="21">
        <v>14</v>
      </c>
      <c r="B20" s="20" t="s">
        <v>93</v>
      </c>
      <c r="C20" s="12">
        <v>1714</v>
      </c>
      <c r="D20" s="19">
        <f t="shared" si="0"/>
        <v>7.3850725021090973E-4</v>
      </c>
      <c r="E20" s="19">
        <f t="shared" si="1"/>
        <v>4.7264464013498222E-4</v>
      </c>
      <c r="F20" s="55">
        <v>31363</v>
      </c>
      <c r="G20" s="55">
        <v>800</v>
      </c>
      <c r="H20" s="55">
        <f t="shared" si="2"/>
        <v>32163</v>
      </c>
      <c r="I20" s="18">
        <f t="shared" si="16"/>
        <v>3.071438266999622E-5</v>
      </c>
      <c r="J20" s="18">
        <f t="shared" si="3"/>
        <v>1.0135746281098754E-5</v>
      </c>
      <c r="K20" s="56">
        <v>37804</v>
      </c>
      <c r="L20" s="56">
        <v>450</v>
      </c>
      <c r="M20" s="55">
        <f t="shared" si="4"/>
        <v>38254</v>
      </c>
      <c r="N20" s="13">
        <f t="shared" si="17"/>
        <v>3.0559620747916133E-5</v>
      </c>
      <c r="O20" s="17">
        <f t="shared" si="10"/>
        <v>1.0084674846812325E-5</v>
      </c>
      <c r="P20" s="56">
        <v>18065.41</v>
      </c>
      <c r="Q20" s="56">
        <v>8000</v>
      </c>
      <c r="R20" s="55">
        <f t="shared" si="5"/>
        <v>26065.41</v>
      </c>
      <c r="S20" s="15">
        <f t="shared" si="6"/>
        <v>1.601051872418836E-5</v>
      </c>
      <c r="T20" s="15">
        <f t="shared" si="7"/>
        <v>5.4435763662240426E-6</v>
      </c>
      <c r="U20" s="15">
        <f t="shared" si="11"/>
        <v>2.5663997494135124E-5</v>
      </c>
      <c r="V20" s="16">
        <f t="shared" si="8"/>
        <v>1.1548798872360805E-6</v>
      </c>
      <c r="W20" s="15">
        <f t="shared" si="18"/>
        <v>3.2021037448376721E-7</v>
      </c>
      <c r="X20" s="16">
        <v>52.603119206433099</v>
      </c>
      <c r="Y20" s="33">
        <f t="shared" si="12"/>
        <v>2745.8037358332836</v>
      </c>
      <c r="Z20" s="14">
        <f t="shared" si="13"/>
        <v>1.1890749900233849E-3</v>
      </c>
      <c r="AA20" s="14">
        <f t="shared" si="14"/>
        <v>2.9726874750584623E-5</v>
      </c>
      <c r="AB20" s="14">
        <f t="shared" si="15"/>
        <v>2.5471698113207547E-3</v>
      </c>
      <c r="AC20" s="36">
        <f t="shared" si="9"/>
        <v>3.0510164164680416E-3</v>
      </c>
      <c r="AD20" s="32"/>
    </row>
    <row r="21" spans="1:30" s="5" customFormat="1" ht="16.149999999999999" customHeight="1" x14ac:dyDescent="0.2">
      <c r="A21" s="21">
        <v>15</v>
      </c>
      <c r="B21" s="22" t="s">
        <v>92</v>
      </c>
      <c r="C21" s="12">
        <v>5560</v>
      </c>
      <c r="D21" s="19">
        <f t="shared" si="0"/>
        <v>2.3956244522594272E-3</v>
      </c>
      <c r="E21" s="19">
        <f t="shared" si="1"/>
        <v>1.5331996494460335E-3</v>
      </c>
      <c r="F21" s="55">
        <v>20500</v>
      </c>
      <c r="G21" s="55">
        <v>0</v>
      </c>
      <c r="H21" s="55">
        <f t="shared" si="2"/>
        <v>20500</v>
      </c>
      <c r="I21" s="18">
        <f t="shared" si="16"/>
        <v>1.9576682670612894E-5</v>
      </c>
      <c r="J21" s="18">
        <f t="shared" si="3"/>
        <v>6.460305281302255E-6</v>
      </c>
      <c r="K21" s="56">
        <v>21650</v>
      </c>
      <c r="L21" s="56">
        <v>0</v>
      </c>
      <c r="M21" s="55">
        <f t="shared" si="4"/>
        <v>21650</v>
      </c>
      <c r="N21" s="13">
        <f t="shared" si="17"/>
        <v>1.7295336152882947E-5</v>
      </c>
      <c r="O21" s="17">
        <f t="shared" si="10"/>
        <v>5.7074609304513732E-6</v>
      </c>
      <c r="P21" s="56">
        <v>0</v>
      </c>
      <c r="Q21" s="56">
        <v>0</v>
      </c>
      <c r="R21" s="55">
        <f t="shared" si="5"/>
        <v>0</v>
      </c>
      <c r="S21" s="15">
        <f t="shared" si="6"/>
        <v>0</v>
      </c>
      <c r="T21" s="15">
        <f t="shared" si="7"/>
        <v>0</v>
      </c>
      <c r="U21" s="15">
        <f t="shared" si="11"/>
        <v>1.2167766211753628E-5</v>
      </c>
      <c r="V21" s="16">
        <f t="shared" si="8"/>
        <v>5.4754947952891328E-7</v>
      </c>
      <c r="W21" s="15">
        <f t="shared" si="18"/>
        <v>0</v>
      </c>
      <c r="X21" s="16">
        <v>51.711242823354397</v>
      </c>
      <c r="Y21" s="33">
        <f t="shared" si="12"/>
        <v>9629.0473297529661</v>
      </c>
      <c r="Z21" s="14">
        <f t="shared" si="13"/>
        <v>4.1698753658684275E-3</v>
      </c>
      <c r="AA21" s="14">
        <f t="shared" si="14"/>
        <v>1.042468841467107E-4</v>
      </c>
      <c r="AB21" s="14">
        <f t="shared" si="15"/>
        <v>2.5471698113207547E-3</v>
      </c>
      <c r="AC21" s="36">
        <f t="shared" si="9"/>
        <v>4.1851638943930279E-3</v>
      </c>
      <c r="AD21" s="32"/>
    </row>
    <row r="22" spans="1:30" s="5" customFormat="1" ht="16.149999999999999" customHeight="1" x14ac:dyDescent="0.2">
      <c r="A22" s="21">
        <v>16</v>
      </c>
      <c r="B22" s="20" t="s">
        <v>91</v>
      </c>
      <c r="C22" s="12">
        <v>3104</v>
      </c>
      <c r="D22" s="19">
        <f t="shared" si="0"/>
        <v>1.3374133632757666E-3</v>
      </c>
      <c r="E22" s="19">
        <f t="shared" si="1"/>
        <v>8.559445524964907E-4</v>
      </c>
      <c r="F22" s="55">
        <v>0</v>
      </c>
      <c r="G22" s="55">
        <v>0</v>
      </c>
      <c r="H22" s="55">
        <f t="shared" si="2"/>
        <v>0</v>
      </c>
      <c r="I22" s="18">
        <f t="shared" si="16"/>
        <v>0</v>
      </c>
      <c r="J22" s="18">
        <f t="shared" si="3"/>
        <v>0</v>
      </c>
      <c r="K22" s="56">
        <v>0</v>
      </c>
      <c r="L22" s="56">
        <v>0</v>
      </c>
      <c r="M22" s="55">
        <f t="shared" si="4"/>
        <v>0</v>
      </c>
      <c r="N22" s="13">
        <f t="shared" si="17"/>
        <v>0</v>
      </c>
      <c r="O22" s="17">
        <f t="shared" si="10"/>
        <v>0</v>
      </c>
      <c r="P22" s="56">
        <v>3583</v>
      </c>
      <c r="Q22" s="56">
        <v>8820</v>
      </c>
      <c r="R22" s="55">
        <f t="shared" si="5"/>
        <v>12403</v>
      </c>
      <c r="S22" s="15">
        <f t="shared" si="6"/>
        <v>7.618466915966725E-6</v>
      </c>
      <c r="T22" s="15">
        <f t="shared" si="7"/>
        <v>2.5902787514286869E-6</v>
      </c>
      <c r="U22" s="15">
        <f t="shared" si="11"/>
        <v>2.5902787514286869E-6</v>
      </c>
      <c r="V22" s="16">
        <f t="shared" si="8"/>
        <v>1.1656254381429091E-7</v>
      </c>
      <c r="W22" s="15">
        <f t="shared" si="18"/>
        <v>1.5236933831933451E-7</v>
      </c>
      <c r="X22" s="16">
        <v>52.303856046019497</v>
      </c>
      <c r="Y22" s="33">
        <f t="shared" si="12"/>
        <v>5107.8137693074341</v>
      </c>
      <c r="Z22" s="14">
        <f t="shared" si="13"/>
        <v>2.211947462784468E-3</v>
      </c>
      <c r="AA22" s="14">
        <f t="shared" si="14"/>
        <v>5.5298686569611701E-5</v>
      </c>
      <c r="AB22" s="14">
        <f t="shared" si="15"/>
        <v>2.5471698113207547E-3</v>
      </c>
      <c r="AC22" s="36">
        <f t="shared" si="9"/>
        <v>3.4586819822689909E-3</v>
      </c>
      <c r="AD22" s="32"/>
    </row>
    <row r="23" spans="1:30" s="5" customFormat="1" ht="16.149999999999999" customHeight="1" x14ac:dyDescent="0.2">
      <c r="A23" s="21">
        <v>17</v>
      </c>
      <c r="B23" s="20" t="s">
        <v>90</v>
      </c>
      <c r="C23" s="12">
        <v>4686</v>
      </c>
      <c r="D23" s="19">
        <f t="shared" si="0"/>
        <v>2.0190460761308768E-3</v>
      </c>
      <c r="E23" s="19">
        <f t="shared" si="1"/>
        <v>1.2921894887237611E-3</v>
      </c>
      <c r="F23" s="55">
        <v>0</v>
      </c>
      <c r="G23" s="55">
        <v>0</v>
      </c>
      <c r="H23" s="55">
        <f t="shared" si="2"/>
        <v>0</v>
      </c>
      <c r="I23" s="18">
        <f t="shared" si="16"/>
        <v>0</v>
      </c>
      <c r="J23" s="18">
        <f t="shared" si="3"/>
        <v>0</v>
      </c>
      <c r="K23" s="56">
        <v>0</v>
      </c>
      <c r="L23" s="56">
        <v>0</v>
      </c>
      <c r="M23" s="55">
        <f t="shared" si="4"/>
        <v>0</v>
      </c>
      <c r="N23" s="13">
        <f t="shared" si="17"/>
        <v>0</v>
      </c>
      <c r="O23" s="17">
        <f t="shared" si="10"/>
        <v>0</v>
      </c>
      <c r="P23" s="56">
        <v>0</v>
      </c>
      <c r="Q23" s="56">
        <v>0</v>
      </c>
      <c r="R23" s="55">
        <f t="shared" si="5"/>
        <v>0</v>
      </c>
      <c r="S23" s="15">
        <f t="shared" si="6"/>
        <v>0</v>
      </c>
      <c r="T23" s="15">
        <f t="shared" si="7"/>
        <v>0</v>
      </c>
      <c r="U23" s="15">
        <f t="shared" si="11"/>
        <v>0</v>
      </c>
      <c r="V23" s="16">
        <f t="shared" si="8"/>
        <v>0</v>
      </c>
      <c r="W23" s="15">
        <f t="shared" si="18"/>
        <v>0</v>
      </c>
      <c r="X23" s="16">
        <v>49.888448401560701</v>
      </c>
      <c r="Y23" s="33">
        <f t="shared" si="12"/>
        <v>9359.0756030657139</v>
      </c>
      <c r="Z23" s="14">
        <f t="shared" si="13"/>
        <v>4.052963649263228E-3</v>
      </c>
      <c r="AA23" s="14">
        <f t="shared" si="14"/>
        <v>1.013240912315807E-4</v>
      </c>
      <c r="AB23" s="14">
        <f t="shared" si="15"/>
        <v>2.5471698113207547E-3</v>
      </c>
      <c r="AC23" s="36">
        <f t="shared" si="9"/>
        <v>3.940683391276097E-3</v>
      </c>
      <c r="AD23" s="32"/>
    </row>
    <row r="24" spans="1:30" s="5" customFormat="1" ht="16.149999999999999" customHeight="1" x14ac:dyDescent="0.2">
      <c r="A24" s="21">
        <v>18</v>
      </c>
      <c r="B24" s="20" t="s">
        <v>89</v>
      </c>
      <c r="C24" s="12">
        <v>3385</v>
      </c>
      <c r="D24" s="19">
        <f t="shared" si="0"/>
        <v>1.4584871890104606E-3</v>
      </c>
      <c r="E24" s="19">
        <f t="shared" si="1"/>
        <v>9.3343180096669474E-4</v>
      </c>
      <c r="F24" s="55">
        <v>0</v>
      </c>
      <c r="G24" s="55">
        <v>0</v>
      </c>
      <c r="H24" s="55">
        <f t="shared" si="2"/>
        <v>0</v>
      </c>
      <c r="I24" s="18">
        <f t="shared" si="16"/>
        <v>0</v>
      </c>
      <c r="J24" s="18">
        <f t="shared" si="3"/>
        <v>0</v>
      </c>
      <c r="K24" s="56">
        <v>0</v>
      </c>
      <c r="L24" s="56">
        <v>0</v>
      </c>
      <c r="M24" s="55">
        <f t="shared" si="4"/>
        <v>0</v>
      </c>
      <c r="N24" s="13">
        <f t="shared" si="17"/>
        <v>0</v>
      </c>
      <c r="O24" s="17">
        <f t="shared" si="10"/>
        <v>0</v>
      </c>
      <c r="P24" s="56">
        <v>0</v>
      </c>
      <c r="Q24" s="56">
        <v>0</v>
      </c>
      <c r="R24" s="55">
        <f t="shared" si="5"/>
        <v>0</v>
      </c>
      <c r="S24" s="15">
        <f t="shared" si="6"/>
        <v>0</v>
      </c>
      <c r="T24" s="15">
        <f t="shared" si="7"/>
        <v>0</v>
      </c>
      <c r="U24" s="15">
        <f t="shared" si="11"/>
        <v>0</v>
      </c>
      <c r="V24" s="16">
        <f t="shared" si="8"/>
        <v>0</v>
      </c>
      <c r="W24" s="15">
        <f t="shared" si="18"/>
        <v>0</v>
      </c>
      <c r="X24" s="16">
        <v>52.576072279621599</v>
      </c>
      <c r="Y24" s="33">
        <f t="shared" si="12"/>
        <v>5436.0523205548143</v>
      </c>
      <c r="Z24" s="14">
        <f t="shared" si="13"/>
        <v>2.3540917271236386E-3</v>
      </c>
      <c r="AA24" s="14">
        <f t="shared" si="14"/>
        <v>5.8852293178090967E-5</v>
      </c>
      <c r="AB24" s="14">
        <f t="shared" si="15"/>
        <v>2.5471698113207547E-3</v>
      </c>
      <c r="AC24" s="36">
        <f t="shared" si="9"/>
        <v>3.5394539054655404E-3</v>
      </c>
      <c r="AD24" s="32"/>
    </row>
    <row r="25" spans="1:30" s="5" customFormat="1" ht="16.149999999999999" customHeight="1" x14ac:dyDescent="0.2">
      <c r="A25" s="21">
        <v>19</v>
      </c>
      <c r="B25" s="20" t="s">
        <v>88</v>
      </c>
      <c r="C25" s="12">
        <v>38934</v>
      </c>
      <c r="D25" s="19">
        <f t="shared" si="0"/>
        <v>1.6775403313717362E-2</v>
      </c>
      <c r="E25" s="19">
        <f t="shared" si="1"/>
        <v>1.0736258120779113E-2</v>
      </c>
      <c r="F25" s="55">
        <v>34106</v>
      </c>
      <c r="G25" s="55">
        <v>37700</v>
      </c>
      <c r="H25" s="55">
        <f t="shared" si="2"/>
        <v>71806</v>
      </c>
      <c r="I25" s="18">
        <f t="shared" si="16"/>
        <v>6.8571867114440463E-5</v>
      </c>
      <c r="J25" s="18">
        <f t="shared" si="3"/>
        <v>2.2628716147765355E-5</v>
      </c>
      <c r="K25" s="56">
        <v>31340</v>
      </c>
      <c r="L25" s="56">
        <v>13200</v>
      </c>
      <c r="M25" s="55">
        <f t="shared" si="4"/>
        <v>44540</v>
      </c>
      <c r="N25" s="13">
        <f t="shared" si="17"/>
        <v>3.5581259688194292E-5</v>
      </c>
      <c r="O25" s="17">
        <f t="shared" si="10"/>
        <v>1.1741815697104117E-5</v>
      </c>
      <c r="P25" s="56">
        <v>535</v>
      </c>
      <c r="Q25" s="56">
        <v>3600</v>
      </c>
      <c r="R25" s="55">
        <f t="shared" si="5"/>
        <v>4135</v>
      </c>
      <c r="S25" s="15">
        <f t="shared" si="6"/>
        <v>2.5398984679127958E-6</v>
      </c>
      <c r="T25" s="15">
        <f t="shared" si="7"/>
        <v>8.6356547909035068E-7</v>
      </c>
      <c r="U25" s="15">
        <f t="shared" si="11"/>
        <v>3.5234097323959826E-5</v>
      </c>
      <c r="V25" s="16">
        <f t="shared" si="8"/>
        <v>1.5855343795781921E-6</v>
      </c>
      <c r="W25" s="15">
        <f t="shared" si="18"/>
        <v>5.0797969358255916E-8</v>
      </c>
      <c r="X25" s="16">
        <v>48.7793371874385</v>
      </c>
      <c r="Y25" s="33">
        <f t="shared" si="12"/>
        <v>84047.935633485569</v>
      </c>
      <c r="Z25" s="14">
        <f t="shared" si="13"/>
        <v>3.6397101846954785E-2</v>
      </c>
      <c r="AA25" s="14">
        <f t="shared" si="14"/>
        <v>9.0992754617386963E-4</v>
      </c>
      <c r="AB25" s="14">
        <f t="shared" si="15"/>
        <v>2.5471698113207547E-3</v>
      </c>
      <c r="AC25" s="36">
        <f t="shared" si="9"/>
        <v>1.4194991810622674E-2</v>
      </c>
      <c r="AD25" s="32"/>
    </row>
    <row r="26" spans="1:30" s="5" customFormat="1" ht="16.149999999999999" customHeight="1" x14ac:dyDescent="0.2">
      <c r="A26" s="21">
        <v>20</v>
      </c>
      <c r="B26" s="22" t="s">
        <v>87</v>
      </c>
      <c r="C26" s="12">
        <v>4497</v>
      </c>
      <c r="D26" s="19">
        <f t="shared" si="0"/>
        <v>1.937612079462346E-3</v>
      </c>
      <c r="E26" s="19">
        <f t="shared" si="1"/>
        <v>1.2400717308559015E-3</v>
      </c>
      <c r="F26" s="55">
        <v>306826.23999999999</v>
      </c>
      <c r="G26" s="55">
        <v>312741</v>
      </c>
      <c r="H26" s="55">
        <f t="shared" si="2"/>
        <v>619567.24</v>
      </c>
      <c r="I26" s="18">
        <f t="shared" si="16"/>
        <v>5.9166201222377859E-4</v>
      </c>
      <c r="J26" s="18">
        <f t="shared" si="3"/>
        <v>1.9524846403384694E-4</v>
      </c>
      <c r="K26" s="56">
        <v>432755.16</v>
      </c>
      <c r="L26" s="56">
        <v>296476.83</v>
      </c>
      <c r="M26" s="55">
        <f t="shared" si="4"/>
        <v>729231.99</v>
      </c>
      <c r="N26" s="13">
        <f t="shared" si="17"/>
        <v>5.8255484528802652E-4</v>
      </c>
      <c r="O26" s="17">
        <f t="shared" si="10"/>
        <v>1.9224309894504875E-4</v>
      </c>
      <c r="P26" s="56">
        <v>492564.66</v>
      </c>
      <c r="Q26" s="56">
        <v>357216</v>
      </c>
      <c r="R26" s="55">
        <f t="shared" si="5"/>
        <v>849780.65999999992</v>
      </c>
      <c r="S26" s="15">
        <f t="shared" si="6"/>
        <v>5.2197257470276281E-4</v>
      </c>
      <c r="T26" s="15">
        <f t="shared" si="7"/>
        <v>1.7747067539893938E-4</v>
      </c>
      <c r="U26" s="15">
        <f t="shared" si="11"/>
        <v>5.6496223837783507E-4</v>
      </c>
      <c r="V26" s="16">
        <f t="shared" si="8"/>
        <v>2.5423300727002576E-5</v>
      </c>
      <c r="W26" s="15">
        <f t="shared" si="18"/>
        <v>1.0439451494055256E-5</v>
      </c>
      <c r="X26" s="16">
        <v>55.688963939236402</v>
      </c>
      <c r="Y26" s="33">
        <f t="shared" si="12"/>
        <v>5183.6327664609616</v>
      </c>
      <c r="Z26" s="14">
        <f t="shared" si="13"/>
        <v>2.2447810087904627E-3</v>
      </c>
      <c r="AA26" s="14">
        <f t="shared" si="14"/>
        <v>5.6119525219761572E-5</v>
      </c>
      <c r="AB26" s="14">
        <f t="shared" si="15"/>
        <v>2.5471698113207547E-3</v>
      </c>
      <c r="AC26" s="36">
        <f t="shared" si="9"/>
        <v>3.8792238196174757E-3</v>
      </c>
      <c r="AD26" s="32"/>
    </row>
    <row r="27" spans="1:30" s="5" customFormat="1" ht="16.149999999999999" customHeight="1" x14ac:dyDescent="0.2">
      <c r="A27" s="21">
        <v>21</v>
      </c>
      <c r="B27" s="20" t="s">
        <v>86</v>
      </c>
      <c r="C27" s="12">
        <v>9406</v>
      </c>
      <c r="D27" s="19">
        <f t="shared" si="0"/>
        <v>4.052741654307945E-3</v>
      </c>
      <c r="E27" s="19">
        <f t="shared" si="1"/>
        <v>2.5937546587570847E-3</v>
      </c>
      <c r="F27" s="55">
        <v>7492</v>
      </c>
      <c r="G27" s="55">
        <v>0</v>
      </c>
      <c r="H27" s="55">
        <f t="shared" si="2"/>
        <v>7492</v>
      </c>
      <c r="I27" s="18">
        <f t="shared" si="16"/>
        <v>7.1545612960113082E-6</v>
      </c>
      <c r="J27" s="18">
        <f t="shared" si="3"/>
        <v>2.3610052276837317E-6</v>
      </c>
      <c r="K27" s="56">
        <v>37901.800000000003</v>
      </c>
      <c r="L27" s="56">
        <v>4460</v>
      </c>
      <c r="M27" s="55">
        <f t="shared" si="4"/>
        <v>42361.8</v>
      </c>
      <c r="N27" s="13">
        <f t="shared" si="17"/>
        <v>3.3841181110447891E-5</v>
      </c>
      <c r="O27" s="17">
        <f t="shared" si="10"/>
        <v>1.1167589766447804E-5</v>
      </c>
      <c r="P27" s="56">
        <v>105824</v>
      </c>
      <c r="Q27" s="56">
        <v>26340</v>
      </c>
      <c r="R27" s="55">
        <f t="shared" si="5"/>
        <v>132164</v>
      </c>
      <c r="S27" s="15">
        <f t="shared" si="6"/>
        <v>8.118092892701977E-5</v>
      </c>
      <c r="T27" s="15">
        <f t="shared" si="7"/>
        <v>2.7601515835186725E-5</v>
      </c>
      <c r="U27" s="15">
        <f t="shared" si="11"/>
        <v>4.1130110829318265E-5</v>
      </c>
      <c r="V27" s="16">
        <f t="shared" si="8"/>
        <v>1.8508549873193219E-6</v>
      </c>
      <c r="W27" s="15">
        <f t="shared" si="18"/>
        <v>1.6236185785403954E-6</v>
      </c>
      <c r="X27" s="16">
        <v>50.171329232292102</v>
      </c>
      <c r="Y27" s="33">
        <f t="shared" si="12"/>
        <v>18398.648286298398</v>
      </c>
      <c r="Z27" s="14">
        <f t="shared" si="13"/>
        <v>7.9675660142675096E-3</v>
      </c>
      <c r="AA27" s="14">
        <f t="shared" si="14"/>
        <v>1.9918915035668775E-4</v>
      </c>
      <c r="AB27" s="14">
        <f t="shared" si="15"/>
        <v>2.5471698113207547E-3</v>
      </c>
      <c r="AC27" s="36">
        <f t="shared" si="9"/>
        <v>5.3435880940003871E-3</v>
      </c>
      <c r="AD27" s="32"/>
    </row>
    <row r="28" spans="1:30" s="5" customFormat="1" ht="16.149999999999999" customHeight="1" x14ac:dyDescent="0.2">
      <c r="A28" s="21">
        <v>22</v>
      </c>
      <c r="B28" s="20" t="s">
        <v>85</v>
      </c>
      <c r="C28" s="12">
        <v>4363</v>
      </c>
      <c r="D28" s="19">
        <f t="shared" si="0"/>
        <v>1.879875806692065E-3</v>
      </c>
      <c r="E28" s="19">
        <f t="shared" si="1"/>
        <v>1.2031205162829216E-3</v>
      </c>
      <c r="F28" s="55">
        <v>496</v>
      </c>
      <c r="G28" s="55">
        <v>0</v>
      </c>
      <c r="H28" s="55">
        <f t="shared" si="2"/>
        <v>496</v>
      </c>
      <c r="I28" s="18">
        <f t="shared" si="16"/>
        <v>4.7366022461580469E-7</v>
      </c>
      <c r="J28" s="18">
        <f t="shared" si="3"/>
        <v>1.5630787412321555E-7</v>
      </c>
      <c r="K28" s="56">
        <v>496</v>
      </c>
      <c r="L28" s="56">
        <v>0</v>
      </c>
      <c r="M28" s="55">
        <f t="shared" si="4"/>
        <v>496</v>
      </c>
      <c r="N28" s="13">
        <f t="shared" si="17"/>
        <v>3.9623495297135987E-7</v>
      </c>
      <c r="O28" s="17">
        <f t="shared" si="10"/>
        <v>1.3075753448054875E-7</v>
      </c>
      <c r="P28" s="56">
        <v>0</v>
      </c>
      <c r="Q28" s="56">
        <v>0</v>
      </c>
      <c r="R28" s="55">
        <f t="shared" si="5"/>
        <v>0</v>
      </c>
      <c r="S28" s="15">
        <f t="shared" si="6"/>
        <v>0</v>
      </c>
      <c r="T28" s="15">
        <f t="shared" si="7"/>
        <v>0</v>
      </c>
      <c r="U28" s="15">
        <f t="shared" si="11"/>
        <v>2.870654086037643E-7</v>
      </c>
      <c r="V28" s="16">
        <f t="shared" si="8"/>
        <v>1.2917943387169393E-8</v>
      </c>
      <c r="W28" s="15">
        <f t="shared" si="18"/>
        <v>0</v>
      </c>
      <c r="X28" s="16">
        <v>49.088945837836199</v>
      </c>
      <c r="Y28" s="33">
        <f t="shared" si="12"/>
        <v>9221.8527074662015</v>
      </c>
      <c r="Z28" s="14">
        <f t="shared" si="13"/>
        <v>3.9935390403275667E-3</v>
      </c>
      <c r="AA28" s="14">
        <f t="shared" si="14"/>
        <v>9.983847600818918E-5</v>
      </c>
      <c r="AB28" s="14">
        <f t="shared" si="15"/>
        <v>2.5471698113207547E-3</v>
      </c>
      <c r="AC28" s="36">
        <f t="shared" si="9"/>
        <v>3.8501417215552527E-3</v>
      </c>
      <c r="AD28" s="32"/>
    </row>
    <row r="29" spans="1:30" s="5" customFormat="1" ht="16.149999999999999" customHeight="1" x14ac:dyDescent="0.2">
      <c r="A29" s="21">
        <v>23</v>
      </c>
      <c r="B29" s="20" t="s">
        <v>84</v>
      </c>
      <c r="C29" s="12">
        <v>4863</v>
      </c>
      <c r="D29" s="19">
        <f t="shared" si="0"/>
        <v>2.095309660312517E-3</v>
      </c>
      <c r="E29" s="19">
        <f t="shared" si="1"/>
        <v>1.3409981826000108E-3</v>
      </c>
      <c r="F29" s="55">
        <v>67210.59</v>
      </c>
      <c r="G29" s="55">
        <v>5350</v>
      </c>
      <c r="H29" s="55">
        <f t="shared" si="2"/>
        <v>72560.59</v>
      </c>
      <c r="I29" s="18">
        <f t="shared" si="16"/>
        <v>6.9292470479143762E-5</v>
      </c>
      <c r="J29" s="18">
        <f t="shared" si="3"/>
        <v>2.2866515258117444E-5</v>
      </c>
      <c r="K29" s="56">
        <v>59091.25</v>
      </c>
      <c r="L29" s="56">
        <v>3735</v>
      </c>
      <c r="M29" s="55">
        <f t="shared" si="4"/>
        <v>62826.25</v>
      </c>
      <c r="N29" s="13">
        <f t="shared" si="17"/>
        <v>5.0189427851042135E-5</v>
      </c>
      <c r="O29" s="17">
        <f t="shared" si="10"/>
        <v>1.6562511190843905E-5</v>
      </c>
      <c r="P29" s="56">
        <v>175307.66</v>
      </c>
      <c r="Q29" s="56">
        <v>31122</v>
      </c>
      <c r="R29" s="55">
        <f t="shared" si="5"/>
        <v>206429.66</v>
      </c>
      <c r="S29" s="15">
        <f t="shared" si="6"/>
        <v>1.2679815650925257E-4</v>
      </c>
      <c r="T29" s="15">
        <f t="shared" si="7"/>
        <v>4.3111373213145875E-5</v>
      </c>
      <c r="U29" s="15">
        <f t="shared" si="11"/>
        <v>8.2540399662107234E-5</v>
      </c>
      <c r="V29" s="16">
        <f t="shared" si="8"/>
        <v>3.7143179847948254E-6</v>
      </c>
      <c r="W29" s="15">
        <f t="shared" si="18"/>
        <v>2.5359631301850515E-6</v>
      </c>
      <c r="X29" s="16">
        <v>54.827067853042699</v>
      </c>
      <c r="Y29" s="33">
        <f t="shared" si="12"/>
        <v>6215.7840908631242</v>
      </c>
      <c r="Z29" s="14">
        <f t="shared" si="13"/>
        <v>2.6917558998759204E-3</v>
      </c>
      <c r="AA29" s="14">
        <f t="shared" si="14"/>
        <v>6.7293897496898016E-5</v>
      </c>
      <c r="AB29" s="14">
        <f t="shared" si="15"/>
        <v>2.5471698113207547E-3</v>
      </c>
      <c r="AC29" s="36">
        <f t="shared" si="9"/>
        <v>3.9617121725326436E-3</v>
      </c>
      <c r="AD29" s="32"/>
    </row>
    <row r="30" spans="1:30" s="5" customFormat="1" ht="16.149999999999999" customHeight="1" x14ac:dyDescent="0.2">
      <c r="A30" s="21">
        <v>24</v>
      </c>
      <c r="B30" s="20" t="s">
        <v>83</v>
      </c>
      <c r="C30" s="12">
        <v>3244</v>
      </c>
      <c r="D30" s="19">
        <f t="shared" si="0"/>
        <v>1.397734842289493E-3</v>
      </c>
      <c r="E30" s="19">
        <f t="shared" si="1"/>
        <v>8.9455029906527551E-4</v>
      </c>
      <c r="F30" s="55">
        <v>5750</v>
      </c>
      <c r="G30" s="55">
        <v>0</v>
      </c>
      <c r="H30" s="55">
        <f t="shared" si="2"/>
        <v>5750</v>
      </c>
      <c r="I30" s="18">
        <f t="shared" si="16"/>
        <v>5.4910207490743485E-6</v>
      </c>
      <c r="J30" s="18">
        <f t="shared" si="3"/>
        <v>1.812036847194535E-6</v>
      </c>
      <c r="K30" s="56">
        <v>3900</v>
      </c>
      <c r="L30" s="56">
        <v>0</v>
      </c>
      <c r="M30" s="55">
        <f t="shared" si="4"/>
        <v>3900</v>
      </c>
      <c r="N30" s="13">
        <f t="shared" si="17"/>
        <v>3.1155570898957733E-6</v>
      </c>
      <c r="O30" s="17">
        <f t="shared" si="10"/>
        <v>1.0281338396656053E-6</v>
      </c>
      <c r="P30" s="56">
        <v>0</v>
      </c>
      <c r="Q30" s="56">
        <v>0</v>
      </c>
      <c r="R30" s="55">
        <f t="shared" si="5"/>
        <v>0</v>
      </c>
      <c r="S30" s="15">
        <f t="shared" si="6"/>
        <v>0</v>
      </c>
      <c r="T30" s="15">
        <f t="shared" si="7"/>
        <v>0</v>
      </c>
      <c r="U30" s="15">
        <f t="shared" si="11"/>
        <v>2.84017068686014E-6</v>
      </c>
      <c r="V30" s="16">
        <f t="shared" si="8"/>
        <v>1.278076809087063E-7</v>
      </c>
      <c r="W30" s="15">
        <f t="shared" si="18"/>
        <v>0</v>
      </c>
      <c r="X30" s="16">
        <v>51.226445609730597</v>
      </c>
      <c r="Y30" s="33">
        <f t="shared" si="12"/>
        <v>5847.0813603601373</v>
      </c>
      <c r="Z30" s="14">
        <f t="shared" si="13"/>
        <v>2.5320885537094668E-3</v>
      </c>
      <c r="AA30" s="14">
        <f t="shared" si="14"/>
        <v>6.3302213842736675E-5</v>
      </c>
      <c r="AB30" s="14">
        <f t="shared" si="15"/>
        <v>2.5471698113207547E-3</v>
      </c>
      <c r="AC30" s="36">
        <f t="shared" si="9"/>
        <v>3.5051501319096757E-3</v>
      </c>
      <c r="AD30" s="32"/>
    </row>
    <row r="31" spans="1:30" s="5" customFormat="1" ht="16.149999999999999" customHeight="1" x14ac:dyDescent="0.2">
      <c r="A31" s="21">
        <v>25</v>
      </c>
      <c r="B31" s="20" t="s">
        <v>82</v>
      </c>
      <c r="C31" s="12">
        <v>6003</v>
      </c>
      <c r="D31" s="19">
        <f t="shared" si="0"/>
        <v>2.5864988465671476E-3</v>
      </c>
      <c r="E31" s="19">
        <f t="shared" si="1"/>
        <v>1.6553592618029744E-3</v>
      </c>
      <c r="F31" s="55">
        <v>8330</v>
      </c>
      <c r="G31" s="55">
        <v>7310</v>
      </c>
      <c r="H31" s="55">
        <f t="shared" si="2"/>
        <v>15640</v>
      </c>
      <c r="I31" s="18">
        <f t="shared" si="16"/>
        <v>1.4935576437482228E-5</v>
      </c>
      <c r="J31" s="18">
        <f t="shared" si="3"/>
        <v>4.9287402243691354E-6</v>
      </c>
      <c r="K31" s="56">
        <v>10850.04</v>
      </c>
      <c r="L31" s="56">
        <v>2760</v>
      </c>
      <c r="M31" s="55">
        <f t="shared" si="4"/>
        <v>13610.04</v>
      </c>
      <c r="N31" s="13">
        <f t="shared" si="17"/>
        <v>1.0872527337375659E-5</v>
      </c>
      <c r="O31" s="17">
        <f t="shared" si="10"/>
        <v>3.5879340213339678E-6</v>
      </c>
      <c r="P31" s="56">
        <v>14875</v>
      </c>
      <c r="Q31" s="56">
        <v>16040</v>
      </c>
      <c r="R31" s="55">
        <f t="shared" si="5"/>
        <v>30915</v>
      </c>
      <c r="S31" s="15">
        <f t="shared" si="6"/>
        <v>1.8989349730477407E-5</v>
      </c>
      <c r="T31" s="15">
        <f t="shared" si="7"/>
        <v>6.456378908362319E-6</v>
      </c>
      <c r="U31" s="15">
        <f t="shared" si="11"/>
        <v>1.4973053154065422E-5</v>
      </c>
      <c r="V31" s="16">
        <f t="shared" si="8"/>
        <v>6.7378739193294402E-7</v>
      </c>
      <c r="W31" s="15">
        <f t="shared" si="18"/>
        <v>3.7978699460954814E-7</v>
      </c>
      <c r="X31" s="16">
        <v>54.958322962571401</v>
      </c>
      <c r="Y31" s="33">
        <f t="shared" si="12"/>
        <v>7558.1862644275643</v>
      </c>
      <c r="Z31" s="14">
        <f t="shared" si="13"/>
        <v>3.2730854502394662E-3</v>
      </c>
      <c r="AA31" s="14">
        <f t="shared" si="14"/>
        <v>8.1827136255986665E-5</v>
      </c>
      <c r="AB31" s="14">
        <f t="shared" si="15"/>
        <v>2.5471698113207547E-3</v>
      </c>
      <c r="AC31" s="36">
        <f t="shared" si="9"/>
        <v>4.2854097837662581E-3</v>
      </c>
      <c r="AD31" s="32"/>
    </row>
    <row r="32" spans="1:30" s="5" customFormat="1" ht="16.149999999999999" customHeight="1" x14ac:dyDescent="0.2">
      <c r="A32" s="21">
        <v>26</v>
      </c>
      <c r="B32" s="22" t="s">
        <v>81</v>
      </c>
      <c r="C32" s="12">
        <v>3622</v>
      </c>
      <c r="D32" s="19">
        <f t="shared" si="0"/>
        <v>1.5606028356265548E-3</v>
      </c>
      <c r="E32" s="19">
        <f t="shared" si="1"/>
        <v>9.987858148009952E-4</v>
      </c>
      <c r="F32" s="55">
        <v>1511205.98</v>
      </c>
      <c r="G32" s="55">
        <v>0</v>
      </c>
      <c r="H32" s="55">
        <f t="shared" si="2"/>
        <v>1511205.98</v>
      </c>
      <c r="I32" s="18">
        <f t="shared" si="16"/>
        <v>1.4431414595313453E-3</v>
      </c>
      <c r="J32" s="18">
        <f t="shared" si="3"/>
        <v>4.7623668164534396E-4</v>
      </c>
      <c r="K32" s="56">
        <v>4932175.8899999997</v>
      </c>
      <c r="L32" s="56">
        <v>0</v>
      </c>
      <c r="M32" s="55">
        <f t="shared" si="4"/>
        <v>4932175.8899999997</v>
      </c>
      <c r="N32" s="13">
        <f t="shared" si="17"/>
        <v>3.9401219391544855E-3</v>
      </c>
      <c r="O32" s="17">
        <f t="shared" si="10"/>
        <v>1.3002402399209803E-3</v>
      </c>
      <c r="P32" s="56">
        <v>10424155.26</v>
      </c>
      <c r="Q32" s="56">
        <v>0</v>
      </c>
      <c r="R32" s="55">
        <f t="shared" si="5"/>
        <v>10424155.26</v>
      </c>
      <c r="S32" s="15">
        <f t="shared" si="6"/>
        <v>6.4029736334121189E-3</v>
      </c>
      <c r="T32" s="15">
        <f t="shared" si="7"/>
        <v>2.1770110353601206E-3</v>
      </c>
      <c r="U32" s="15">
        <f t="shared" si="11"/>
        <v>3.9534879569264447E-3</v>
      </c>
      <c r="V32" s="16">
        <f t="shared" si="8"/>
        <v>1.7790695806169001E-4</v>
      </c>
      <c r="W32" s="15">
        <f t="shared" si="18"/>
        <v>1.2805947266824238E-4</v>
      </c>
      <c r="X32" s="16">
        <v>55.088869679474499</v>
      </c>
      <c r="Y32" s="33">
        <f t="shared" si="12"/>
        <v>4491.4994014493486</v>
      </c>
      <c r="Z32" s="14">
        <f t="shared" si="13"/>
        <v>1.9450514748271489E-3</v>
      </c>
      <c r="AA32" s="14">
        <f t="shared" si="14"/>
        <v>4.8626286870678726E-5</v>
      </c>
      <c r="AB32" s="14">
        <f t="shared" si="15"/>
        <v>2.5471698113207547E-3</v>
      </c>
      <c r="AC32" s="36">
        <f t="shared" si="9"/>
        <v>3.9005483437223611E-3</v>
      </c>
      <c r="AD32" s="32"/>
    </row>
    <row r="33" spans="1:30" s="5" customFormat="1" ht="16.149999999999999" customHeight="1" x14ac:dyDescent="0.2">
      <c r="A33" s="21">
        <v>27</v>
      </c>
      <c r="B33" s="20" t="s">
        <v>80</v>
      </c>
      <c r="C33" s="12">
        <v>8345</v>
      </c>
      <c r="D33" s="19">
        <f t="shared" si="0"/>
        <v>3.5955910169253452E-3</v>
      </c>
      <c r="E33" s="19">
        <f t="shared" si="1"/>
        <v>2.301178250832221E-3</v>
      </c>
      <c r="F33" s="55">
        <v>909097.5</v>
      </c>
      <c r="G33" s="55">
        <v>38700</v>
      </c>
      <c r="H33" s="55">
        <f t="shared" si="2"/>
        <v>947797.5</v>
      </c>
      <c r="I33" s="18">
        <f t="shared" si="16"/>
        <v>9.0510882407318172E-4</v>
      </c>
      <c r="J33" s="18">
        <f t="shared" si="3"/>
        <v>2.9868591194415E-4</v>
      </c>
      <c r="K33" s="56">
        <v>1365392.4</v>
      </c>
      <c r="L33" s="56">
        <v>19050</v>
      </c>
      <c r="M33" s="55">
        <f t="shared" si="4"/>
        <v>1384442.4</v>
      </c>
      <c r="N33" s="13">
        <f t="shared" si="17"/>
        <v>1.1059767525313641E-3</v>
      </c>
      <c r="O33" s="17">
        <f t="shared" si="10"/>
        <v>3.6497232833535015E-4</v>
      </c>
      <c r="P33" s="56">
        <v>935822.62</v>
      </c>
      <c r="Q33" s="56">
        <v>20060</v>
      </c>
      <c r="R33" s="55">
        <f t="shared" si="5"/>
        <v>955882.62</v>
      </c>
      <c r="S33" s="15">
        <f t="shared" si="6"/>
        <v>5.8714505490748954E-4</v>
      </c>
      <c r="T33" s="15">
        <f t="shared" si="7"/>
        <v>1.9962931866854646E-4</v>
      </c>
      <c r="U33" s="15">
        <f t="shared" si="11"/>
        <v>8.6328755894804661E-4</v>
      </c>
      <c r="V33" s="16">
        <f t="shared" si="8"/>
        <v>3.8847940152662097E-5</v>
      </c>
      <c r="W33" s="15">
        <f t="shared" si="18"/>
        <v>1.174290109814979E-5</v>
      </c>
      <c r="X33" s="16">
        <v>56.710971441663801</v>
      </c>
      <c r="Y33" s="33">
        <f t="shared" si="12"/>
        <v>8377.3999472923424</v>
      </c>
      <c r="Z33" s="14">
        <f t="shared" si="13"/>
        <v>3.6278473325499798E-3</v>
      </c>
      <c r="AA33" s="14">
        <f t="shared" si="14"/>
        <v>9.0696183313749502E-5</v>
      </c>
      <c r="AB33" s="14">
        <f t="shared" si="15"/>
        <v>2.5471698113207547E-3</v>
      </c>
      <c r="AC33" s="36">
        <f t="shared" si="9"/>
        <v>4.9896350867175369E-3</v>
      </c>
      <c r="AD33" s="32"/>
    </row>
    <row r="34" spans="1:30" s="5" customFormat="1" ht="16.149999999999999" customHeight="1" x14ac:dyDescent="0.2">
      <c r="A34" s="21">
        <v>28</v>
      </c>
      <c r="B34" s="20" t="s">
        <v>79</v>
      </c>
      <c r="C34" s="12">
        <v>2936</v>
      </c>
      <c r="D34" s="19">
        <f t="shared" si="0"/>
        <v>1.2650275884592947E-3</v>
      </c>
      <c r="E34" s="19">
        <f t="shared" si="1"/>
        <v>8.0961765661394865E-4</v>
      </c>
      <c r="F34" s="55">
        <v>0</v>
      </c>
      <c r="G34" s="55">
        <v>0</v>
      </c>
      <c r="H34" s="55">
        <f t="shared" si="2"/>
        <v>0</v>
      </c>
      <c r="I34" s="18">
        <f t="shared" si="16"/>
        <v>0</v>
      </c>
      <c r="J34" s="18">
        <f t="shared" si="3"/>
        <v>0</v>
      </c>
      <c r="K34" s="56">
        <v>0</v>
      </c>
      <c r="L34" s="56">
        <v>5885.5</v>
      </c>
      <c r="M34" s="55">
        <f t="shared" si="4"/>
        <v>5885.5</v>
      </c>
      <c r="N34" s="13">
        <f t="shared" si="17"/>
        <v>4.7016951929696339E-6</v>
      </c>
      <c r="O34" s="17">
        <f t="shared" si="10"/>
        <v>1.5515594136799794E-6</v>
      </c>
      <c r="P34" s="56">
        <v>441744.7</v>
      </c>
      <c r="Q34" s="56">
        <v>12647</v>
      </c>
      <c r="R34" s="55">
        <f t="shared" si="5"/>
        <v>454391.7</v>
      </c>
      <c r="S34" s="15">
        <f t="shared" si="6"/>
        <v>2.7910732349753102E-4</v>
      </c>
      <c r="T34" s="15">
        <f t="shared" si="7"/>
        <v>9.4896489989160554E-5</v>
      </c>
      <c r="U34" s="15">
        <f t="shared" si="11"/>
        <v>9.6448049402840538E-5</v>
      </c>
      <c r="V34" s="16">
        <f t="shared" si="8"/>
        <v>4.3401622231278243E-6</v>
      </c>
      <c r="W34" s="15">
        <f t="shared" si="18"/>
        <v>5.5821464699506202E-6</v>
      </c>
      <c r="X34" s="16">
        <v>54.903949457612498</v>
      </c>
      <c r="Y34" s="33">
        <f t="shared" si="12"/>
        <v>3719.8678395406741</v>
      </c>
      <c r="Z34" s="14">
        <f t="shared" si="13"/>
        <v>1.6108951111350298E-3</v>
      </c>
      <c r="AA34" s="14">
        <f t="shared" si="14"/>
        <v>4.0272377778375744E-5</v>
      </c>
      <c r="AB34" s="14">
        <f t="shared" si="15"/>
        <v>2.5471698113207547E-3</v>
      </c>
      <c r="AC34" s="36">
        <f t="shared" si="9"/>
        <v>3.4069821544061574E-3</v>
      </c>
      <c r="AD34" s="32"/>
    </row>
    <row r="35" spans="1:30" s="5" customFormat="1" ht="16.149999999999999" customHeight="1" x14ac:dyDescent="0.2">
      <c r="A35" s="21">
        <v>29</v>
      </c>
      <c r="B35" s="20" t="s">
        <v>78</v>
      </c>
      <c r="C35" s="12">
        <v>6240</v>
      </c>
      <c r="D35" s="19">
        <f t="shared" si="0"/>
        <v>2.6886144931832418E-3</v>
      </c>
      <c r="E35" s="19">
        <f t="shared" si="1"/>
        <v>1.7207132756372747E-3</v>
      </c>
      <c r="F35" s="55">
        <v>0</v>
      </c>
      <c r="G35" s="55">
        <v>0</v>
      </c>
      <c r="H35" s="55">
        <f t="shared" si="2"/>
        <v>0</v>
      </c>
      <c r="I35" s="18">
        <f t="shared" si="16"/>
        <v>0</v>
      </c>
      <c r="J35" s="18">
        <f t="shared" si="3"/>
        <v>0</v>
      </c>
      <c r="K35" s="56">
        <v>0</v>
      </c>
      <c r="L35" s="56">
        <v>0</v>
      </c>
      <c r="M35" s="55">
        <f t="shared" si="4"/>
        <v>0</v>
      </c>
      <c r="N35" s="13">
        <f t="shared" si="17"/>
        <v>0</v>
      </c>
      <c r="O35" s="17">
        <f t="shared" si="10"/>
        <v>0</v>
      </c>
      <c r="P35" s="56">
        <v>0</v>
      </c>
      <c r="Q35" s="56">
        <v>0</v>
      </c>
      <c r="R35" s="55">
        <f t="shared" si="5"/>
        <v>0</v>
      </c>
      <c r="S35" s="15">
        <f t="shared" si="6"/>
        <v>0</v>
      </c>
      <c r="T35" s="15">
        <f t="shared" si="7"/>
        <v>0</v>
      </c>
      <c r="U35" s="15">
        <f t="shared" si="11"/>
        <v>0</v>
      </c>
      <c r="V35" s="16">
        <f t="shared" si="8"/>
        <v>0</v>
      </c>
      <c r="W35" s="15">
        <f t="shared" si="18"/>
        <v>0</v>
      </c>
      <c r="X35" s="16">
        <v>55.462182976939197</v>
      </c>
      <c r="Y35" s="33">
        <f t="shared" si="12"/>
        <v>7398.8064293997486</v>
      </c>
      <c r="Z35" s="14">
        <f t="shared" si="13"/>
        <v>3.2040657409017495E-3</v>
      </c>
      <c r="AA35" s="14">
        <f t="shared" si="14"/>
        <v>8.0101643522543749E-5</v>
      </c>
      <c r="AB35" s="14">
        <f t="shared" si="15"/>
        <v>2.5471698113207547E-3</v>
      </c>
      <c r="AC35" s="36">
        <f t="shared" si="9"/>
        <v>4.3479847304805728E-3</v>
      </c>
      <c r="AD35" s="32"/>
    </row>
    <row r="36" spans="1:30" s="5" customFormat="1" ht="16.149999999999999" customHeight="1" x14ac:dyDescent="0.2">
      <c r="A36" s="21">
        <v>30</v>
      </c>
      <c r="B36" s="20" t="s">
        <v>77</v>
      </c>
      <c r="C36" s="12">
        <v>4015</v>
      </c>
      <c r="D36" s="19">
        <f t="shared" si="0"/>
        <v>1.7299338445722302E-3</v>
      </c>
      <c r="E36" s="19">
        <f t="shared" si="1"/>
        <v>1.1071576605262274E-3</v>
      </c>
      <c r="F36" s="55">
        <v>0</v>
      </c>
      <c r="G36" s="55">
        <v>0</v>
      </c>
      <c r="H36" s="55">
        <f t="shared" si="2"/>
        <v>0</v>
      </c>
      <c r="I36" s="18">
        <f t="shared" si="16"/>
        <v>0</v>
      </c>
      <c r="J36" s="18">
        <f t="shared" si="3"/>
        <v>0</v>
      </c>
      <c r="K36" s="56">
        <v>3000</v>
      </c>
      <c r="L36" s="56">
        <v>1230</v>
      </c>
      <c r="M36" s="55">
        <f t="shared" si="4"/>
        <v>4230</v>
      </c>
      <c r="N36" s="13">
        <f t="shared" si="17"/>
        <v>3.3791811513484923E-6</v>
      </c>
      <c r="O36" s="17">
        <f t="shared" si="10"/>
        <v>1.1151297799450025E-6</v>
      </c>
      <c r="P36" s="56">
        <v>34205</v>
      </c>
      <c r="Q36" s="56">
        <v>7430</v>
      </c>
      <c r="R36" s="55">
        <f t="shared" si="5"/>
        <v>41635</v>
      </c>
      <c r="S36" s="15">
        <f t="shared" si="6"/>
        <v>2.5574044186589906E-5</v>
      </c>
      <c r="T36" s="15">
        <f t="shared" si="7"/>
        <v>8.6951750234405689E-6</v>
      </c>
      <c r="U36" s="15">
        <f t="shared" si="11"/>
        <v>9.8103048033855707E-6</v>
      </c>
      <c r="V36" s="16">
        <f t="shared" si="8"/>
        <v>4.4146371615235065E-7</v>
      </c>
      <c r="W36" s="15">
        <f t="shared" si="18"/>
        <v>5.1148088373179814E-7</v>
      </c>
      <c r="X36" s="16">
        <v>49.2620186668522</v>
      </c>
      <c r="Y36" s="33">
        <f t="shared" si="12"/>
        <v>8385.1270796568715</v>
      </c>
      <c r="Z36" s="14">
        <f t="shared" si="13"/>
        <v>3.6311935803969597E-3</v>
      </c>
      <c r="AA36" s="14">
        <f t="shared" si="14"/>
        <v>9.0779839509924E-5</v>
      </c>
      <c r="AB36" s="14">
        <f t="shared" si="15"/>
        <v>2.5471698113207547E-3</v>
      </c>
      <c r="AC36" s="36">
        <f t="shared" si="9"/>
        <v>3.7460602559567903E-3</v>
      </c>
      <c r="AD36" s="32"/>
    </row>
    <row r="37" spans="1:30" s="5" customFormat="1" ht="16.149999999999999" customHeight="1" x14ac:dyDescent="0.2">
      <c r="A37" s="21">
        <v>31</v>
      </c>
      <c r="B37" s="22" t="s">
        <v>76</v>
      </c>
      <c r="C37" s="12">
        <v>2818</v>
      </c>
      <c r="D37" s="19">
        <f t="shared" si="0"/>
        <v>1.2141851990048679E-3</v>
      </c>
      <c r="E37" s="19">
        <f t="shared" si="1"/>
        <v>7.7707852736311547E-4</v>
      </c>
      <c r="F37" s="55">
        <v>6840</v>
      </c>
      <c r="G37" s="55">
        <v>0</v>
      </c>
      <c r="H37" s="55">
        <f t="shared" si="2"/>
        <v>6840</v>
      </c>
      <c r="I37" s="18">
        <f t="shared" si="16"/>
        <v>6.5319272910727907E-6</v>
      </c>
      <c r="J37" s="18">
        <f t="shared" si="3"/>
        <v>2.1555360060540211E-6</v>
      </c>
      <c r="K37" s="56">
        <v>12800</v>
      </c>
      <c r="L37" s="56">
        <v>0</v>
      </c>
      <c r="M37" s="55">
        <f t="shared" si="4"/>
        <v>12800</v>
      </c>
      <c r="N37" s="13">
        <f t="shared" si="17"/>
        <v>1.0225418141196384E-5</v>
      </c>
      <c r="O37" s="17">
        <f t="shared" si="10"/>
        <v>3.3743879865948069E-6</v>
      </c>
      <c r="P37" s="56">
        <v>15730</v>
      </c>
      <c r="Q37" s="56">
        <v>0</v>
      </c>
      <c r="R37" s="55">
        <f t="shared" si="5"/>
        <v>15730</v>
      </c>
      <c r="S37" s="15">
        <f t="shared" si="6"/>
        <v>9.6620563241277586E-6</v>
      </c>
      <c r="T37" s="15">
        <f t="shared" si="7"/>
        <v>3.285099150203438E-6</v>
      </c>
      <c r="U37" s="15">
        <f t="shared" si="11"/>
        <v>8.8150231428522665E-6</v>
      </c>
      <c r="V37" s="16">
        <f t="shared" si="8"/>
        <v>3.9667604142835199E-7</v>
      </c>
      <c r="W37" s="15">
        <f t="shared" si="18"/>
        <v>1.9324112648255518E-7</v>
      </c>
      <c r="X37" s="16">
        <v>51.262294036781803</v>
      </c>
      <c r="Y37" s="33">
        <f t="shared" si="12"/>
        <v>5064.537746873194</v>
      </c>
      <c r="Z37" s="14">
        <f t="shared" si="13"/>
        <v>2.1932067074738452E-3</v>
      </c>
      <c r="AA37" s="14">
        <f t="shared" si="14"/>
        <v>5.4830167686846134E-5</v>
      </c>
      <c r="AB37" s="14">
        <f t="shared" si="15"/>
        <v>2.5471698113207547E-3</v>
      </c>
      <c r="AC37" s="36">
        <f t="shared" si="9"/>
        <v>3.3796684235386275E-3</v>
      </c>
      <c r="AD37" s="32"/>
    </row>
    <row r="38" spans="1:30" s="5" customFormat="1" ht="16.149999999999999" customHeight="1" x14ac:dyDescent="0.2">
      <c r="A38" s="21">
        <v>32</v>
      </c>
      <c r="B38" s="20" t="s">
        <v>75</v>
      </c>
      <c r="C38" s="12">
        <v>16779</v>
      </c>
      <c r="D38" s="19">
        <f t="shared" si="0"/>
        <v>7.2295292597951309E-3</v>
      </c>
      <c r="E38" s="19">
        <f t="shared" si="1"/>
        <v>4.6268987262688835E-3</v>
      </c>
      <c r="F38" s="55">
        <v>135857.4</v>
      </c>
      <c r="G38" s="55">
        <v>71962</v>
      </c>
      <c r="H38" s="55">
        <f t="shared" si="2"/>
        <v>207819.4</v>
      </c>
      <c r="I38" s="18">
        <f t="shared" si="16"/>
        <v>1.9845924129742288E-4</v>
      </c>
      <c r="J38" s="18">
        <f t="shared" si="3"/>
        <v>6.5491549628149553E-5</v>
      </c>
      <c r="K38" s="56">
        <v>186130.5</v>
      </c>
      <c r="L38" s="56">
        <v>93836</v>
      </c>
      <c r="M38" s="55">
        <f t="shared" si="4"/>
        <v>279966.5</v>
      </c>
      <c r="N38" s="13">
        <f t="shared" si="17"/>
        <v>2.236542600021295E-4</v>
      </c>
      <c r="O38" s="17">
        <f t="shared" si="10"/>
        <v>7.3805905800702743E-5</v>
      </c>
      <c r="P38" s="56">
        <v>5000</v>
      </c>
      <c r="Q38" s="56">
        <v>489388</v>
      </c>
      <c r="R38" s="55">
        <f t="shared" si="5"/>
        <v>494388</v>
      </c>
      <c r="S38" s="15">
        <f t="shared" si="6"/>
        <v>3.0367480622840905E-4</v>
      </c>
      <c r="T38" s="15">
        <f t="shared" si="7"/>
        <v>1.0324943411765908E-4</v>
      </c>
      <c r="U38" s="15">
        <f t="shared" si="11"/>
        <v>2.4254688954651138E-4</v>
      </c>
      <c r="V38" s="16">
        <f t="shared" si="8"/>
        <v>1.0914610029593012E-5</v>
      </c>
      <c r="W38" s="15">
        <f t="shared" si="18"/>
        <v>6.0734961245681807E-6</v>
      </c>
      <c r="X38" s="16">
        <v>52.251815023813997</v>
      </c>
      <c r="Y38" s="33">
        <f t="shared" si="12"/>
        <v>27737.964456165846</v>
      </c>
      <c r="Z38" s="14">
        <f t="shared" si="13"/>
        <v>1.2011972807289894E-2</v>
      </c>
      <c r="AA38" s="14">
        <f t="shared" si="14"/>
        <v>3.0029932018224738E-4</v>
      </c>
      <c r="AB38" s="14">
        <f t="shared" si="15"/>
        <v>2.5471698113207547E-3</v>
      </c>
      <c r="AC38" s="36">
        <f t="shared" si="9"/>
        <v>7.4913559639260465E-3</v>
      </c>
      <c r="AD38" s="32"/>
    </row>
    <row r="39" spans="1:30" s="5" customFormat="1" ht="16.149999999999999" customHeight="1" x14ac:dyDescent="0.2">
      <c r="A39" s="21">
        <v>33</v>
      </c>
      <c r="B39" s="20" t="s">
        <v>74</v>
      </c>
      <c r="C39" s="12">
        <v>21255</v>
      </c>
      <c r="D39" s="19">
        <f t="shared" ref="D39:D70" si="19">C39/$C$114</f>
        <v>9.1580931174054178E-3</v>
      </c>
      <c r="E39" s="19">
        <f t="shared" ref="E39:E70" si="20">D39*0.64</f>
        <v>5.8611795951394674E-3</v>
      </c>
      <c r="F39" s="55">
        <v>48503</v>
      </c>
      <c r="G39" s="55">
        <v>141588</v>
      </c>
      <c r="H39" s="55">
        <f t="shared" si="2"/>
        <v>190091</v>
      </c>
      <c r="I39" s="18">
        <f t="shared" si="16"/>
        <v>1.8152932612387686E-4</v>
      </c>
      <c r="J39" s="18">
        <f t="shared" si="3"/>
        <v>5.9904677620879365E-5</v>
      </c>
      <c r="K39" s="56">
        <v>91988</v>
      </c>
      <c r="L39" s="56">
        <v>120669</v>
      </c>
      <c r="M39" s="55">
        <f t="shared" si="4"/>
        <v>212657</v>
      </c>
      <c r="N39" s="13">
        <f t="shared" si="17"/>
        <v>1.6988333950409372E-4</v>
      </c>
      <c r="O39" s="17">
        <f t="shared" si="10"/>
        <v>5.6061502036350931E-5</v>
      </c>
      <c r="P39" s="56">
        <v>124514</v>
      </c>
      <c r="Q39" s="56">
        <v>199661</v>
      </c>
      <c r="R39" s="55">
        <f t="shared" ref="R39:R70" si="21">P39+Q39</f>
        <v>324175</v>
      </c>
      <c r="S39" s="15">
        <f t="shared" ref="S39:S70" si="22">R39/$R$114</f>
        <v>1.9912251168939071E-4</v>
      </c>
      <c r="T39" s="15">
        <f t="shared" ref="T39:T70" si="23">S39*0.34</f>
        <v>6.7701653974392849E-5</v>
      </c>
      <c r="U39" s="15">
        <f t="shared" ref="U39:U70" si="24">J39+O39+T39</f>
        <v>1.8366783363162314E-4</v>
      </c>
      <c r="V39" s="16">
        <f t="shared" ref="V39:V70" si="25">U39*0.045</f>
        <v>8.2650525134230412E-6</v>
      </c>
      <c r="W39" s="15">
        <f t="shared" ref="W39:W70" si="26">S39*0.02</f>
        <v>3.9824502337878141E-6</v>
      </c>
      <c r="X39" s="16">
        <v>52.109950730545897</v>
      </c>
      <c r="Y39" s="33">
        <f t="shared" si="12"/>
        <v>35576.431395559128</v>
      </c>
      <c r="Z39" s="14">
        <f t="shared" si="13"/>
        <v>1.5406434281765654E-2</v>
      </c>
      <c r="AA39" s="14">
        <f t="shared" ref="AA39:AA70" si="27">Z39*0.025</f>
        <v>3.8516085704414139E-4</v>
      </c>
      <c r="AB39" s="14">
        <f t="shared" ref="AB39:AB70" si="28">0.27/106</f>
        <v>2.5471698113207547E-3</v>
      </c>
      <c r="AC39" s="36">
        <f t="shared" ref="AC39:AC70" si="29">E39+V39+W39+AA39+AB39</f>
        <v>8.8057577662515735E-3</v>
      </c>
      <c r="AD39" s="32"/>
    </row>
    <row r="40" spans="1:30" s="5" customFormat="1" ht="16.149999999999999" customHeight="1" x14ac:dyDescent="0.2">
      <c r="A40" s="21">
        <v>34</v>
      </c>
      <c r="B40" s="20" t="s">
        <v>73</v>
      </c>
      <c r="C40" s="12">
        <v>6514</v>
      </c>
      <c r="D40" s="19">
        <f t="shared" si="19"/>
        <v>2.8066722449672497E-3</v>
      </c>
      <c r="E40" s="19">
        <f t="shared" si="20"/>
        <v>1.7962702367790399E-3</v>
      </c>
      <c r="F40" s="55">
        <v>12930</v>
      </c>
      <c r="G40" s="55">
        <v>8930</v>
      </c>
      <c r="H40" s="55">
        <f t="shared" si="2"/>
        <v>21860</v>
      </c>
      <c r="I40" s="18">
        <f t="shared" si="16"/>
        <v>2.0875428447785262E-5</v>
      </c>
      <c r="J40" s="18">
        <f t="shared" si="3"/>
        <v>6.8888913877691368E-6</v>
      </c>
      <c r="K40" s="56">
        <v>21990</v>
      </c>
      <c r="L40" s="56">
        <v>6320</v>
      </c>
      <c r="M40" s="55">
        <f t="shared" si="4"/>
        <v>28310</v>
      </c>
      <c r="N40" s="13">
        <f t="shared" si="17"/>
        <v>2.261574902947419E-5</v>
      </c>
      <c r="O40" s="17">
        <f t="shared" si="10"/>
        <v>7.4631971797264832E-6</v>
      </c>
      <c r="P40" s="56">
        <v>12531.24</v>
      </c>
      <c r="Q40" s="56">
        <v>2720</v>
      </c>
      <c r="R40" s="55">
        <f t="shared" si="21"/>
        <v>15251.24</v>
      </c>
      <c r="S40" s="15">
        <f t="shared" si="22"/>
        <v>9.3679809213471214E-6</v>
      </c>
      <c r="T40" s="15">
        <f t="shared" si="23"/>
        <v>3.1851135132580215E-6</v>
      </c>
      <c r="U40" s="15">
        <f t="shared" si="24"/>
        <v>1.7537202080753642E-5</v>
      </c>
      <c r="V40" s="16">
        <f t="shared" si="25"/>
        <v>7.8917409363391389E-7</v>
      </c>
      <c r="W40" s="15">
        <f t="shared" si="26"/>
        <v>1.8735961842694243E-7</v>
      </c>
      <c r="X40" s="16">
        <v>50.966674166207099</v>
      </c>
      <c r="Y40" s="33">
        <f t="shared" si="12"/>
        <v>11987.403100481197</v>
      </c>
      <c r="Z40" s="14">
        <f t="shared" si="13"/>
        <v>5.1911653539160399E-3</v>
      </c>
      <c r="AA40" s="14">
        <f t="shared" si="27"/>
        <v>1.29779133847901E-4</v>
      </c>
      <c r="AB40" s="14">
        <f t="shared" si="28"/>
        <v>2.5471698113207547E-3</v>
      </c>
      <c r="AC40" s="36">
        <f t="shared" si="29"/>
        <v>4.4741957156597565E-3</v>
      </c>
      <c r="AD40" s="32"/>
    </row>
    <row r="41" spans="1:30" s="5" customFormat="1" ht="16.149999999999999" customHeight="1" x14ac:dyDescent="0.2">
      <c r="A41" s="21">
        <v>35</v>
      </c>
      <c r="B41" s="20" t="s">
        <v>72</v>
      </c>
      <c r="C41" s="12">
        <v>6384</v>
      </c>
      <c r="D41" s="19">
        <f t="shared" si="19"/>
        <v>2.7506594430259323E-3</v>
      </c>
      <c r="E41" s="19">
        <f t="shared" si="20"/>
        <v>1.7604220435365966E-3</v>
      </c>
      <c r="F41" s="55">
        <v>0</v>
      </c>
      <c r="G41" s="55">
        <v>0</v>
      </c>
      <c r="H41" s="55">
        <f t="shared" si="2"/>
        <v>0</v>
      </c>
      <c r="I41" s="18">
        <f t="shared" si="16"/>
        <v>0</v>
      </c>
      <c r="J41" s="18">
        <f t="shared" si="3"/>
        <v>0</v>
      </c>
      <c r="K41" s="56">
        <v>6715</v>
      </c>
      <c r="L41" s="56">
        <v>3063</v>
      </c>
      <c r="M41" s="55">
        <f t="shared" si="4"/>
        <v>9778</v>
      </c>
      <c r="N41" s="13">
        <f t="shared" si="17"/>
        <v>7.8112608269233007E-6</v>
      </c>
      <c r="O41" s="17">
        <f t="shared" si="10"/>
        <v>2.5777160728846892E-6</v>
      </c>
      <c r="P41" s="56">
        <v>54967</v>
      </c>
      <c r="Q41" s="56">
        <v>16130</v>
      </c>
      <c r="R41" s="55">
        <f t="shared" si="21"/>
        <v>71097</v>
      </c>
      <c r="S41" s="15">
        <f t="shared" si="22"/>
        <v>4.3670897550954302E-5</v>
      </c>
      <c r="T41" s="15">
        <f t="shared" si="23"/>
        <v>1.4848105167324464E-5</v>
      </c>
      <c r="U41" s="15">
        <f t="shared" si="24"/>
        <v>1.7425821240209155E-5</v>
      </c>
      <c r="V41" s="16">
        <f t="shared" si="25"/>
        <v>7.8416195580941187E-7</v>
      </c>
      <c r="W41" s="15">
        <f t="shared" si="26"/>
        <v>8.7341795101908606E-7</v>
      </c>
      <c r="X41" s="16">
        <v>52.660157138938303</v>
      </c>
      <c r="Y41" s="33">
        <f t="shared" si="12"/>
        <v>10174.060273722596</v>
      </c>
      <c r="Z41" s="14">
        <f t="shared" si="13"/>
        <v>4.4058941506256834E-3</v>
      </c>
      <c r="AA41" s="14">
        <f t="shared" si="27"/>
        <v>1.1014735376564209E-4</v>
      </c>
      <c r="AB41" s="14">
        <f t="shared" si="28"/>
        <v>2.5471698113207547E-3</v>
      </c>
      <c r="AC41" s="36">
        <f t="shared" si="29"/>
        <v>4.4193967885298221E-3</v>
      </c>
      <c r="AD41" s="32"/>
    </row>
    <row r="42" spans="1:30" s="5" customFormat="1" ht="16.149999999999999" customHeight="1" x14ac:dyDescent="0.2">
      <c r="A42" s="21">
        <v>36</v>
      </c>
      <c r="B42" s="22" t="s">
        <v>71</v>
      </c>
      <c r="C42" s="12">
        <v>8090</v>
      </c>
      <c r="D42" s="19">
        <f t="shared" si="19"/>
        <v>3.4857197515789145E-3</v>
      </c>
      <c r="E42" s="19">
        <f t="shared" si="20"/>
        <v>2.2308606410105054E-3</v>
      </c>
      <c r="F42" s="55">
        <v>16550</v>
      </c>
      <c r="G42" s="55">
        <v>25000</v>
      </c>
      <c r="H42" s="55">
        <f t="shared" si="2"/>
        <v>41550</v>
      </c>
      <c r="I42" s="18">
        <f t="shared" si="16"/>
        <v>3.9678593412876382E-5</v>
      </c>
      <c r="J42" s="18">
        <f t="shared" si="3"/>
        <v>1.3093935826249206E-5</v>
      </c>
      <c r="K42" s="56">
        <v>5825</v>
      </c>
      <c r="L42" s="56">
        <v>720</v>
      </c>
      <c r="M42" s="55">
        <f t="shared" si="4"/>
        <v>6545</v>
      </c>
      <c r="N42" s="13">
        <f t="shared" si="17"/>
        <v>5.2285438854789326E-6</v>
      </c>
      <c r="O42" s="17">
        <f t="shared" si="10"/>
        <v>1.7254194822080478E-6</v>
      </c>
      <c r="P42" s="56">
        <v>0</v>
      </c>
      <c r="Q42" s="56">
        <v>0</v>
      </c>
      <c r="R42" s="55">
        <f t="shared" si="21"/>
        <v>0</v>
      </c>
      <c r="S42" s="15">
        <f t="shared" si="22"/>
        <v>0</v>
      </c>
      <c r="T42" s="15">
        <f t="shared" si="23"/>
        <v>0</v>
      </c>
      <c r="U42" s="15">
        <f t="shared" si="24"/>
        <v>1.4819355308457254E-5</v>
      </c>
      <c r="V42" s="16">
        <f t="shared" si="25"/>
        <v>6.6687098888057643E-7</v>
      </c>
      <c r="W42" s="15">
        <f t="shared" si="26"/>
        <v>0</v>
      </c>
      <c r="X42" s="16">
        <v>53.030389865795101</v>
      </c>
      <c r="Y42" s="33">
        <f t="shared" si="12"/>
        <v>12456.781655520479</v>
      </c>
      <c r="Z42" s="14">
        <f t="shared" si="13"/>
        <v>5.3944305375731479E-3</v>
      </c>
      <c r="AA42" s="14">
        <f t="shared" si="27"/>
        <v>1.348607634393287E-4</v>
      </c>
      <c r="AB42" s="14">
        <f t="shared" si="28"/>
        <v>2.5471698113207547E-3</v>
      </c>
      <c r="AC42" s="36">
        <f t="shared" si="29"/>
        <v>4.9135580867594696E-3</v>
      </c>
      <c r="AD42" s="32"/>
    </row>
    <row r="43" spans="1:30" s="5" customFormat="1" ht="16.149999999999999" customHeight="1" x14ac:dyDescent="0.2">
      <c r="A43" s="21">
        <v>37</v>
      </c>
      <c r="B43" s="22" t="s">
        <v>70</v>
      </c>
      <c r="C43" s="12">
        <v>5250</v>
      </c>
      <c r="D43" s="19">
        <f t="shared" si="19"/>
        <v>2.262055463014747E-3</v>
      </c>
      <c r="E43" s="19">
        <f t="shared" si="20"/>
        <v>1.4477154963294381E-3</v>
      </c>
      <c r="F43" s="55">
        <v>24020</v>
      </c>
      <c r="G43" s="55">
        <v>0</v>
      </c>
      <c r="H43" s="55">
        <f t="shared" si="2"/>
        <v>24020</v>
      </c>
      <c r="I43" s="18">
        <f t="shared" si="16"/>
        <v>2.2938142329176669E-5</v>
      </c>
      <c r="J43" s="18">
        <f t="shared" si="3"/>
        <v>7.5695869686283016E-6</v>
      </c>
      <c r="K43" s="56">
        <v>23481.01</v>
      </c>
      <c r="L43" s="56">
        <v>0</v>
      </c>
      <c r="M43" s="55">
        <f t="shared" si="4"/>
        <v>23481.01</v>
      </c>
      <c r="N43" s="13">
        <f t="shared" si="17"/>
        <v>1.8758058252157318E-5</v>
      </c>
      <c r="O43" s="17">
        <f t="shared" si="10"/>
        <v>6.1901592232119154E-6</v>
      </c>
      <c r="P43" s="56">
        <v>28497</v>
      </c>
      <c r="Q43" s="56">
        <v>0</v>
      </c>
      <c r="R43" s="55">
        <f t="shared" si="21"/>
        <v>28497</v>
      </c>
      <c r="S43" s="15">
        <f t="shared" si="22"/>
        <v>1.7504108014537107E-5</v>
      </c>
      <c r="T43" s="15">
        <f t="shared" si="23"/>
        <v>5.9513967249426171E-6</v>
      </c>
      <c r="U43" s="15">
        <f t="shared" si="24"/>
        <v>1.9711142916782834E-5</v>
      </c>
      <c r="V43" s="16">
        <f t="shared" si="25"/>
        <v>8.8700143125522748E-7</v>
      </c>
      <c r="W43" s="15">
        <f t="shared" si="26"/>
        <v>3.5008216029074218E-7</v>
      </c>
      <c r="X43" s="16">
        <v>54.088077284278299</v>
      </c>
      <c r="Y43" s="33">
        <f t="shared" si="12"/>
        <v>7275.3237238976644</v>
      </c>
      <c r="Z43" s="14">
        <f t="shared" si="13"/>
        <v>3.1505913447179338E-3</v>
      </c>
      <c r="AA43" s="14">
        <f t="shared" si="27"/>
        <v>7.8764783617948355E-5</v>
      </c>
      <c r="AB43" s="14">
        <f t="shared" si="28"/>
        <v>2.5471698113207547E-3</v>
      </c>
      <c r="AC43" s="36">
        <f t="shared" si="29"/>
        <v>4.0748871748596868E-3</v>
      </c>
      <c r="AD43" s="32"/>
    </row>
    <row r="44" spans="1:30" s="5" customFormat="1" ht="16.149999999999999" customHeight="1" x14ac:dyDescent="0.2">
      <c r="A44" s="21">
        <v>38</v>
      </c>
      <c r="B44" s="20" t="s">
        <v>69</v>
      </c>
      <c r="C44" s="12">
        <v>35137</v>
      </c>
      <c r="D44" s="19">
        <f t="shared" si="19"/>
        <v>1.5139398629323651E-2</v>
      </c>
      <c r="E44" s="19">
        <f t="shared" si="20"/>
        <v>9.689215122767136E-3</v>
      </c>
      <c r="F44" s="55">
        <v>1479034.53</v>
      </c>
      <c r="G44" s="55">
        <v>31374.79</v>
      </c>
      <c r="H44" s="55">
        <f t="shared" si="2"/>
        <v>1510409.32</v>
      </c>
      <c r="I44" s="18">
        <f t="shared" si="16"/>
        <v>1.4423806809939614E-3</v>
      </c>
      <c r="J44" s="18">
        <f t="shared" si="3"/>
        <v>4.7598562472800729E-4</v>
      </c>
      <c r="K44" s="56">
        <v>2229291.23</v>
      </c>
      <c r="L44" s="56">
        <v>135411</v>
      </c>
      <c r="M44" s="55">
        <f t="shared" si="4"/>
        <v>2364702.23</v>
      </c>
      <c r="N44" s="13">
        <f t="shared" si="17"/>
        <v>1.8890678969663707E-3</v>
      </c>
      <c r="O44" s="17">
        <f t="shared" si="10"/>
        <v>6.2339240599890231E-4</v>
      </c>
      <c r="P44" s="56">
        <v>3350861.07</v>
      </c>
      <c r="Q44" s="56">
        <v>417285</v>
      </c>
      <c r="R44" s="55">
        <f t="shared" si="21"/>
        <v>3768146.07</v>
      </c>
      <c r="S44" s="15">
        <f t="shared" si="22"/>
        <v>2.3145606844170792E-3</v>
      </c>
      <c r="T44" s="15">
        <f t="shared" si="23"/>
        <v>7.8695063270180698E-4</v>
      </c>
      <c r="U44" s="15">
        <f t="shared" si="24"/>
        <v>1.8863286634287165E-3</v>
      </c>
      <c r="V44" s="16">
        <f t="shared" si="25"/>
        <v>8.4884789854292237E-5</v>
      </c>
      <c r="W44" s="15">
        <f t="shared" si="26"/>
        <v>4.6291213688341586E-5</v>
      </c>
      <c r="X44" s="16">
        <v>54.493181212077502</v>
      </c>
      <c r="Y44" s="33">
        <f t="shared" si="12"/>
        <v>46619.519158979456</v>
      </c>
      <c r="Z44" s="14">
        <f t="shared" si="13"/>
        <v>2.018866226869475E-2</v>
      </c>
      <c r="AA44" s="14">
        <f t="shared" si="27"/>
        <v>5.0471655671736882E-4</v>
      </c>
      <c r="AB44" s="14">
        <f t="shared" si="28"/>
        <v>2.5471698113207547E-3</v>
      </c>
      <c r="AC44" s="36">
        <f t="shared" si="29"/>
        <v>1.2872277494347894E-2</v>
      </c>
      <c r="AD44" s="32"/>
    </row>
    <row r="45" spans="1:30" s="5" customFormat="1" ht="16.149999999999999" customHeight="1" x14ac:dyDescent="0.2">
      <c r="A45" s="21">
        <v>39</v>
      </c>
      <c r="B45" s="22" t="s">
        <v>68</v>
      </c>
      <c r="C45" s="12">
        <v>4186</v>
      </c>
      <c r="D45" s="19">
        <f t="shared" si="19"/>
        <v>1.8036122225104248E-3</v>
      </c>
      <c r="E45" s="19">
        <f t="shared" si="20"/>
        <v>1.1543118224066719E-3</v>
      </c>
      <c r="F45" s="55">
        <v>230687.23</v>
      </c>
      <c r="G45" s="55">
        <v>0</v>
      </c>
      <c r="H45" s="55">
        <f t="shared" si="2"/>
        <v>230687.23</v>
      </c>
      <c r="I45" s="18">
        <f t="shared" si="16"/>
        <v>2.2029710721330201E-4</v>
      </c>
      <c r="J45" s="18">
        <f t="shared" si="3"/>
        <v>7.269804538038966E-5</v>
      </c>
      <c r="K45" s="56">
        <v>0</v>
      </c>
      <c r="L45" s="56">
        <v>0</v>
      </c>
      <c r="M45" s="55">
        <f t="shared" si="4"/>
        <v>0</v>
      </c>
      <c r="N45" s="13">
        <f t="shared" si="17"/>
        <v>0</v>
      </c>
      <c r="O45" s="17">
        <f t="shared" si="10"/>
        <v>0</v>
      </c>
      <c r="P45" s="56">
        <v>976906.6</v>
      </c>
      <c r="Q45" s="56">
        <v>0</v>
      </c>
      <c r="R45" s="55">
        <f t="shared" si="21"/>
        <v>976906.6</v>
      </c>
      <c r="S45" s="15">
        <f t="shared" si="22"/>
        <v>6.0005890607833096E-4</v>
      </c>
      <c r="T45" s="15">
        <f t="shared" si="23"/>
        <v>2.0402002806663253E-4</v>
      </c>
      <c r="U45" s="15">
        <f t="shared" si="24"/>
        <v>2.7671807344702219E-4</v>
      </c>
      <c r="V45" s="16">
        <f t="shared" si="25"/>
        <v>1.2452313305115997E-5</v>
      </c>
      <c r="W45" s="15">
        <f t="shared" si="26"/>
        <v>1.2001178121566619E-5</v>
      </c>
      <c r="X45" s="16">
        <v>55.1057406418157</v>
      </c>
      <c r="Y45" s="33">
        <f t="shared" si="12"/>
        <v>5180.6110244411384</v>
      </c>
      <c r="Z45" s="14">
        <f t="shared" si="13"/>
        <v>2.2434724382560198E-3</v>
      </c>
      <c r="AA45" s="14">
        <f t="shared" si="27"/>
        <v>5.60868109564005E-5</v>
      </c>
      <c r="AB45" s="14">
        <f t="shared" si="28"/>
        <v>2.5471698113207547E-3</v>
      </c>
      <c r="AC45" s="36">
        <f t="shared" si="29"/>
        <v>3.7820219361105094E-3</v>
      </c>
      <c r="AD45" s="32"/>
    </row>
    <row r="46" spans="1:30" s="5" customFormat="1" ht="16.149999999999999" customHeight="1" x14ac:dyDescent="0.2">
      <c r="A46" s="21">
        <v>40</v>
      </c>
      <c r="B46" s="22" t="s">
        <v>67</v>
      </c>
      <c r="C46" s="12">
        <v>28555</v>
      </c>
      <c r="D46" s="19">
        <f t="shared" si="19"/>
        <v>1.2303427380264019E-2</v>
      </c>
      <c r="E46" s="19">
        <f t="shared" si="20"/>
        <v>7.8741935233689712E-3</v>
      </c>
      <c r="F46" s="55">
        <v>513443.02</v>
      </c>
      <c r="G46" s="55">
        <v>337299.46</v>
      </c>
      <c r="H46" s="55">
        <f t="shared" si="2"/>
        <v>850742.48</v>
      </c>
      <c r="I46" s="18">
        <f t="shared" si="16"/>
        <v>8.1242514953025545E-4</v>
      </c>
      <c r="J46" s="18">
        <f t="shared" si="3"/>
        <v>2.681002993449843E-4</v>
      </c>
      <c r="K46" s="56">
        <v>338298.18</v>
      </c>
      <c r="L46" s="56">
        <v>315744.75</v>
      </c>
      <c r="M46" s="55">
        <f t="shared" si="4"/>
        <v>654042.92999999993</v>
      </c>
      <c r="N46" s="13">
        <f t="shared" si="17"/>
        <v>5.2248925324556536E-4</v>
      </c>
      <c r="O46" s="17">
        <f t="shared" si="10"/>
        <v>1.7242145357103657E-4</v>
      </c>
      <c r="P46" s="56">
        <v>2922011.07</v>
      </c>
      <c r="Q46" s="56">
        <v>294229.48</v>
      </c>
      <c r="R46" s="55">
        <f t="shared" si="21"/>
        <v>3216240.55</v>
      </c>
      <c r="S46" s="15">
        <f t="shared" si="22"/>
        <v>1.9755560932004854E-3</v>
      </c>
      <c r="T46" s="15">
        <f t="shared" si="23"/>
        <v>6.7168907168816511E-4</v>
      </c>
      <c r="U46" s="15">
        <f t="shared" si="24"/>
        <v>1.1122108246041859E-3</v>
      </c>
      <c r="V46" s="16">
        <f t="shared" si="25"/>
        <v>5.0049487107188367E-5</v>
      </c>
      <c r="W46" s="15">
        <f t="shared" si="26"/>
        <v>3.9511121864009709E-5</v>
      </c>
      <c r="X46" s="16">
        <v>55.022645544476198</v>
      </c>
      <c r="Y46" s="33">
        <f t="shared" si="12"/>
        <v>35685.263703121345</v>
      </c>
      <c r="Z46" s="14">
        <f t="shared" si="13"/>
        <v>1.5453564298139346E-2</v>
      </c>
      <c r="AA46" s="14">
        <f t="shared" si="27"/>
        <v>3.8633910745348369E-4</v>
      </c>
      <c r="AB46" s="14">
        <f t="shared" si="28"/>
        <v>2.5471698113207547E-3</v>
      </c>
      <c r="AC46" s="36">
        <f t="shared" si="29"/>
        <v>1.0897263051114405E-2</v>
      </c>
      <c r="AD46" s="32"/>
    </row>
    <row r="47" spans="1:30" s="5" customFormat="1" ht="16.149999999999999" customHeight="1" x14ac:dyDescent="0.2">
      <c r="A47" s="21">
        <v>41</v>
      </c>
      <c r="B47" s="22" t="s">
        <v>66</v>
      </c>
      <c r="C47" s="12">
        <v>141939</v>
      </c>
      <c r="D47" s="19">
        <f t="shared" si="19"/>
        <v>6.1156931498066697E-2</v>
      </c>
      <c r="E47" s="19">
        <f t="shared" si="20"/>
        <v>3.9140436158762684E-2</v>
      </c>
      <c r="F47" s="55">
        <v>4298471.3499999996</v>
      </c>
      <c r="G47" s="55">
        <v>1187340</v>
      </c>
      <c r="H47" s="55">
        <f t="shared" si="2"/>
        <v>5485811.3499999996</v>
      </c>
      <c r="I47" s="18">
        <f t="shared" si="16"/>
        <v>5.2387311214534887E-3</v>
      </c>
      <c r="J47" s="18">
        <f t="shared" si="3"/>
        <v>1.7287812700796513E-3</v>
      </c>
      <c r="K47" s="56">
        <v>10652098.24</v>
      </c>
      <c r="L47" s="56">
        <v>1767466</v>
      </c>
      <c r="M47" s="55">
        <f t="shared" si="4"/>
        <v>12419564.24</v>
      </c>
      <c r="N47" s="13">
        <f t="shared" si="17"/>
        <v>9.9215029285507714E-3</v>
      </c>
      <c r="O47" s="17">
        <f t="shared" si="10"/>
        <v>3.2740959664217546E-3</v>
      </c>
      <c r="P47" s="56">
        <v>13266063.25</v>
      </c>
      <c r="Q47" s="56">
        <v>2165237</v>
      </c>
      <c r="R47" s="55">
        <f t="shared" si="21"/>
        <v>15431300.25</v>
      </c>
      <c r="S47" s="15">
        <f t="shared" si="22"/>
        <v>9.4785818289908931E-3</v>
      </c>
      <c r="T47" s="15">
        <f t="shared" si="23"/>
        <v>3.2227178218569041E-3</v>
      </c>
      <c r="U47" s="15">
        <f t="shared" si="24"/>
        <v>8.22559505835831E-3</v>
      </c>
      <c r="V47" s="16">
        <f t="shared" si="25"/>
        <v>3.7015177762612396E-4</v>
      </c>
      <c r="W47" s="15">
        <f t="shared" si="26"/>
        <v>1.8957163657981786E-4</v>
      </c>
      <c r="X47" s="16">
        <v>58.122018789171797</v>
      </c>
      <c r="Y47" s="33">
        <f t="shared" si="12"/>
        <v>113328.93265219289</v>
      </c>
      <c r="Z47" s="14">
        <f t="shared" si="13"/>
        <v>4.9077287536675236E-2</v>
      </c>
      <c r="AA47" s="14">
        <f t="shared" si="27"/>
        <v>1.2269321884168811E-3</v>
      </c>
      <c r="AB47" s="14">
        <f t="shared" si="28"/>
        <v>2.5471698113207547E-3</v>
      </c>
      <c r="AC47" s="36">
        <f t="shared" si="29"/>
        <v>4.3474261572706258E-2</v>
      </c>
      <c r="AD47" s="32"/>
    </row>
    <row r="48" spans="1:30" s="5" customFormat="1" ht="16.149999999999999" customHeight="1" x14ac:dyDescent="0.2">
      <c r="A48" s="21">
        <v>42</v>
      </c>
      <c r="B48" s="20" t="s">
        <v>65</v>
      </c>
      <c r="C48" s="12">
        <v>5553</v>
      </c>
      <c r="D48" s="19">
        <f t="shared" si="19"/>
        <v>2.3926083783087407E-3</v>
      </c>
      <c r="E48" s="19">
        <f t="shared" si="20"/>
        <v>1.5312693621175942E-3</v>
      </c>
      <c r="F48" s="55">
        <v>6000</v>
      </c>
      <c r="G48" s="55">
        <v>10890</v>
      </c>
      <c r="H48" s="55">
        <f t="shared" si="2"/>
        <v>16890</v>
      </c>
      <c r="I48" s="18">
        <f t="shared" si="16"/>
        <v>1.6129276600324477E-5</v>
      </c>
      <c r="J48" s="18">
        <f t="shared" si="3"/>
        <v>5.3226612781070779E-6</v>
      </c>
      <c r="K48" s="56">
        <v>2825</v>
      </c>
      <c r="L48" s="56">
        <v>15600</v>
      </c>
      <c r="M48" s="55">
        <f t="shared" si="4"/>
        <v>18425</v>
      </c>
      <c r="N48" s="13">
        <f t="shared" si="17"/>
        <v>1.4719010097776826E-5</v>
      </c>
      <c r="O48" s="17">
        <f t="shared" si="10"/>
        <v>4.8572733322663532E-6</v>
      </c>
      <c r="P48" s="56">
        <v>0</v>
      </c>
      <c r="Q48" s="56">
        <v>16300</v>
      </c>
      <c r="R48" s="55">
        <f t="shared" si="21"/>
        <v>16300</v>
      </c>
      <c r="S48" s="15">
        <f t="shared" si="22"/>
        <v>1.001217533905165E-5</v>
      </c>
      <c r="T48" s="15">
        <f t="shared" si="23"/>
        <v>3.4041396152775612E-6</v>
      </c>
      <c r="U48" s="15">
        <f t="shared" si="24"/>
        <v>1.3584074225650993E-5</v>
      </c>
      <c r="V48" s="16">
        <f t="shared" si="25"/>
        <v>6.1128334015429467E-7</v>
      </c>
      <c r="W48" s="15">
        <f t="shared" si="26"/>
        <v>2.00243506781033E-7</v>
      </c>
      <c r="X48" s="16">
        <v>52.537152252264796</v>
      </c>
      <c r="Y48" s="33">
        <f t="shared" si="12"/>
        <v>8949.1627798860682</v>
      </c>
      <c r="Z48" s="14">
        <f t="shared" si="13"/>
        <v>3.8754502021905528E-3</v>
      </c>
      <c r="AA48" s="14">
        <f t="shared" si="27"/>
        <v>9.6886255054763829E-5</v>
      </c>
      <c r="AB48" s="14">
        <f t="shared" si="28"/>
        <v>2.5471698113207547E-3</v>
      </c>
      <c r="AC48" s="36">
        <f t="shared" si="29"/>
        <v>4.176136955340048E-3</v>
      </c>
      <c r="AD48" s="32"/>
    </row>
    <row r="49" spans="1:30" s="5" customFormat="1" ht="16.149999999999999" customHeight="1" x14ac:dyDescent="0.2">
      <c r="A49" s="21">
        <v>43</v>
      </c>
      <c r="B49" s="20" t="s">
        <v>64</v>
      </c>
      <c r="C49" s="12">
        <v>3405</v>
      </c>
      <c r="D49" s="19">
        <f t="shared" si="19"/>
        <v>1.4671045431552787E-3</v>
      </c>
      <c r="E49" s="19">
        <f t="shared" si="20"/>
        <v>9.3894690761937838E-4</v>
      </c>
      <c r="F49" s="55">
        <v>4880</v>
      </c>
      <c r="G49" s="55">
        <v>30000</v>
      </c>
      <c r="H49" s="55">
        <f t="shared" si="2"/>
        <v>34880</v>
      </c>
      <c r="I49" s="18">
        <f t="shared" si="16"/>
        <v>3.3309009343950136E-5</v>
      </c>
      <c r="J49" s="18">
        <f t="shared" si="3"/>
        <v>1.0991973083503546E-5</v>
      </c>
      <c r="K49" s="56">
        <v>1618</v>
      </c>
      <c r="L49" s="56">
        <v>200</v>
      </c>
      <c r="M49" s="55">
        <f t="shared" si="4"/>
        <v>1818</v>
      </c>
      <c r="N49" s="13">
        <f t="shared" si="17"/>
        <v>1.4523289203667989E-6</v>
      </c>
      <c r="O49" s="17">
        <f t="shared" si="10"/>
        <v>4.7926854372104361E-7</v>
      </c>
      <c r="P49" s="56">
        <v>17575</v>
      </c>
      <c r="Q49" s="56">
        <v>2250</v>
      </c>
      <c r="R49" s="55">
        <f t="shared" si="21"/>
        <v>19825</v>
      </c>
      <c r="S49" s="15">
        <f t="shared" si="22"/>
        <v>1.2177385036607299E-5</v>
      </c>
      <c r="T49" s="15">
        <f t="shared" si="23"/>
        <v>4.1403109124464818E-6</v>
      </c>
      <c r="U49" s="15">
        <f t="shared" si="24"/>
        <v>1.5611552539671071E-5</v>
      </c>
      <c r="V49" s="16">
        <f t="shared" si="25"/>
        <v>7.0251986428519811E-7</v>
      </c>
      <c r="W49" s="15">
        <f t="shared" si="26"/>
        <v>2.4354770073214601E-7</v>
      </c>
      <c r="X49" s="16">
        <v>51.940833109295802</v>
      </c>
      <c r="Y49" s="33">
        <f t="shared" si="12"/>
        <v>5783.1020510706339</v>
      </c>
      <c r="Z49" s="14">
        <f t="shared" si="13"/>
        <v>2.5043822047223527E-3</v>
      </c>
      <c r="AA49" s="14">
        <f t="shared" si="27"/>
        <v>6.2609555118058817E-5</v>
      </c>
      <c r="AB49" s="14">
        <f t="shared" si="28"/>
        <v>2.5471698113207547E-3</v>
      </c>
      <c r="AC49" s="36">
        <f t="shared" si="29"/>
        <v>3.5496723416232091E-3</v>
      </c>
      <c r="AD49" s="32"/>
    </row>
    <row r="50" spans="1:30" s="5" customFormat="1" ht="16.149999999999999" customHeight="1" x14ac:dyDescent="0.2">
      <c r="A50" s="21">
        <v>44</v>
      </c>
      <c r="B50" s="20" t="s">
        <v>63</v>
      </c>
      <c r="C50" s="12">
        <v>7530</v>
      </c>
      <c r="D50" s="19">
        <f t="shared" si="19"/>
        <v>3.2444338355240082E-3</v>
      </c>
      <c r="E50" s="19">
        <f t="shared" si="20"/>
        <v>2.0764376547353653E-3</v>
      </c>
      <c r="F50" s="55">
        <v>21643.58</v>
      </c>
      <c r="G50" s="55">
        <v>0</v>
      </c>
      <c r="H50" s="55">
        <f t="shared" si="2"/>
        <v>21643.58</v>
      </c>
      <c r="I50" s="18">
        <f t="shared" si="16"/>
        <v>2.0668755976391407E-5</v>
      </c>
      <c r="J50" s="18">
        <f t="shared" si="3"/>
        <v>6.8206894722091643E-6</v>
      </c>
      <c r="K50" s="56">
        <v>186339</v>
      </c>
      <c r="L50" s="56">
        <v>0</v>
      </c>
      <c r="M50" s="55">
        <f t="shared" si="4"/>
        <v>186339</v>
      </c>
      <c r="N50" s="13">
        <f t="shared" si="17"/>
        <v>1.4885892117284319E-4</v>
      </c>
      <c r="O50" s="17">
        <f t="shared" si="10"/>
        <v>4.912344398703826E-5</v>
      </c>
      <c r="P50" s="56">
        <v>247573</v>
      </c>
      <c r="Q50" s="56">
        <v>0</v>
      </c>
      <c r="R50" s="55">
        <f t="shared" si="21"/>
        <v>247573</v>
      </c>
      <c r="S50" s="15">
        <f t="shared" si="22"/>
        <v>1.520702015469346E-4</v>
      </c>
      <c r="T50" s="15">
        <f t="shared" si="23"/>
        <v>5.1703868525957767E-5</v>
      </c>
      <c r="U50" s="15">
        <f t="shared" si="24"/>
        <v>1.076480019852052E-4</v>
      </c>
      <c r="V50" s="16">
        <f t="shared" si="25"/>
        <v>4.8441600893342338E-6</v>
      </c>
      <c r="W50" s="15">
        <f t="shared" si="26"/>
        <v>3.0414040309386923E-6</v>
      </c>
      <c r="X50" s="16">
        <v>53.841735650131497</v>
      </c>
      <c r="Y50" s="33">
        <f t="shared" si="12"/>
        <v>10704.973968736624</v>
      </c>
      <c r="Z50" s="14">
        <f t="shared" si="13"/>
        <v>4.6358072315802841E-3</v>
      </c>
      <c r="AA50" s="14">
        <f t="shared" si="27"/>
        <v>1.158951807895071E-4</v>
      </c>
      <c r="AB50" s="14">
        <f t="shared" si="28"/>
        <v>2.5471698113207547E-3</v>
      </c>
      <c r="AC50" s="36">
        <f t="shared" si="29"/>
        <v>4.7473882109658992E-3</v>
      </c>
      <c r="AD50" s="32"/>
    </row>
    <row r="51" spans="1:30" s="5" customFormat="1" ht="16.149999999999999" customHeight="1" x14ac:dyDescent="0.2">
      <c r="A51" s="21">
        <v>45</v>
      </c>
      <c r="B51" s="20" t="s">
        <v>62</v>
      </c>
      <c r="C51" s="12">
        <v>2677</v>
      </c>
      <c r="D51" s="19">
        <f t="shared" si="19"/>
        <v>1.1534328522839004E-3</v>
      </c>
      <c r="E51" s="19">
        <f t="shared" si="20"/>
        <v>7.3819702546169623E-4</v>
      </c>
      <c r="F51" s="55">
        <v>21245</v>
      </c>
      <c r="G51" s="55">
        <v>5871</v>
      </c>
      <c r="H51" s="55">
        <f t="shared" si="2"/>
        <v>27116</v>
      </c>
      <c r="I51" s="18">
        <f t="shared" si="16"/>
        <v>2.5894698892504355E-5</v>
      </c>
      <c r="J51" s="18">
        <f t="shared" si="3"/>
        <v>8.5452506345264374E-6</v>
      </c>
      <c r="K51" s="56">
        <v>12500</v>
      </c>
      <c r="L51" s="56">
        <v>5868</v>
      </c>
      <c r="M51" s="55">
        <f t="shared" si="4"/>
        <v>18368</v>
      </c>
      <c r="N51" s="13">
        <f t="shared" si="17"/>
        <v>1.4673475032616811E-5</v>
      </c>
      <c r="O51" s="17">
        <f t="shared" si="10"/>
        <v>4.8422467607635479E-6</v>
      </c>
      <c r="P51" s="56">
        <v>0</v>
      </c>
      <c r="Q51" s="56">
        <v>0</v>
      </c>
      <c r="R51" s="55">
        <f t="shared" si="21"/>
        <v>0</v>
      </c>
      <c r="S51" s="15">
        <f t="shared" si="22"/>
        <v>0</v>
      </c>
      <c r="T51" s="15">
        <f t="shared" si="23"/>
        <v>0</v>
      </c>
      <c r="U51" s="15">
        <f t="shared" si="24"/>
        <v>1.3387497395289985E-5</v>
      </c>
      <c r="V51" s="16">
        <f t="shared" si="25"/>
        <v>6.024373827880493E-7</v>
      </c>
      <c r="W51" s="15">
        <f t="shared" si="26"/>
        <v>0</v>
      </c>
      <c r="X51" s="16">
        <v>54.674296035061403</v>
      </c>
      <c r="Y51" s="33">
        <f t="shared" si="12"/>
        <v>3481.2310252588718</v>
      </c>
      <c r="Z51" s="14">
        <f t="shared" si="13"/>
        <v>1.5075530317801727E-3</v>
      </c>
      <c r="AA51" s="14">
        <f t="shared" si="27"/>
        <v>3.768882579450432E-5</v>
      </c>
      <c r="AB51" s="14">
        <f t="shared" si="28"/>
        <v>2.5471698113207547E-3</v>
      </c>
      <c r="AC51" s="36">
        <f t="shared" si="29"/>
        <v>3.3236580999597433E-3</v>
      </c>
      <c r="AD51" s="32"/>
    </row>
    <row r="52" spans="1:30" s="5" customFormat="1" ht="16.149999999999999" customHeight="1" x14ac:dyDescent="0.2">
      <c r="A52" s="21">
        <v>46</v>
      </c>
      <c r="B52" s="20" t="s">
        <v>61</v>
      </c>
      <c r="C52" s="12">
        <v>3296</v>
      </c>
      <c r="D52" s="19">
        <f t="shared" si="19"/>
        <v>1.4201399630660201E-3</v>
      </c>
      <c r="E52" s="19">
        <f t="shared" si="20"/>
        <v>9.0888957636225292E-4</v>
      </c>
      <c r="F52" s="55">
        <v>3778</v>
      </c>
      <c r="G52" s="55">
        <v>0</v>
      </c>
      <c r="H52" s="55">
        <f t="shared" si="2"/>
        <v>3778</v>
      </c>
      <c r="I52" s="18">
        <f t="shared" si="16"/>
        <v>3.6078393721744156E-6</v>
      </c>
      <c r="J52" s="18">
        <f t="shared" si="3"/>
        <v>1.1905869928175572E-6</v>
      </c>
      <c r="K52" s="56">
        <v>6817</v>
      </c>
      <c r="L52" s="56">
        <v>0</v>
      </c>
      <c r="M52" s="55">
        <f t="shared" si="4"/>
        <v>6817</v>
      </c>
      <c r="N52" s="13">
        <f t="shared" si="17"/>
        <v>5.4458340209793553E-6</v>
      </c>
      <c r="O52" s="17">
        <f t="shared" si="10"/>
        <v>1.7971252269231873E-6</v>
      </c>
      <c r="P52" s="56">
        <v>26608</v>
      </c>
      <c r="Q52" s="56">
        <v>2375</v>
      </c>
      <c r="R52" s="55">
        <f t="shared" si="21"/>
        <v>28983</v>
      </c>
      <c r="S52" s="15">
        <f t="shared" si="22"/>
        <v>1.7802630543051162E-5</v>
      </c>
      <c r="T52" s="15">
        <f t="shared" si="23"/>
        <v>6.0528943846373957E-6</v>
      </c>
      <c r="U52" s="15">
        <f t="shared" si="24"/>
        <v>9.0406066043781394E-6</v>
      </c>
      <c r="V52" s="16">
        <f t="shared" si="25"/>
        <v>4.0682729719701625E-7</v>
      </c>
      <c r="W52" s="15">
        <f t="shared" si="26"/>
        <v>3.5605261086102324E-7</v>
      </c>
      <c r="X52" s="16">
        <v>51.863235698255899</v>
      </c>
      <c r="Y52" s="33">
        <f t="shared" si="12"/>
        <v>5635.2136601726652</v>
      </c>
      <c r="Z52" s="14">
        <f t="shared" si="13"/>
        <v>2.440338884860596E-3</v>
      </c>
      <c r="AA52" s="14">
        <f t="shared" si="27"/>
        <v>6.1008472121514907E-5</v>
      </c>
      <c r="AB52" s="14">
        <f t="shared" si="28"/>
        <v>2.5471698113207547E-3</v>
      </c>
      <c r="AC52" s="36">
        <f t="shared" si="29"/>
        <v>3.5178307397125807E-3</v>
      </c>
      <c r="AD52" s="32"/>
    </row>
    <row r="53" spans="1:30" s="5" customFormat="1" ht="16.149999999999999" customHeight="1" x14ac:dyDescent="0.2">
      <c r="A53" s="21">
        <v>47</v>
      </c>
      <c r="B53" s="20" t="s">
        <v>60</v>
      </c>
      <c r="C53" s="12">
        <v>5968</v>
      </c>
      <c r="D53" s="19">
        <f t="shared" si="19"/>
        <v>2.5714184768137159E-3</v>
      </c>
      <c r="E53" s="19">
        <f t="shared" si="20"/>
        <v>1.6457078251607782E-3</v>
      </c>
      <c r="F53" s="55">
        <v>17118</v>
      </c>
      <c r="G53" s="55">
        <v>7670</v>
      </c>
      <c r="H53" s="55">
        <f t="shared" si="2"/>
        <v>24788</v>
      </c>
      <c r="I53" s="18">
        <f t="shared" si="16"/>
        <v>2.3671551709226949E-5</v>
      </c>
      <c r="J53" s="18">
        <f t="shared" si="3"/>
        <v>7.811612064044894E-6</v>
      </c>
      <c r="K53" s="56">
        <v>20175</v>
      </c>
      <c r="L53" s="56">
        <v>46996</v>
      </c>
      <c r="M53" s="55">
        <f t="shared" si="4"/>
        <v>67171</v>
      </c>
      <c r="N53" s="13">
        <f t="shared" si="17"/>
        <v>5.366027827830487E-5</v>
      </c>
      <c r="O53" s="17">
        <f t="shared" si="10"/>
        <v>1.7707891831840607E-5</v>
      </c>
      <c r="P53" s="56">
        <v>18676</v>
      </c>
      <c r="Q53" s="56">
        <v>153880</v>
      </c>
      <c r="R53" s="55">
        <f t="shared" si="21"/>
        <v>172556</v>
      </c>
      <c r="S53" s="15">
        <f t="shared" si="22"/>
        <v>1.0599146796352125E-4</v>
      </c>
      <c r="T53" s="15">
        <f t="shared" si="23"/>
        <v>3.6037099107597231E-5</v>
      </c>
      <c r="U53" s="15">
        <f t="shared" si="24"/>
        <v>6.1556603003482736E-5</v>
      </c>
      <c r="V53" s="16">
        <f t="shared" si="25"/>
        <v>2.7700471351567228E-6</v>
      </c>
      <c r="W53" s="15">
        <f t="shared" si="26"/>
        <v>2.1198293592704253E-6</v>
      </c>
      <c r="X53" s="16">
        <v>51.998224769065899</v>
      </c>
      <c r="Y53" s="33">
        <f t="shared" si="12"/>
        <v>10086.268970588053</v>
      </c>
      <c r="Z53" s="14">
        <f t="shared" si="13"/>
        <v>4.3678759770991015E-3</v>
      </c>
      <c r="AA53" s="14">
        <f t="shared" si="27"/>
        <v>1.0919689942747754E-4</v>
      </c>
      <c r="AB53" s="14">
        <f t="shared" si="28"/>
        <v>2.5471698113207547E-3</v>
      </c>
      <c r="AC53" s="36">
        <f t="shared" si="29"/>
        <v>4.3069644124034377E-3</v>
      </c>
      <c r="AD53" s="32"/>
    </row>
    <row r="54" spans="1:30" s="5" customFormat="1" ht="16.149999999999999" customHeight="1" x14ac:dyDescent="0.2">
      <c r="A54" s="21">
        <v>48</v>
      </c>
      <c r="B54" s="20" t="s">
        <v>59</v>
      </c>
      <c r="C54" s="12">
        <v>23991</v>
      </c>
      <c r="D54" s="19">
        <f t="shared" si="19"/>
        <v>1.0336947164416532E-2</v>
      </c>
      <c r="E54" s="19">
        <f t="shared" si="20"/>
        <v>6.6156461852265799E-3</v>
      </c>
      <c r="F54" s="55">
        <v>39453.5</v>
      </c>
      <c r="G54" s="55">
        <v>202593</v>
      </c>
      <c r="H54" s="55">
        <f t="shared" si="2"/>
        <v>242046.5</v>
      </c>
      <c r="I54" s="18">
        <f t="shared" si="16"/>
        <v>2.3114475717231727E-4</v>
      </c>
      <c r="J54" s="18">
        <f t="shared" si="3"/>
        <v>7.6277769866864704E-5</v>
      </c>
      <c r="K54" s="56">
        <v>66907.5</v>
      </c>
      <c r="L54" s="56">
        <v>70232.5</v>
      </c>
      <c r="M54" s="55">
        <f t="shared" si="4"/>
        <v>137140</v>
      </c>
      <c r="N54" s="13">
        <f t="shared" si="17"/>
        <v>1.0955576905341189E-4</v>
      </c>
      <c r="O54" s="17">
        <f t="shared" si="10"/>
        <v>3.6153403787625926E-5</v>
      </c>
      <c r="P54" s="56">
        <v>127364.8</v>
      </c>
      <c r="Q54" s="56">
        <v>69936.5</v>
      </c>
      <c r="R54" s="55">
        <f t="shared" si="21"/>
        <v>197301.3</v>
      </c>
      <c r="S54" s="15">
        <f t="shared" si="22"/>
        <v>1.2119111719158474E-4</v>
      </c>
      <c r="T54" s="15">
        <f t="shared" si="23"/>
        <v>4.1204979845138811E-5</v>
      </c>
      <c r="U54" s="15">
        <f t="shared" si="24"/>
        <v>1.5363615349962945E-4</v>
      </c>
      <c r="V54" s="16">
        <f t="shared" si="25"/>
        <v>6.9136269074833251E-6</v>
      </c>
      <c r="W54" s="15">
        <f t="shared" si="26"/>
        <v>2.4238223438316947E-6</v>
      </c>
      <c r="X54" s="16">
        <v>53.775413786012997</v>
      </c>
      <c r="Y54" s="33">
        <f t="shared" si="12"/>
        <v>34338.312368381339</v>
      </c>
      <c r="Z54" s="14">
        <f t="shared" si="13"/>
        <v>1.4870264725771366E-2</v>
      </c>
      <c r="AA54" s="14">
        <f t="shared" si="27"/>
        <v>3.7175661814428418E-4</v>
      </c>
      <c r="AB54" s="14">
        <f t="shared" si="28"/>
        <v>2.5471698113207547E-3</v>
      </c>
      <c r="AC54" s="36">
        <f t="shared" si="29"/>
        <v>9.5439100639429335E-3</v>
      </c>
      <c r="AD54" s="32"/>
    </row>
    <row r="55" spans="1:30" s="5" customFormat="1" ht="16.149999999999999" customHeight="1" x14ac:dyDescent="0.2">
      <c r="A55" s="21">
        <v>49</v>
      </c>
      <c r="B55" s="20" t="s">
        <v>58</v>
      </c>
      <c r="C55" s="12">
        <v>3965</v>
      </c>
      <c r="D55" s="19">
        <f t="shared" si="19"/>
        <v>1.708390459210185E-3</v>
      </c>
      <c r="E55" s="19">
        <f t="shared" si="20"/>
        <v>1.0933698938945184E-3</v>
      </c>
      <c r="F55" s="55">
        <v>0</v>
      </c>
      <c r="G55" s="55">
        <v>0</v>
      </c>
      <c r="H55" s="55">
        <f t="shared" si="2"/>
        <v>0</v>
      </c>
      <c r="I55" s="18">
        <f t="shared" si="16"/>
        <v>0</v>
      </c>
      <c r="J55" s="18">
        <f t="shared" si="3"/>
        <v>0</v>
      </c>
      <c r="K55" s="56">
        <v>0</v>
      </c>
      <c r="L55" s="56">
        <v>0</v>
      </c>
      <c r="M55" s="55">
        <f t="shared" si="4"/>
        <v>0</v>
      </c>
      <c r="N55" s="13">
        <f t="shared" si="17"/>
        <v>0</v>
      </c>
      <c r="O55" s="17">
        <f t="shared" si="10"/>
        <v>0</v>
      </c>
      <c r="P55" s="56">
        <v>0</v>
      </c>
      <c r="Q55" s="56">
        <v>0</v>
      </c>
      <c r="R55" s="55">
        <f t="shared" si="21"/>
        <v>0</v>
      </c>
      <c r="S55" s="15">
        <f t="shared" si="22"/>
        <v>0</v>
      </c>
      <c r="T55" s="15">
        <f t="shared" si="23"/>
        <v>0</v>
      </c>
      <c r="U55" s="15">
        <f t="shared" si="24"/>
        <v>0</v>
      </c>
      <c r="V55" s="16">
        <f t="shared" si="25"/>
        <v>0</v>
      </c>
      <c r="W55" s="15">
        <f t="shared" si="26"/>
        <v>0</v>
      </c>
      <c r="X55" s="16">
        <v>46.505398692223501</v>
      </c>
      <c r="Y55" s="33">
        <f t="shared" si="12"/>
        <v>9872.1123133845995</v>
      </c>
      <c r="Z55" s="14">
        <f t="shared" si="13"/>
        <v>4.2751350715112667E-3</v>
      </c>
      <c r="AA55" s="14">
        <f t="shared" si="27"/>
        <v>1.0687837678778167E-4</v>
      </c>
      <c r="AB55" s="14">
        <f t="shared" si="28"/>
        <v>2.5471698113207547E-3</v>
      </c>
      <c r="AC55" s="36">
        <f t="shared" si="29"/>
        <v>3.7474180820030547E-3</v>
      </c>
      <c r="AD55" s="32"/>
    </row>
    <row r="56" spans="1:30" s="5" customFormat="1" ht="16.149999999999999" customHeight="1" x14ac:dyDescent="0.2">
      <c r="A56" s="21">
        <v>50</v>
      </c>
      <c r="B56" s="22" t="s">
        <v>57</v>
      </c>
      <c r="C56" s="12">
        <v>995129</v>
      </c>
      <c r="D56" s="19">
        <f t="shared" si="19"/>
        <v>0.42876895063893372</v>
      </c>
      <c r="E56" s="19">
        <f t="shared" si="20"/>
        <v>0.2744121284089176</v>
      </c>
      <c r="F56" s="55">
        <v>605109836.04999995</v>
      </c>
      <c r="G56" s="55">
        <v>306527344</v>
      </c>
      <c r="H56" s="55">
        <f t="shared" si="2"/>
        <v>911637180.04999995</v>
      </c>
      <c r="I56" s="18">
        <f t="shared" si="16"/>
        <v>0.87057716022298737</v>
      </c>
      <c r="J56" s="18">
        <f t="shared" si="3"/>
        <v>0.28729046287358584</v>
      </c>
      <c r="K56" s="56">
        <v>675375952.91999996</v>
      </c>
      <c r="L56" s="56">
        <v>404206435.06999999</v>
      </c>
      <c r="M56" s="55">
        <f t="shared" si="4"/>
        <v>1079582387.99</v>
      </c>
      <c r="N56" s="13">
        <f t="shared" si="17"/>
        <v>0.86243604180227029</v>
      </c>
      <c r="O56" s="17">
        <f t="shared" si="10"/>
        <v>0.28460389379474921</v>
      </c>
      <c r="P56" s="56">
        <v>955987211.51999998</v>
      </c>
      <c r="Q56" s="56">
        <v>451439341.70999998</v>
      </c>
      <c r="R56" s="55">
        <f t="shared" si="21"/>
        <v>1407426553.23</v>
      </c>
      <c r="S56" s="15">
        <f t="shared" si="22"/>
        <v>0.86450315507827424</v>
      </c>
      <c r="T56" s="15">
        <f t="shared" si="23"/>
        <v>0.29393107272661328</v>
      </c>
      <c r="U56" s="15">
        <f t="shared" si="24"/>
        <v>0.86582542939494833</v>
      </c>
      <c r="V56" s="16">
        <f t="shared" si="25"/>
        <v>3.8962144322772674E-2</v>
      </c>
      <c r="W56" s="15">
        <f t="shared" si="26"/>
        <v>1.7290063101565487E-2</v>
      </c>
      <c r="X56" s="16">
        <v>59.913620287915698</v>
      </c>
      <c r="Y56" s="33">
        <f t="shared" si="12"/>
        <v>534958.34906737937</v>
      </c>
      <c r="Z56" s="14">
        <f t="shared" si="13"/>
        <v>0.23166462528946127</v>
      </c>
      <c r="AA56" s="14">
        <f t="shared" si="27"/>
        <v>5.7916156322365322E-3</v>
      </c>
      <c r="AB56" s="14">
        <f t="shared" si="28"/>
        <v>2.5471698113207547E-3</v>
      </c>
      <c r="AC56" s="36">
        <f t="shared" si="29"/>
        <v>0.33900312127681304</v>
      </c>
      <c r="AD56" s="32"/>
    </row>
    <row r="57" spans="1:30" s="5" customFormat="1" ht="16.149999999999999" customHeight="1" x14ac:dyDescent="0.2">
      <c r="A57" s="21">
        <v>51</v>
      </c>
      <c r="B57" s="20" t="s">
        <v>56</v>
      </c>
      <c r="C57" s="12">
        <v>3430</v>
      </c>
      <c r="D57" s="19">
        <f t="shared" si="19"/>
        <v>1.4778762358363014E-3</v>
      </c>
      <c r="E57" s="19">
        <f t="shared" si="20"/>
        <v>9.4584079093523287E-4</v>
      </c>
      <c r="F57" s="55">
        <v>296742</v>
      </c>
      <c r="G57" s="55">
        <v>0</v>
      </c>
      <c r="H57" s="55">
        <f t="shared" si="2"/>
        <v>296742</v>
      </c>
      <c r="I57" s="18">
        <f t="shared" si="16"/>
        <v>2.8337677897770786E-4</v>
      </c>
      <c r="J57" s="18">
        <f t="shared" si="3"/>
        <v>9.3514337062643597E-5</v>
      </c>
      <c r="K57" s="56">
        <v>20010</v>
      </c>
      <c r="L57" s="56">
        <v>0</v>
      </c>
      <c r="M57" s="55">
        <f t="shared" si="4"/>
        <v>20010</v>
      </c>
      <c r="N57" s="13">
        <f t="shared" si="17"/>
        <v>1.598520445354216E-5</v>
      </c>
      <c r="O57" s="17">
        <f t="shared" si="10"/>
        <v>5.2751174696689132E-6</v>
      </c>
      <c r="P57" s="56">
        <v>920352.7</v>
      </c>
      <c r="Q57" s="56">
        <v>12408</v>
      </c>
      <c r="R57" s="55">
        <f t="shared" si="21"/>
        <v>932760.7</v>
      </c>
      <c r="S57" s="15">
        <f t="shared" si="22"/>
        <v>5.7294255691880697E-4</v>
      </c>
      <c r="T57" s="15">
        <f t="shared" si="23"/>
        <v>1.948004693523944E-4</v>
      </c>
      <c r="U57" s="15">
        <f t="shared" si="24"/>
        <v>2.9358992388470694E-4</v>
      </c>
      <c r="V57" s="16">
        <f t="shared" si="25"/>
        <v>1.3211546574811811E-5</v>
      </c>
      <c r="W57" s="15">
        <f t="shared" si="26"/>
        <v>1.1458851138376139E-5</v>
      </c>
      <c r="X57" s="16">
        <v>55.489157746076998</v>
      </c>
      <c r="Y57" s="33">
        <f t="shared" si="12"/>
        <v>4053.5007083471742</v>
      </c>
      <c r="Z57" s="14">
        <f t="shared" si="13"/>
        <v>1.7553753938917176E-3</v>
      </c>
      <c r="AA57" s="14">
        <f t="shared" si="27"/>
        <v>4.3884384847292945E-5</v>
      </c>
      <c r="AB57" s="14">
        <f t="shared" si="28"/>
        <v>2.5471698113207547E-3</v>
      </c>
      <c r="AC57" s="36">
        <f t="shared" si="29"/>
        <v>3.5615653848164687E-3</v>
      </c>
      <c r="AD57" s="32"/>
    </row>
    <row r="58" spans="1:30" s="5" customFormat="1" ht="16.149999999999999" customHeight="1" x14ac:dyDescent="0.2">
      <c r="A58" s="21">
        <v>52</v>
      </c>
      <c r="B58" s="22" t="s">
        <v>55</v>
      </c>
      <c r="C58" s="12">
        <v>37804</v>
      </c>
      <c r="D58" s="19">
        <f t="shared" si="19"/>
        <v>1.628852280453514E-2</v>
      </c>
      <c r="E58" s="19">
        <f t="shared" si="20"/>
        <v>1.042465459490249E-2</v>
      </c>
      <c r="F58" s="55">
        <v>702225.62</v>
      </c>
      <c r="G58" s="55">
        <v>3779870.17</v>
      </c>
      <c r="H58" s="55">
        <f t="shared" si="2"/>
        <v>4482095.79</v>
      </c>
      <c r="I58" s="18">
        <f t="shared" si="16"/>
        <v>4.2802227795180493E-3</v>
      </c>
      <c r="J58" s="18">
        <f t="shared" si="3"/>
        <v>1.4124735172409563E-3</v>
      </c>
      <c r="K58" s="56">
        <v>817534.17</v>
      </c>
      <c r="L58" s="56">
        <v>4136638.31</v>
      </c>
      <c r="M58" s="55">
        <f t="shared" si="4"/>
        <v>4954172.4800000004</v>
      </c>
      <c r="N58" s="13">
        <f t="shared" si="17"/>
        <v>3.9576941524693656E-3</v>
      </c>
      <c r="O58" s="17">
        <f t="shared" si="10"/>
        <v>1.3060390703148908E-3</v>
      </c>
      <c r="P58" s="56">
        <v>1794354.82</v>
      </c>
      <c r="Q58" s="56">
        <v>3226547.25</v>
      </c>
      <c r="R58" s="55">
        <f t="shared" si="21"/>
        <v>5020902.07</v>
      </c>
      <c r="S58" s="15">
        <f t="shared" si="22"/>
        <v>3.0840583978556679E-3</v>
      </c>
      <c r="T58" s="15">
        <f t="shared" si="23"/>
        <v>1.0485798552709272E-3</v>
      </c>
      <c r="U58" s="15">
        <f t="shared" si="24"/>
        <v>3.767092442826774E-3</v>
      </c>
      <c r="V58" s="16">
        <f t="shared" si="25"/>
        <v>1.6951915992720484E-4</v>
      </c>
      <c r="W58" s="15">
        <f t="shared" si="26"/>
        <v>6.1681167957113354E-5</v>
      </c>
      <c r="X58" s="16">
        <v>55.383877812184501</v>
      </c>
      <c r="Y58" s="33">
        <f t="shared" si="12"/>
        <v>45255.44779219856</v>
      </c>
      <c r="Z58" s="14">
        <f t="shared" si="13"/>
        <v>1.9597948837257906E-2</v>
      </c>
      <c r="AA58" s="14">
        <f t="shared" si="27"/>
        <v>4.8994872093144771E-4</v>
      </c>
      <c r="AB58" s="14">
        <f t="shared" si="28"/>
        <v>2.5471698113207547E-3</v>
      </c>
      <c r="AC58" s="36">
        <f t="shared" si="29"/>
        <v>1.3692973455039011E-2</v>
      </c>
      <c r="AD58" s="32"/>
    </row>
    <row r="59" spans="1:30" s="5" customFormat="1" ht="16.149999999999999" customHeight="1" x14ac:dyDescent="0.2">
      <c r="A59" s="21">
        <v>53</v>
      </c>
      <c r="B59" s="20" t="s">
        <v>54</v>
      </c>
      <c r="C59" s="12">
        <v>13494</v>
      </c>
      <c r="D59" s="19">
        <f t="shared" si="19"/>
        <v>5.8141288415087611E-3</v>
      </c>
      <c r="E59" s="19">
        <f t="shared" si="20"/>
        <v>3.7210424585656073E-3</v>
      </c>
      <c r="F59" s="55">
        <v>107082.86</v>
      </c>
      <c r="G59" s="55">
        <v>148712</v>
      </c>
      <c r="H59" s="55">
        <f t="shared" si="2"/>
        <v>255794.86</v>
      </c>
      <c r="I59" s="18">
        <f t="shared" si="16"/>
        <v>2.4427389282896835E-4</v>
      </c>
      <c r="J59" s="18">
        <f t="shared" si="3"/>
        <v>8.0610384633559556E-5</v>
      </c>
      <c r="K59" s="56">
        <v>132395.34</v>
      </c>
      <c r="L59" s="56">
        <v>96550</v>
      </c>
      <c r="M59" s="55">
        <f t="shared" si="4"/>
        <v>228945.34</v>
      </c>
      <c r="N59" s="13">
        <f t="shared" si="17"/>
        <v>1.8289545570143547E-4</v>
      </c>
      <c r="O59" s="17">
        <f t="shared" si="10"/>
        <v>6.0355500381473704E-5</v>
      </c>
      <c r="P59" s="56">
        <v>89006.56</v>
      </c>
      <c r="Q59" s="56">
        <v>287828</v>
      </c>
      <c r="R59" s="55">
        <f t="shared" si="21"/>
        <v>376834.56</v>
      </c>
      <c r="S59" s="15">
        <f t="shared" si="22"/>
        <v>2.3146832444996193E-4</v>
      </c>
      <c r="T59" s="15">
        <f t="shared" si="23"/>
        <v>7.8699230312987065E-5</v>
      </c>
      <c r="U59" s="15">
        <f t="shared" si="24"/>
        <v>2.1966511532802032E-4</v>
      </c>
      <c r="V59" s="16">
        <f t="shared" si="25"/>
        <v>9.8849301897609144E-6</v>
      </c>
      <c r="W59" s="15">
        <f t="shared" si="26"/>
        <v>4.6293664889992385E-6</v>
      </c>
      <c r="X59" s="16">
        <v>55.289821135970499</v>
      </c>
      <c r="Y59" s="33">
        <f t="shared" si="12"/>
        <v>16338.562762880752</v>
      </c>
      <c r="Z59" s="14">
        <f t="shared" si="13"/>
        <v>7.0754424654364554E-3</v>
      </c>
      <c r="AA59" s="14">
        <f t="shared" si="27"/>
        <v>1.7688606163591139E-4</v>
      </c>
      <c r="AB59" s="14">
        <f t="shared" si="28"/>
        <v>2.5471698113207547E-3</v>
      </c>
      <c r="AC59" s="36">
        <f t="shared" si="29"/>
        <v>6.4596126282010337E-3</v>
      </c>
      <c r="AD59" s="32"/>
    </row>
    <row r="60" spans="1:30" s="5" customFormat="1" ht="16.149999999999999" customHeight="1" x14ac:dyDescent="0.2">
      <c r="A60" s="21">
        <v>54</v>
      </c>
      <c r="B60" s="20" t="s">
        <v>53</v>
      </c>
      <c r="C60" s="12">
        <v>2990</v>
      </c>
      <c r="D60" s="19">
        <f t="shared" si="19"/>
        <v>1.2882944446503035E-3</v>
      </c>
      <c r="E60" s="19">
        <f t="shared" si="20"/>
        <v>8.2450844457619427E-4</v>
      </c>
      <c r="F60" s="55">
        <v>25239</v>
      </c>
      <c r="G60" s="55">
        <v>0</v>
      </c>
      <c r="H60" s="55">
        <f t="shared" si="2"/>
        <v>25239</v>
      </c>
      <c r="I60" s="18">
        <f t="shared" si="16"/>
        <v>2.4102238727980432E-5</v>
      </c>
      <c r="J60" s="18">
        <f t="shared" si="3"/>
        <v>7.9537387802335425E-6</v>
      </c>
      <c r="K60" s="56">
        <v>34082.019999999997</v>
      </c>
      <c r="L60" s="56">
        <v>0</v>
      </c>
      <c r="M60" s="55">
        <f t="shared" si="4"/>
        <v>34082.019999999997</v>
      </c>
      <c r="N60" s="13">
        <f t="shared" si="17"/>
        <v>2.7226789499735776E-5</v>
      </c>
      <c r="O60" s="17">
        <f t="shared" si="10"/>
        <v>8.9848405349128057E-6</v>
      </c>
      <c r="P60" s="56">
        <v>266164.03000000003</v>
      </c>
      <c r="Q60" s="56">
        <v>2000</v>
      </c>
      <c r="R60" s="55">
        <f t="shared" si="21"/>
        <v>268164.03000000003</v>
      </c>
      <c r="S60" s="15">
        <f t="shared" si="22"/>
        <v>1.6471811582740534E-4</v>
      </c>
      <c r="T60" s="15">
        <f t="shared" si="23"/>
        <v>5.6004159381317824E-5</v>
      </c>
      <c r="U60" s="15">
        <f t="shared" si="24"/>
        <v>7.294273869646418E-5</v>
      </c>
      <c r="V60" s="16">
        <f t="shared" si="25"/>
        <v>3.282423241340888E-6</v>
      </c>
      <c r="W60" s="15">
        <f t="shared" si="26"/>
        <v>3.2943623165481068E-6</v>
      </c>
      <c r="X60" s="16">
        <v>53.925003128932701</v>
      </c>
      <c r="Y60" s="33">
        <f t="shared" si="12"/>
        <v>4214.4634378379196</v>
      </c>
      <c r="Z60" s="14">
        <f t="shared" si="13"/>
        <v>1.8250805783758012E-3</v>
      </c>
      <c r="AA60" s="14">
        <f t="shared" si="27"/>
        <v>4.5627014459395035E-5</v>
      </c>
      <c r="AB60" s="14">
        <f t="shared" si="28"/>
        <v>2.5471698113207547E-3</v>
      </c>
      <c r="AC60" s="36">
        <f t="shared" si="29"/>
        <v>3.4238820559142329E-3</v>
      </c>
      <c r="AD60" s="32"/>
    </row>
    <row r="61" spans="1:30" s="5" customFormat="1" ht="16.149999999999999" customHeight="1" x14ac:dyDescent="0.2">
      <c r="A61" s="21">
        <v>55</v>
      </c>
      <c r="B61" s="20" t="s">
        <v>52</v>
      </c>
      <c r="C61" s="12">
        <v>7080</v>
      </c>
      <c r="D61" s="19">
        <f t="shared" si="19"/>
        <v>3.0505433672656014E-3</v>
      </c>
      <c r="E61" s="19">
        <f t="shared" si="20"/>
        <v>1.9523477550499849E-3</v>
      </c>
      <c r="F61" s="55">
        <v>108808.77</v>
      </c>
      <c r="G61" s="55">
        <v>60250</v>
      </c>
      <c r="H61" s="55">
        <f t="shared" si="2"/>
        <v>169058.77000000002</v>
      </c>
      <c r="I61" s="18">
        <f t="shared" si="16"/>
        <v>1.6144438502312838E-4</v>
      </c>
      <c r="J61" s="18">
        <f t="shared" si="3"/>
        <v>5.3276647057632365E-5</v>
      </c>
      <c r="K61" s="56">
        <v>43208</v>
      </c>
      <c r="L61" s="56">
        <v>7716</v>
      </c>
      <c r="M61" s="55">
        <f t="shared" si="4"/>
        <v>50924</v>
      </c>
      <c r="N61" s="13">
        <f t="shared" si="17"/>
        <v>4.0681186986115989E-5</v>
      </c>
      <c r="O61" s="17">
        <f t="shared" si="10"/>
        <v>1.3424791705418277E-5</v>
      </c>
      <c r="P61" s="56">
        <v>60812</v>
      </c>
      <c r="Q61" s="56">
        <v>0</v>
      </c>
      <c r="R61" s="55">
        <f t="shared" si="21"/>
        <v>60812</v>
      </c>
      <c r="S61" s="15">
        <f t="shared" si="22"/>
        <v>3.7353399185178463E-5</v>
      </c>
      <c r="T61" s="15">
        <f t="shared" si="23"/>
        <v>1.2700155722960679E-5</v>
      </c>
      <c r="U61" s="15">
        <f t="shared" si="24"/>
        <v>7.9401594486011316E-5</v>
      </c>
      <c r="V61" s="16">
        <f t="shared" si="25"/>
        <v>3.5730717518705092E-6</v>
      </c>
      <c r="W61" s="15">
        <f t="shared" si="26"/>
        <v>7.470679837035693E-7</v>
      </c>
      <c r="X61" s="16">
        <v>53.747974986357903</v>
      </c>
      <c r="Y61" s="33">
        <f t="shared" si="12"/>
        <v>10161.887481262924</v>
      </c>
      <c r="Z61" s="14">
        <f t="shared" si="13"/>
        <v>4.4006227020936383E-3</v>
      </c>
      <c r="AA61" s="14">
        <f t="shared" si="27"/>
        <v>1.1001556755234096E-4</v>
      </c>
      <c r="AB61" s="14">
        <f t="shared" si="28"/>
        <v>2.5471698113207547E-3</v>
      </c>
      <c r="AC61" s="36">
        <f t="shared" si="29"/>
        <v>4.6138532736586541E-3</v>
      </c>
      <c r="AD61" s="32"/>
    </row>
    <row r="62" spans="1:30" s="5" customFormat="1" ht="16.149999999999999" customHeight="1" x14ac:dyDescent="0.2">
      <c r="A62" s="21">
        <v>56</v>
      </c>
      <c r="B62" s="20" t="s">
        <v>51</v>
      </c>
      <c r="C62" s="12">
        <v>33854</v>
      </c>
      <c r="D62" s="19">
        <f t="shared" si="19"/>
        <v>1.458659536093357E-2</v>
      </c>
      <c r="E62" s="19">
        <f t="shared" si="20"/>
        <v>9.3354210309974858E-3</v>
      </c>
      <c r="F62" s="55">
        <v>413281</v>
      </c>
      <c r="G62" s="55">
        <v>1083193</v>
      </c>
      <c r="H62" s="55">
        <f t="shared" si="2"/>
        <v>1496474</v>
      </c>
      <c r="I62" s="18">
        <f t="shared" si="16"/>
        <v>1.4290730059913542E-3</v>
      </c>
      <c r="J62" s="18">
        <f t="shared" si="3"/>
        <v>4.7159409197714691E-4</v>
      </c>
      <c r="K62" s="56">
        <v>628382</v>
      </c>
      <c r="L62" s="56">
        <v>1454752</v>
      </c>
      <c r="M62" s="55">
        <f t="shared" si="4"/>
        <v>2083134</v>
      </c>
      <c r="N62" s="13">
        <f t="shared" si="17"/>
        <v>1.6641340776674209E-3</v>
      </c>
      <c r="O62" s="17">
        <f t="shared" si="10"/>
        <v>5.4916424563024899E-4</v>
      </c>
      <c r="P62" s="56">
        <v>2559769.27</v>
      </c>
      <c r="Q62" s="56">
        <v>2984963.3</v>
      </c>
      <c r="R62" s="55">
        <f t="shared" si="21"/>
        <v>5544732.5700000003</v>
      </c>
      <c r="S62" s="15">
        <f t="shared" si="22"/>
        <v>3.4058180796926675E-3</v>
      </c>
      <c r="T62" s="15">
        <f t="shared" si="23"/>
        <v>1.157978147095507E-3</v>
      </c>
      <c r="U62" s="15">
        <f t="shared" si="24"/>
        <v>2.1787364847029029E-3</v>
      </c>
      <c r="V62" s="16">
        <f t="shared" si="25"/>
        <v>9.8043141811630631E-5</v>
      </c>
      <c r="W62" s="15">
        <f t="shared" si="26"/>
        <v>6.8116361593853353E-5</v>
      </c>
      <c r="X62" s="16">
        <v>53.498647106860702</v>
      </c>
      <c r="Y62" s="33">
        <f t="shared" si="12"/>
        <v>49819.444202935534</v>
      </c>
      <c r="Z62" s="14">
        <f t="shared" si="13"/>
        <v>2.1574395265580977E-2</v>
      </c>
      <c r="AA62" s="14">
        <f t="shared" si="27"/>
        <v>5.393598816395244E-4</v>
      </c>
      <c r="AB62" s="14">
        <f t="shared" si="28"/>
        <v>2.5471698113207547E-3</v>
      </c>
      <c r="AC62" s="36">
        <f t="shared" si="29"/>
        <v>1.2588110227363249E-2</v>
      </c>
      <c r="AD62" s="32"/>
    </row>
    <row r="63" spans="1:30" s="5" customFormat="1" ht="16.149999999999999" customHeight="1" x14ac:dyDescent="0.2">
      <c r="A63" s="21">
        <v>57</v>
      </c>
      <c r="B63" s="20" t="s">
        <v>50</v>
      </c>
      <c r="C63" s="12">
        <v>7766</v>
      </c>
      <c r="D63" s="19">
        <f t="shared" si="19"/>
        <v>3.3461186144328617E-3</v>
      </c>
      <c r="E63" s="19">
        <f t="shared" si="20"/>
        <v>2.1415159132370317E-3</v>
      </c>
      <c r="F63" s="55">
        <v>272207</v>
      </c>
      <c r="G63" s="55">
        <v>163474</v>
      </c>
      <c r="H63" s="55">
        <f t="shared" si="2"/>
        <v>435681</v>
      </c>
      <c r="I63" s="18">
        <f t="shared" si="16"/>
        <v>4.1605798451781932E-4</v>
      </c>
      <c r="J63" s="18">
        <f t="shared" si="3"/>
        <v>1.3729913489088038E-4</v>
      </c>
      <c r="K63" s="56">
        <v>262459</v>
      </c>
      <c r="L63" s="56">
        <v>250073</v>
      </c>
      <c r="M63" s="55">
        <f t="shared" si="4"/>
        <v>512532</v>
      </c>
      <c r="N63" s="13">
        <f t="shared" si="17"/>
        <v>4.0944171958934885E-4</v>
      </c>
      <c r="O63" s="17">
        <f t="shared" si="10"/>
        <v>1.3511576746448513E-4</v>
      </c>
      <c r="P63" s="56">
        <v>382979</v>
      </c>
      <c r="Q63" s="56">
        <v>293396</v>
      </c>
      <c r="R63" s="55">
        <f t="shared" si="21"/>
        <v>676375</v>
      </c>
      <c r="S63" s="15">
        <f t="shared" si="22"/>
        <v>4.1545920827920613E-4</v>
      </c>
      <c r="T63" s="15">
        <f t="shared" si="23"/>
        <v>1.412561308149301E-4</v>
      </c>
      <c r="U63" s="15">
        <f t="shared" si="24"/>
        <v>4.1367103317029562E-4</v>
      </c>
      <c r="V63" s="16">
        <f t="shared" si="25"/>
        <v>1.8615196492663304E-5</v>
      </c>
      <c r="W63" s="15">
        <f t="shared" si="26"/>
        <v>8.3091841655841224E-6</v>
      </c>
      <c r="X63" s="16">
        <v>54.5529252086478</v>
      </c>
      <c r="Y63" s="33">
        <f t="shared" si="12"/>
        <v>10236.318699995747</v>
      </c>
      <c r="Z63" s="14">
        <f t="shared" si="13"/>
        <v>4.4328552682880683E-3</v>
      </c>
      <c r="AA63" s="14">
        <f t="shared" si="27"/>
        <v>1.1082138170720171E-4</v>
      </c>
      <c r="AB63" s="14">
        <f t="shared" si="28"/>
        <v>2.5471698113207547E-3</v>
      </c>
      <c r="AC63" s="36">
        <f t="shared" si="29"/>
        <v>4.8264314869232352E-3</v>
      </c>
      <c r="AD63" s="32"/>
    </row>
    <row r="64" spans="1:30" s="5" customFormat="1" ht="16.149999999999999" customHeight="1" x14ac:dyDescent="0.2">
      <c r="A64" s="21">
        <v>58</v>
      </c>
      <c r="B64" s="20" t="s">
        <v>49</v>
      </c>
      <c r="C64" s="12">
        <v>25954</v>
      </c>
      <c r="D64" s="19">
        <f t="shared" si="19"/>
        <v>1.1182740473730426E-2</v>
      </c>
      <c r="E64" s="19">
        <f t="shared" si="20"/>
        <v>7.1569539031874733E-3</v>
      </c>
      <c r="F64" s="55">
        <v>130500</v>
      </c>
      <c r="G64" s="55">
        <v>920941.5</v>
      </c>
      <c r="H64" s="55">
        <f t="shared" si="2"/>
        <v>1051441.5</v>
      </c>
      <c r="I64" s="18">
        <f t="shared" si="16"/>
        <v>1.0040847118152794E-3</v>
      </c>
      <c r="J64" s="18">
        <f t="shared" si="3"/>
        <v>3.3134795489904223E-4</v>
      </c>
      <c r="K64" s="56">
        <v>903072</v>
      </c>
      <c r="L64" s="56">
        <v>708659.5</v>
      </c>
      <c r="M64" s="55">
        <f t="shared" si="4"/>
        <v>1611731.5</v>
      </c>
      <c r="N64" s="13">
        <f t="shared" si="17"/>
        <v>1.2875491030341921E-3</v>
      </c>
      <c r="O64" s="17">
        <f t="shared" si="10"/>
        <v>4.2489120400128342E-4</v>
      </c>
      <c r="P64" s="56">
        <v>1100162.6000000001</v>
      </c>
      <c r="Q64" s="56">
        <v>1121262.5</v>
      </c>
      <c r="R64" s="55">
        <f t="shared" si="21"/>
        <v>2221425.1</v>
      </c>
      <c r="S64" s="15">
        <f t="shared" si="22"/>
        <v>1.3644967855073833E-3</v>
      </c>
      <c r="T64" s="15">
        <f t="shared" si="23"/>
        <v>4.6392890707251037E-4</v>
      </c>
      <c r="U64" s="15">
        <f t="shared" si="24"/>
        <v>1.2201680659728359E-3</v>
      </c>
      <c r="V64" s="16">
        <f t="shared" si="25"/>
        <v>5.4907562968777615E-5</v>
      </c>
      <c r="W64" s="15">
        <f t="shared" si="26"/>
        <v>2.7289935710147666E-5</v>
      </c>
      <c r="X64" s="16">
        <v>53.432239749830401</v>
      </c>
      <c r="Y64" s="33">
        <f t="shared" si="12"/>
        <v>38444.774971990453</v>
      </c>
      <c r="Z64" s="14">
        <f t="shared" si="13"/>
        <v>1.6648575358718359E-2</v>
      </c>
      <c r="AA64" s="14">
        <f t="shared" si="27"/>
        <v>4.1621438396795903E-4</v>
      </c>
      <c r="AB64" s="14">
        <f t="shared" si="28"/>
        <v>2.5471698113207547E-3</v>
      </c>
      <c r="AC64" s="36">
        <f t="shared" si="29"/>
        <v>1.0202535597155112E-2</v>
      </c>
      <c r="AD64" s="32"/>
    </row>
    <row r="65" spans="1:30" s="5" customFormat="1" ht="16.149999999999999" customHeight="1" x14ac:dyDescent="0.2">
      <c r="A65" s="21">
        <v>59</v>
      </c>
      <c r="B65" s="22" t="s">
        <v>48</v>
      </c>
      <c r="C65" s="12">
        <v>66008</v>
      </c>
      <c r="D65" s="19">
        <f t="shared" si="19"/>
        <v>2.8440715619557601E-2</v>
      </c>
      <c r="E65" s="19">
        <f t="shared" si="20"/>
        <v>1.8202057996516866E-2</v>
      </c>
      <c r="F65" s="55">
        <v>21037197.289999999</v>
      </c>
      <c r="G65" s="55">
        <v>28527405.07</v>
      </c>
      <c r="H65" s="55">
        <f t="shared" si="2"/>
        <v>49564602.359999999</v>
      </c>
      <c r="I65" s="18">
        <f t="shared" si="16"/>
        <v>4.7332219126674679E-2</v>
      </c>
      <c r="J65" s="18">
        <f t="shared" si="3"/>
        <v>1.5619632311802646E-2</v>
      </c>
      <c r="K65" s="56">
        <v>24042782.5</v>
      </c>
      <c r="L65" s="56">
        <v>34850539.630000003</v>
      </c>
      <c r="M65" s="55">
        <f t="shared" si="4"/>
        <v>58893322.130000003</v>
      </c>
      <c r="N65" s="13">
        <f t="shared" si="17"/>
        <v>4.704756597683004E-2</v>
      </c>
      <c r="O65" s="17">
        <f t="shared" si="10"/>
        <v>1.5525696772353914E-2</v>
      </c>
      <c r="P65" s="56">
        <v>26496085.59</v>
      </c>
      <c r="Q65" s="56">
        <v>39708049.159999996</v>
      </c>
      <c r="R65" s="55">
        <f t="shared" si="21"/>
        <v>66204134.75</v>
      </c>
      <c r="S65" s="15">
        <f t="shared" si="22"/>
        <v>4.066548498694493E-2</v>
      </c>
      <c r="T65" s="15">
        <f t="shared" si="23"/>
        <v>1.3826264895561277E-2</v>
      </c>
      <c r="U65" s="15">
        <f t="shared" si="24"/>
        <v>4.4971593979717839E-2</v>
      </c>
      <c r="V65" s="16">
        <f t="shared" si="25"/>
        <v>2.0237217290873027E-3</v>
      </c>
      <c r="W65" s="15">
        <f t="shared" si="26"/>
        <v>8.1330969973889868E-4</v>
      </c>
      <c r="X65" s="16">
        <v>57.637201221370603</v>
      </c>
      <c r="Y65" s="33">
        <f t="shared" si="12"/>
        <v>57362.5033311343</v>
      </c>
      <c r="Z65" s="14">
        <f t="shared" si="13"/>
        <v>2.4840929883681348E-2</v>
      </c>
      <c r="AA65" s="14">
        <f t="shared" si="27"/>
        <v>6.2102324709203374E-4</v>
      </c>
      <c r="AB65" s="14">
        <f t="shared" si="28"/>
        <v>2.5471698113207547E-3</v>
      </c>
      <c r="AC65" s="36">
        <f t="shared" si="29"/>
        <v>2.4207282483755858E-2</v>
      </c>
      <c r="AD65" s="32"/>
    </row>
    <row r="66" spans="1:30" s="5" customFormat="1" ht="16.149999999999999" customHeight="1" x14ac:dyDescent="0.2">
      <c r="A66" s="21">
        <v>60</v>
      </c>
      <c r="B66" s="20" t="s">
        <v>47</v>
      </c>
      <c r="C66" s="12">
        <v>976</v>
      </c>
      <c r="D66" s="19">
        <f t="shared" si="19"/>
        <v>4.2052688226712248E-4</v>
      </c>
      <c r="E66" s="19">
        <f t="shared" si="20"/>
        <v>2.6913720465095842E-4</v>
      </c>
      <c r="F66" s="55">
        <v>13557</v>
      </c>
      <c r="G66" s="55">
        <v>0</v>
      </c>
      <c r="H66" s="55">
        <f t="shared" si="2"/>
        <v>13557</v>
      </c>
      <c r="I66" s="18">
        <f t="shared" si="16"/>
        <v>1.2946394486121904E-5</v>
      </c>
      <c r="J66" s="18">
        <f t="shared" si="3"/>
        <v>4.272310180420229E-6</v>
      </c>
      <c r="K66" s="56">
        <v>7092</v>
      </c>
      <c r="L66" s="56">
        <v>0</v>
      </c>
      <c r="M66" s="55">
        <f t="shared" si="4"/>
        <v>7092</v>
      </c>
      <c r="N66" s="13">
        <f t="shared" si="17"/>
        <v>5.6655207388566212E-6</v>
      </c>
      <c r="O66" s="17">
        <f t="shared" si="10"/>
        <v>1.869621843822685E-6</v>
      </c>
      <c r="P66" s="56">
        <v>0</v>
      </c>
      <c r="Q66" s="56">
        <v>0</v>
      </c>
      <c r="R66" s="55">
        <f t="shared" si="21"/>
        <v>0</v>
      </c>
      <c r="S66" s="15">
        <f t="shared" si="22"/>
        <v>0</v>
      </c>
      <c r="T66" s="15">
        <f t="shared" si="23"/>
        <v>0</v>
      </c>
      <c r="U66" s="15">
        <f t="shared" si="24"/>
        <v>6.1419320242429135E-6</v>
      </c>
      <c r="V66" s="16">
        <f t="shared" si="25"/>
        <v>2.7638694109093107E-7</v>
      </c>
      <c r="W66" s="15">
        <f t="shared" si="26"/>
        <v>0</v>
      </c>
      <c r="X66" s="16">
        <v>53.360424298096497</v>
      </c>
      <c r="Y66" s="33">
        <f t="shared" si="12"/>
        <v>1455.9208888644173</v>
      </c>
      <c r="Z66" s="14">
        <f t="shared" si="13"/>
        <v>6.3048902359946659E-4</v>
      </c>
      <c r="AA66" s="14">
        <f t="shared" si="27"/>
        <v>1.5762225589986665E-5</v>
      </c>
      <c r="AB66" s="14">
        <f t="shared" si="28"/>
        <v>2.5471698113207547E-3</v>
      </c>
      <c r="AC66" s="36">
        <f t="shared" si="29"/>
        <v>2.8323456285027906E-3</v>
      </c>
      <c r="AD66" s="32"/>
    </row>
    <row r="67" spans="1:30" s="5" customFormat="1" ht="16.149999999999999" customHeight="1" x14ac:dyDescent="0.2">
      <c r="A67" s="21">
        <v>61</v>
      </c>
      <c r="B67" s="20" t="s">
        <v>46</v>
      </c>
      <c r="C67" s="12">
        <v>3974</v>
      </c>
      <c r="D67" s="19">
        <f t="shared" si="19"/>
        <v>1.7122682685753532E-3</v>
      </c>
      <c r="E67" s="19">
        <f t="shared" si="20"/>
        <v>1.0958516918882261E-3</v>
      </c>
      <c r="F67" s="55">
        <v>74409.75</v>
      </c>
      <c r="G67" s="55">
        <v>33613</v>
      </c>
      <c r="H67" s="55">
        <f t="shared" si="2"/>
        <v>108022.75</v>
      </c>
      <c r="I67" s="18">
        <f t="shared" si="16"/>
        <v>1.031574194125341E-4</v>
      </c>
      <c r="J67" s="18">
        <f t="shared" si="3"/>
        <v>3.4041948406136253E-5</v>
      </c>
      <c r="K67" s="56">
        <v>325191.34000000003</v>
      </c>
      <c r="L67" s="56">
        <v>55258</v>
      </c>
      <c r="M67" s="55">
        <f t="shared" si="4"/>
        <v>380449.34</v>
      </c>
      <c r="N67" s="13">
        <f t="shared" si="17"/>
        <v>3.039260611751712E-4</v>
      </c>
      <c r="O67" s="17">
        <f t="shared" si="10"/>
        <v>1.0029560018780651E-4</v>
      </c>
      <c r="P67" s="56">
        <v>361571.56</v>
      </c>
      <c r="Q67" s="56">
        <v>43305</v>
      </c>
      <c r="R67" s="55">
        <f t="shared" si="21"/>
        <v>404876.56</v>
      </c>
      <c r="S67" s="15">
        <f t="shared" si="22"/>
        <v>2.4869295149644577E-4</v>
      </c>
      <c r="T67" s="15">
        <f t="shared" si="23"/>
        <v>8.4555603508791572E-5</v>
      </c>
      <c r="U67" s="15">
        <f t="shared" si="24"/>
        <v>2.1889315210273433E-4</v>
      </c>
      <c r="V67" s="16">
        <f t="shared" si="25"/>
        <v>9.850191844623045E-6</v>
      </c>
      <c r="W67" s="15">
        <f t="shared" si="26"/>
        <v>4.9738590299289159E-6</v>
      </c>
      <c r="X67" s="16">
        <v>54.185868028603402</v>
      </c>
      <c r="Y67" s="33">
        <f t="shared" si="12"/>
        <v>5450.4904821504551</v>
      </c>
      <c r="Z67" s="14">
        <f t="shared" si="13"/>
        <v>2.3603441976229851E-3</v>
      </c>
      <c r="AA67" s="14">
        <f t="shared" si="27"/>
        <v>5.9008604940574631E-5</v>
      </c>
      <c r="AB67" s="14">
        <f t="shared" si="28"/>
        <v>2.5471698113207547E-3</v>
      </c>
      <c r="AC67" s="36">
        <f t="shared" si="29"/>
        <v>3.7168541590241076E-3</v>
      </c>
      <c r="AD67" s="32"/>
    </row>
    <row r="68" spans="1:30" s="5" customFormat="1" ht="16.149999999999999" customHeight="1" x14ac:dyDescent="0.2">
      <c r="A68" s="21">
        <v>62</v>
      </c>
      <c r="B68" s="20" t="s">
        <v>45</v>
      </c>
      <c r="C68" s="12">
        <v>4962</v>
      </c>
      <c r="D68" s="19">
        <f t="shared" si="19"/>
        <v>2.1379655633293666E-3</v>
      </c>
      <c r="E68" s="19">
        <f t="shared" si="20"/>
        <v>1.3682979605307945E-3</v>
      </c>
      <c r="F68" s="55">
        <v>2240</v>
      </c>
      <c r="G68" s="55">
        <v>51700</v>
      </c>
      <c r="H68" s="55">
        <f t="shared" si="2"/>
        <v>53940</v>
      </c>
      <c r="I68" s="18">
        <f t="shared" si="16"/>
        <v>5.1510549426968758E-5</v>
      </c>
      <c r="J68" s="18">
        <f t="shared" si="3"/>
        <v>1.6998481310899691E-5</v>
      </c>
      <c r="K68" s="56">
        <v>83840</v>
      </c>
      <c r="L68" s="56">
        <v>20662</v>
      </c>
      <c r="M68" s="55">
        <f t="shared" si="4"/>
        <v>104502</v>
      </c>
      <c r="N68" s="13">
        <f t="shared" si="17"/>
        <v>8.3482550514945666E-5</v>
      </c>
      <c r="O68" s="17">
        <f t="shared" si="10"/>
        <v>2.7549241669932072E-5</v>
      </c>
      <c r="P68" s="56">
        <v>42638</v>
      </c>
      <c r="Q68" s="56">
        <v>62418</v>
      </c>
      <c r="R68" s="55">
        <f t="shared" si="21"/>
        <v>105056</v>
      </c>
      <c r="S68" s="15">
        <f t="shared" si="22"/>
        <v>6.4530005669902462E-5</v>
      </c>
      <c r="T68" s="15">
        <f t="shared" si="23"/>
        <v>2.1940201927766839E-5</v>
      </c>
      <c r="U68" s="15">
        <f t="shared" si="24"/>
        <v>6.6487924908598605E-5</v>
      </c>
      <c r="V68" s="16">
        <f t="shared" si="25"/>
        <v>2.9919566208869372E-6</v>
      </c>
      <c r="W68" s="15">
        <f t="shared" si="26"/>
        <v>1.2906001133980492E-6</v>
      </c>
      <c r="X68" s="16">
        <v>53.861120986884899</v>
      </c>
      <c r="Y68" s="33">
        <f t="shared" si="12"/>
        <v>7040.1887317440269</v>
      </c>
      <c r="Z68" s="14">
        <f t="shared" si="13"/>
        <v>3.0487657354070826E-3</v>
      </c>
      <c r="AA68" s="14">
        <f t="shared" si="27"/>
        <v>7.6219143385177073E-5</v>
      </c>
      <c r="AB68" s="14">
        <f t="shared" si="28"/>
        <v>2.5471698113207547E-3</v>
      </c>
      <c r="AC68" s="36">
        <f t="shared" si="29"/>
        <v>3.9959694719710111E-3</v>
      </c>
      <c r="AD68" s="32"/>
    </row>
    <row r="69" spans="1:30" s="5" customFormat="1" ht="16.149999999999999" customHeight="1" x14ac:dyDescent="0.2">
      <c r="A69" s="21">
        <v>63</v>
      </c>
      <c r="B69" s="20" t="s">
        <v>44</v>
      </c>
      <c r="C69" s="12">
        <v>5631</v>
      </c>
      <c r="D69" s="19">
        <f t="shared" si="19"/>
        <v>2.4262160594735313E-3</v>
      </c>
      <c r="E69" s="19">
        <f t="shared" si="20"/>
        <v>1.5527782780630601E-3</v>
      </c>
      <c r="F69" s="55">
        <v>63670</v>
      </c>
      <c r="G69" s="55">
        <v>40700</v>
      </c>
      <c r="H69" s="55">
        <f t="shared" si="2"/>
        <v>104370</v>
      </c>
      <c r="I69" s="18">
        <f t="shared" si="16"/>
        <v>9.9669188796676478E-5</v>
      </c>
      <c r="J69" s="18">
        <f t="shared" si="3"/>
        <v>3.2890832302903239E-5</v>
      </c>
      <c r="K69" s="56">
        <v>57225</v>
      </c>
      <c r="L69" s="56">
        <v>530</v>
      </c>
      <c r="M69" s="55">
        <f t="shared" si="4"/>
        <v>57755</v>
      </c>
      <c r="N69" s="13">
        <f t="shared" si="17"/>
        <v>4.6138205058187279E-5</v>
      </c>
      <c r="O69" s="17">
        <f t="shared" si="10"/>
        <v>1.5225607669201803E-5</v>
      </c>
      <c r="P69" s="56">
        <v>154037.19</v>
      </c>
      <c r="Q69" s="56">
        <v>0</v>
      </c>
      <c r="R69" s="55">
        <f t="shared" si="21"/>
        <v>154037.19</v>
      </c>
      <c r="S69" s="15">
        <f t="shared" si="22"/>
        <v>9.4616402148148065E-5</v>
      </c>
      <c r="T69" s="15">
        <f t="shared" si="23"/>
        <v>3.2169576730370346E-5</v>
      </c>
      <c r="U69" s="15">
        <f t="shared" si="24"/>
        <v>8.0286016702475391E-5</v>
      </c>
      <c r="V69" s="16">
        <f t="shared" si="25"/>
        <v>3.6128707516113927E-6</v>
      </c>
      <c r="W69" s="15">
        <f t="shared" si="26"/>
        <v>1.8923280429629614E-6</v>
      </c>
      <c r="X69" s="16">
        <v>53.765815015636697</v>
      </c>
      <c r="Y69" s="33">
        <f t="shared" si="12"/>
        <v>8067.5186861958764</v>
      </c>
      <c r="Z69" s="14">
        <f t="shared" si="13"/>
        <v>3.4936527240140235E-3</v>
      </c>
      <c r="AA69" s="14">
        <f t="shared" si="27"/>
        <v>8.7341318100350588E-5</v>
      </c>
      <c r="AB69" s="14">
        <f t="shared" si="28"/>
        <v>2.5471698113207547E-3</v>
      </c>
      <c r="AC69" s="36">
        <f t="shared" si="29"/>
        <v>4.1927946062787396E-3</v>
      </c>
      <c r="AD69" s="32"/>
    </row>
    <row r="70" spans="1:30" s="5" customFormat="1" ht="16.149999999999999" customHeight="1" x14ac:dyDescent="0.2">
      <c r="A70" s="21">
        <v>64</v>
      </c>
      <c r="B70" s="20" t="s">
        <v>43</v>
      </c>
      <c r="C70" s="12">
        <v>1701</v>
      </c>
      <c r="D70" s="19">
        <f t="shared" si="19"/>
        <v>7.3290597001677801E-4</v>
      </c>
      <c r="E70" s="19">
        <f t="shared" si="20"/>
        <v>4.6905982081073792E-4</v>
      </c>
      <c r="F70" s="55">
        <v>0</v>
      </c>
      <c r="G70" s="55">
        <v>0</v>
      </c>
      <c r="H70" s="55">
        <f t="shared" si="2"/>
        <v>0</v>
      </c>
      <c r="I70" s="18">
        <f t="shared" si="16"/>
        <v>0</v>
      </c>
      <c r="J70" s="18">
        <f t="shared" si="3"/>
        <v>0</v>
      </c>
      <c r="K70" s="56">
        <v>0</v>
      </c>
      <c r="L70" s="56">
        <v>0</v>
      </c>
      <c r="M70" s="55">
        <f t="shared" si="4"/>
        <v>0</v>
      </c>
      <c r="N70" s="13">
        <f t="shared" si="17"/>
        <v>0</v>
      </c>
      <c r="O70" s="17">
        <f t="shared" si="10"/>
        <v>0</v>
      </c>
      <c r="P70" s="56">
        <v>0</v>
      </c>
      <c r="Q70" s="56">
        <v>0</v>
      </c>
      <c r="R70" s="55">
        <f t="shared" si="21"/>
        <v>0</v>
      </c>
      <c r="S70" s="15">
        <f t="shared" si="22"/>
        <v>0</v>
      </c>
      <c r="T70" s="15">
        <f t="shared" si="23"/>
        <v>0</v>
      </c>
      <c r="U70" s="15">
        <f t="shared" si="24"/>
        <v>0</v>
      </c>
      <c r="V70" s="16">
        <f t="shared" si="25"/>
        <v>0</v>
      </c>
      <c r="W70" s="15">
        <f t="shared" si="26"/>
        <v>0</v>
      </c>
      <c r="X70" s="16">
        <v>53.841807072409097</v>
      </c>
      <c r="Y70" s="33">
        <f t="shared" si="12"/>
        <v>2418.1975463275548</v>
      </c>
      <c r="Z70" s="14">
        <f t="shared" si="13"/>
        <v>1.0472045710147571E-3</v>
      </c>
      <c r="AA70" s="14">
        <f t="shared" si="27"/>
        <v>2.6180114275368929E-5</v>
      </c>
      <c r="AB70" s="14">
        <f t="shared" si="28"/>
        <v>2.5471698113207547E-3</v>
      </c>
      <c r="AC70" s="36">
        <f t="shared" si="29"/>
        <v>3.0424097464068615E-3</v>
      </c>
      <c r="AD70" s="32"/>
    </row>
    <row r="71" spans="1:30" s="5" customFormat="1" ht="16.149999999999999" customHeight="1" x14ac:dyDescent="0.2">
      <c r="A71" s="21">
        <v>65</v>
      </c>
      <c r="B71" s="20" t="s">
        <v>42</v>
      </c>
      <c r="C71" s="12">
        <v>2118</v>
      </c>
      <c r="D71" s="19">
        <f t="shared" ref="D71:D102" si="30">C71/$C$114</f>
        <v>9.1257780393623499E-4</v>
      </c>
      <c r="E71" s="19">
        <f t="shared" ref="E71:E102" si="31">D71*0.64</f>
        <v>5.8404979451919046E-4</v>
      </c>
      <c r="F71" s="55">
        <v>14146.33</v>
      </c>
      <c r="G71" s="55">
        <v>15000</v>
      </c>
      <c r="H71" s="55">
        <f t="shared" ref="H71:H112" si="32">F71+G71</f>
        <v>29146.33</v>
      </c>
      <c r="I71" s="18">
        <f t="shared" si="16"/>
        <v>2.783358309380316E-5</v>
      </c>
      <c r="J71" s="18">
        <f t="shared" ref="J71:J112" si="33">I71*0.33</f>
        <v>9.1850824209550429E-6</v>
      </c>
      <c r="K71" s="56">
        <v>29568.15</v>
      </c>
      <c r="L71" s="56">
        <v>23027</v>
      </c>
      <c r="M71" s="55">
        <f t="shared" ref="M71:M112" si="34">K71+L71</f>
        <v>52595.15</v>
      </c>
      <c r="N71" s="13">
        <f t="shared" si="17"/>
        <v>4.2016203199136329E-5</v>
      </c>
      <c r="O71" s="17">
        <f t="shared" si="10"/>
        <v>1.3865347055714989E-5</v>
      </c>
      <c r="P71" s="56">
        <v>66974.5</v>
      </c>
      <c r="Q71" s="56">
        <v>48852</v>
      </c>
      <c r="R71" s="55">
        <f t="shared" ref="R71:R102" si="35">P71+Q71</f>
        <v>115826.5</v>
      </c>
      <c r="S71" s="15">
        <f t="shared" ref="S71:S102" si="36">R71/$R$114</f>
        <v>7.1145719442249438E-5</v>
      </c>
      <c r="T71" s="15">
        <f t="shared" ref="T71:T102" si="37">S71*0.34</f>
        <v>2.418954461036481E-5</v>
      </c>
      <c r="U71" s="15">
        <f t="shared" ref="U71:U102" si="38">J71+O71+T71</f>
        <v>4.7239974087034842E-5</v>
      </c>
      <c r="V71" s="16">
        <f t="shared" ref="V71:V102" si="39">U71*0.045</f>
        <v>2.1257988339165679E-6</v>
      </c>
      <c r="W71" s="15">
        <f t="shared" ref="W71:W102" si="40">S71*0.02</f>
        <v>1.4229143888449887E-6</v>
      </c>
      <c r="X71" s="16">
        <v>55.898255398957801</v>
      </c>
      <c r="Y71" s="33">
        <f t="shared" si="12"/>
        <v>2376.8492814650704</v>
      </c>
      <c r="Z71" s="14">
        <f t="shared" si="13"/>
        <v>1.0292986344078486E-3</v>
      </c>
      <c r="AA71" s="14">
        <f t="shared" ref="AA71:AA102" si="41">Z71*0.025</f>
        <v>2.5732465860196218E-5</v>
      </c>
      <c r="AB71" s="14">
        <f t="shared" ref="AB71:AB102" si="42">0.27/106</f>
        <v>2.5471698113207547E-3</v>
      </c>
      <c r="AC71" s="36">
        <f t="shared" ref="AC71:AC102" si="43">E71+V71+W71+AA71+AB71</f>
        <v>3.1605007849229028E-3</v>
      </c>
      <c r="AD71" s="32"/>
    </row>
    <row r="72" spans="1:30" s="5" customFormat="1" ht="16.149999999999999" customHeight="1" x14ac:dyDescent="0.2">
      <c r="A72" s="21">
        <v>66</v>
      </c>
      <c r="B72" s="20" t="s">
        <v>41</v>
      </c>
      <c r="C72" s="12">
        <v>4220</v>
      </c>
      <c r="D72" s="19">
        <f t="shared" si="30"/>
        <v>1.8182617245566155E-3</v>
      </c>
      <c r="E72" s="19">
        <f t="shared" si="31"/>
        <v>1.1636875037162339E-3</v>
      </c>
      <c r="F72" s="55">
        <v>232801.6</v>
      </c>
      <c r="G72" s="55">
        <v>7077.5</v>
      </c>
      <c r="H72" s="55">
        <f t="shared" si="32"/>
        <v>239879.1</v>
      </c>
      <c r="I72" s="18">
        <f t="shared" si="16"/>
        <v>2.2907497658596185E-4</v>
      </c>
      <c r="J72" s="18">
        <f t="shared" si="33"/>
        <v>7.5594742273367413E-5</v>
      </c>
      <c r="K72" s="56">
        <v>355436</v>
      </c>
      <c r="L72" s="56">
        <v>10620</v>
      </c>
      <c r="M72" s="55">
        <f t="shared" si="34"/>
        <v>366056</v>
      </c>
      <c r="N72" s="13">
        <f t="shared" ref="N72:N112" si="44">M72/$M$114</f>
        <v>2.9242778617920181E-4</v>
      </c>
      <c r="O72" s="17">
        <f t="shared" ref="O72:O112" si="45">N72*0.33</f>
        <v>9.6501169439136607E-5</v>
      </c>
      <c r="P72" s="56">
        <v>265389.88</v>
      </c>
      <c r="Q72" s="56">
        <v>11310</v>
      </c>
      <c r="R72" s="55">
        <f t="shared" si="35"/>
        <v>276699.88</v>
      </c>
      <c r="S72" s="15">
        <f t="shared" si="36"/>
        <v>1.6996120950027921E-4</v>
      </c>
      <c r="T72" s="15">
        <f t="shared" si="37"/>
        <v>5.7786811230094932E-5</v>
      </c>
      <c r="U72" s="15">
        <f t="shared" si="38"/>
        <v>2.2988272294259895E-4</v>
      </c>
      <c r="V72" s="16">
        <f t="shared" si="39"/>
        <v>1.0344722532416953E-5</v>
      </c>
      <c r="W72" s="15">
        <f t="shared" si="40"/>
        <v>3.3992241900055844E-6</v>
      </c>
      <c r="X72" s="16">
        <v>51.8906868964079</v>
      </c>
      <c r="Y72" s="33">
        <f t="shared" ref="Y72:Y112" si="46">C72*(9.261-0.1456*X72)</f>
        <v>7198.1214688662976</v>
      </c>
      <c r="Z72" s="14">
        <f t="shared" ref="Z72:Z112" si="47">Y72/$Y$114</f>
        <v>3.1171587765291709E-3</v>
      </c>
      <c r="AA72" s="14">
        <f t="shared" si="41"/>
        <v>7.7928969413229273E-5</v>
      </c>
      <c r="AB72" s="14">
        <f t="shared" si="42"/>
        <v>2.5471698113207547E-3</v>
      </c>
      <c r="AC72" s="36">
        <f t="shared" si="43"/>
        <v>3.8025302311726402E-3</v>
      </c>
      <c r="AD72" s="32"/>
    </row>
    <row r="73" spans="1:30" s="5" customFormat="1" ht="16.149999999999999" customHeight="1" x14ac:dyDescent="0.2">
      <c r="A73" s="21">
        <v>67</v>
      </c>
      <c r="B73" s="20" t="s">
        <v>40</v>
      </c>
      <c r="C73" s="12">
        <v>10053</v>
      </c>
      <c r="D73" s="19">
        <f t="shared" si="30"/>
        <v>4.3315130608928094E-3</v>
      </c>
      <c r="E73" s="19">
        <f t="shared" si="31"/>
        <v>2.7721683589713979E-3</v>
      </c>
      <c r="F73" s="55">
        <v>125684.63</v>
      </c>
      <c r="G73" s="55">
        <v>25222</v>
      </c>
      <c r="H73" s="55">
        <f t="shared" si="32"/>
        <v>150906.63</v>
      </c>
      <c r="I73" s="18">
        <f t="shared" ref="I73:I112" si="48">H73/$H$114</f>
        <v>1.441098150439801E-4</v>
      </c>
      <c r="J73" s="18">
        <f t="shared" si="33"/>
        <v>4.7556238964513437E-5</v>
      </c>
      <c r="K73" s="56">
        <v>267402</v>
      </c>
      <c r="L73" s="56">
        <v>0</v>
      </c>
      <c r="M73" s="55">
        <f t="shared" si="34"/>
        <v>267402</v>
      </c>
      <c r="N73" s="13">
        <f t="shared" si="44"/>
        <v>2.1361697357751526E-4</v>
      </c>
      <c r="O73" s="17">
        <f t="shared" si="45"/>
        <v>7.0493601280580045E-5</v>
      </c>
      <c r="P73" s="56">
        <v>9817</v>
      </c>
      <c r="Q73" s="56">
        <v>0</v>
      </c>
      <c r="R73" s="55">
        <f t="shared" si="35"/>
        <v>9817</v>
      </c>
      <c r="S73" s="15">
        <f t="shared" si="36"/>
        <v>6.0300322272067514E-6</v>
      </c>
      <c r="T73" s="15">
        <f t="shared" si="37"/>
        <v>2.0502109572502958E-6</v>
      </c>
      <c r="U73" s="15">
        <f t="shared" si="38"/>
        <v>1.2010005120234378E-4</v>
      </c>
      <c r="V73" s="16">
        <f t="shared" si="39"/>
        <v>5.4045023041054696E-6</v>
      </c>
      <c r="W73" s="15">
        <f t="shared" si="40"/>
        <v>1.2060064454413504E-7</v>
      </c>
      <c r="X73" s="16">
        <v>55.445318645896997</v>
      </c>
      <c r="Y73" s="33">
        <f t="shared" si="46"/>
        <v>11944.588616647296</v>
      </c>
      <c r="Z73" s="14">
        <f t="shared" si="47"/>
        <v>5.172624468683322E-3</v>
      </c>
      <c r="AA73" s="14">
        <f t="shared" si="41"/>
        <v>1.2931561171708307E-4</v>
      </c>
      <c r="AB73" s="14">
        <f t="shared" si="42"/>
        <v>2.5471698113207547E-3</v>
      </c>
      <c r="AC73" s="36">
        <f t="shared" si="43"/>
        <v>5.4541788849578852E-3</v>
      </c>
      <c r="AD73" s="32"/>
    </row>
    <row r="74" spans="1:30" s="5" customFormat="1" ht="16.149999999999999" customHeight="1" x14ac:dyDescent="0.2">
      <c r="A74" s="21">
        <v>68</v>
      </c>
      <c r="B74" s="20" t="s">
        <v>39</v>
      </c>
      <c r="C74" s="12">
        <v>3206</v>
      </c>
      <c r="D74" s="19">
        <f t="shared" si="30"/>
        <v>1.3813618694143387E-3</v>
      </c>
      <c r="E74" s="19">
        <f t="shared" si="31"/>
        <v>8.8407159642517677E-4</v>
      </c>
      <c r="F74" s="55">
        <v>362008</v>
      </c>
      <c r="G74" s="55">
        <v>28575</v>
      </c>
      <c r="H74" s="55">
        <f t="shared" si="32"/>
        <v>390583</v>
      </c>
      <c r="I74" s="18">
        <f t="shared" si="48"/>
        <v>3.7299119256273153E-4</v>
      </c>
      <c r="J74" s="18">
        <f t="shared" si="33"/>
        <v>1.230870935457014E-4</v>
      </c>
      <c r="K74" s="56">
        <v>3004816.4</v>
      </c>
      <c r="L74" s="56">
        <v>60326</v>
      </c>
      <c r="M74" s="55">
        <f t="shared" si="34"/>
        <v>3065142.4</v>
      </c>
      <c r="N74" s="13">
        <f t="shared" si="44"/>
        <v>2.4486220861179861E-3</v>
      </c>
      <c r="O74" s="17">
        <f t="shared" si="45"/>
        <v>8.0804528841893551E-4</v>
      </c>
      <c r="P74" s="56">
        <v>4297851.41</v>
      </c>
      <c r="Q74" s="56">
        <v>60560</v>
      </c>
      <c r="R74" s="55">
        <f t="shared" si="35"/>
        <v>4358411.41</v>
      </c>
      <c r="S74" s="15">
        <f t="shared" si="36"/>
        <v>2.6771275605302659E-3</v>
      </c>
      <c r="T74" s="15">
        <f t="shared" si="37"/>
        <v>9.1022337058029046E-4</v>
      </c>
      <c r="U74" s="15">
        <f t="shared" si="38"/>
        <v>1.8413557525449272E-3</v>
      </c>
      <c r="V74" s="16">
        <f t="shared" si="39"/>
        <v>8.2861008864521725E-5</v>
      </c>
      <c r="W74" s="15">
        <f t="shared" si="40"/>
        <v>5.3542551210605321E-5</v>
      </c>
      <c r="X74" s="16">
        <v>54.318587521295797</v>
      </c>
      <c r="Y74" s="33">
        <f t="shared" si="46"/>
        <v>4335.196984019256</v>
      </c>
      <c r="Z74" s="14">
        <f t="shared" si="47"/>
        <v>1.8773644464278245E-3</v>
      </c>
      <c r="AA74" s="14">
        <f t="shared" si="41"/>
        <v>4.6934111160695613E-5</v>
      </c>
      <c r="AB74" s="14">
        <f t="shared" si="42"/>
        <v>2.5471698113207547E-3</v>
      </c>
      <c r="AC74" s="36">
        <f t="shared" si="43"/>
        <v>3.614579078981754E-3</v>
      </c>
      <c r="AD74" s="32"/>
    </row>
    <row r="75" spans="1:30" s="5" customFormat="1" ht="16.149999999999999" customHeight="1" x14ac:dyDescent="0.2">
      <c r="A75" s="21">
        <v>69</v>
      </c>
      <c r="B75" s="20" t="s">
        <v>38</v>
      </c>
      <c r="C75" s="12">
        <v>8967</v>
      </c>
      <c r="D75" s="19">
        <f t="shared" si="30"/>
        <v>3.8635907308291876E-3</v>
      </c>
      <c r="E75" s="19">
        <f t="shared" si="31"/>
        <v>2.4726980677306802E-3</v>
      </c>
      <c r="F75" s="55">
        <v>1010</v>
      </c>
      <c r="G75" s="55">
        <v>1050</v>
      </c>
      <c r="H75" s="55">
        <f t="shared" si="32"/>
        <v>2060</v>
      </c>
      <c r="I75" s="18">
        <f t="shared" si="48"/>
        <v>1.9672178683640277E-6</v>
      </c>
      <c r="J75" s="18">
        <f t="shared" si="33"/>
        <v>6.4918189656012917E-7</v>
      </c>
      <c r="K75" s="56">
        <v>22345</v>
      </c>
      <c r="L75" s="56">
        <v>12380</v>
      </c>
      <c r="M75" s="55">
        <f t="shared" si="34"/>
        <v>34725</v>
      </c>
      <c r="N75" s="13">
        <f t="shared" si="44"/>
        <v>2.7740441011956597E-5</v>
      </c>
      <c r="O75" s="17">
        <f t="shared" si="45"/>
        <v>9.154345533945678E-6</v>
      </c>
      <c r="P75" s="56">
        <v>68920</v>
      </c>
      <c r="Q75" s="56">
        <v>18865</v>
      </c>
      <c r="R75" s="55">
        <f t="shared" si="35"/>
        <v>87785</v>
      </c>
      <c r="S75" s="15">
        <f t="shared" si="36"/>
        <v>5.3921399517708535E-5</v>
      </c>
      <c r="T75" s="15">
        <f t="shared" si="37"/>
        <v>1.8333275836020903E-5</v>
      </c>
      <c r="U75" s="15">
        <f t="shared" si="38"/>
        <v>2.8136803266526709E-5</v>
      </c>
      <c r="V75" s="16">
        <f t="shared" si="39"/>
        <v>1.2661561469937018E-6</v>
      </c>
      <c r="W75" s="15">
        <f t="shared" si="40"/>
        <v>1.0784279903541708E-6</v>
      </c>
      <c r="X75" s="16">
        <v>52.165796274229599</v>
      </c>
      <c r="Y75" s="33">
        <f t="shared" si="46"/>
        <v>14935.973780187944</v>
      </c>
      <c r="Z75" s="14">
        <f t="shared" si="47"/>
        <v>6.4680489147476514E-3</v>
      </c>
      <c r="AA75" s="14">
        <f t="shared" si="41"/>
        <v>1.6170122286869129E-4</v>
      </c>
      <c r="AB75" s="14">
        <f t="shared" si="42"/>
        <v>2.5471698113207547E-3</v>
      </c>
      <c r="AC75" s="36">
        <f t="shared" si="43"/>
        <v>5.1839136860574739E-3</v>
      </c>
      <c r="AD75" s="32"/>
    </row>
    <row r="76" spans="1:30" s="5" customFormat="1" ht="16.149999999999999" customHeight="1" x14ac:dyDescent="0.2">
      <c r="A76" s="21">
        <v>70</v>
      </c>
      <c r="B76" s="20" t="s">
        <v>37</v>
      </c>
      <c r="C76" s="12">
        <v>3971</v>
      </c>
      <c r="D76" s="19">
        <f t="shared" si="30"/>
        <v>1.7109756654536303E-3</v>
      </c>
      <c r="E76" s="19">
        <f t="shared" si="31"/>
        <v>1.0950244258903234E-3</v>
      </c>
      <c r="F76" s="55">
        <v>82675.929999999993</v>
      </c>
      <c r="G76" s="55">
        <v>336122.77</v>
      </c>
      <c r="H76" s="55">
        <f t="shared" si="32"/>
        <v>418798.7</v>
      </c>
      <c r="I76" s="18">
        <f t="shared" si="48"/>
        <v>3.99936061110498E-4</v>
      </c>
      <c r="J76" s="18">
        <f t="shared" si="33"/>
        <v>1.3197890016646433E-4</v>
      </c>
      <c r="K76" s="56">
        <v>76656.7</v>
      </c>
      <c r="L76" s="56">
        <v>390060</v>
      </c>
      <c r="M76" s="55">
        <f t="shared" si="34"/>
        <v>466716.7</v>
      </c>
      <c r="N76" s="13">
        <f t="shared" si="44"/>
        <v>3.7284167273275861E-4</v>
      </c>
      <c r="O76" s="17">
        <f t="shared" si="45"/>
        <v>1.2303775200181034E-4</v>
      </c>
      <c r="P76" s="56">
        <v>82708.5</v>
      </c>
      <c r="Q76" s="56">
        <v>149200</v>
      </c>
      <c r="R76" s="55">
        <f t="shared" si="35"/>
        <v>231908.5</v>
      </c>
      <c r="S76" s="15">
        <f t="shared" si="36"/>
        <v>1.424483781973288E-4</v>
      </c>
      <c r="T76" s="15">
        <f t="shared" si="37"/>
        <v>4.8432448587091795E-5</v>
      </c>
      <c r="U76" s="15">
        <f t="shared" si="38"/>
        <v>3.0344910075536647E-4</v>
      </c>
      <c r="V76" s="16">
        <f t="shared" si="39"/>
        <v>1.365520953399149E-5</v>
      </c>
      <c r="W76" s="15">
        <f t="shared" si="40"/>
        <v>2.8489675639465762E-6</v>
      </c>
      <c r="X76" s="16">
        <v>54.558086766794098</v>
      </c>
      <c r="Y76" s="33">
        <f t="shared" si="46"/>
        <v>5231.1673325832244</v>
      </c>
      <c r="Z76" s="14">
        <f t="shared" si="47"/>
        <v>2.2653659337069708E-3</v>
      </c>
      <c r="AA76" s="14">
        <f t="shared" si="41"/>
        <v>5.6634148342674272E-5</v>
      </c>
      <c r="AB76" s="14">
        <f t="shared" si="42"/>
        <v>2.5471698113207547E-3</v>
      </c>
      <c r="AC76" s="36">
        <f t="shared" si="43"/>
        <v>3.7153325626516909E-3</v>
      </c>
      <c r="AD76" s="32"/>
    </row>
    <row r="77" spans="1:30" s="5" customFormat="1" ht="16.149999999999999" customHeight="1" x14ac:dyDescent="0.2">
      <c r="A77" s="21">
        <v>71</v>
      </c>
      <c r="B77" s="20" t="s">
        <v>36</v>
      </c>
      <c r="C77" s="12">
        <v>1949</v>
      </c>
      <c r="D77" s="19">
        <f t="shared" si="30"/>
        <v>8.397611614125222E-4</v>
      </c>
      <c r="E77" s="19">
        <f t="shared" si="31"/>
        <v>5.374471433040142E-4</v>
      </c>
      <c r="F77" s="55">
        <v>22964.26</v>
      </c>
      <c r="G77" s="55">
        <v>1050</v>
      </c>
      <c r="H77" s="55">
        <f t="shared" si="32"/>
        <v>24014.26</v>
      </c>
      <c r="I77" s="18">
        <f t="shared" si="48"/>
        <v>2.2932660858028897E-5</v>
      </c>
      <c r="J77" s="18">
        <f t="shared" si="33"/>
        <v>7.5677780831495369E-6</v>
      </c>
      <c r="K77" s="56">
        <v>8835.5</v>
      </c>
      <c r="L77" s="56">
        <v>0</v>
      </c>
      <c r="M77" s="55">
        <f t="shared" si="34"/>
        <v>8835.5</v>
      </c>
      <c r="N77" s="13">
        <f t="shared" si="44"/>
        <v>7.0583345301984881E-6</v>
      </c>
      <c r="O77" s="17">
        <f t="shared" si="45"/>
        <v>2.3292503949655012E-6</v>
      </c>
      <c r="P77" s="56">
        <v>18991.5</v>
      </c>
      <c r="Q77" s="56">
        <v>0</v>
      </c>
      <c r="R77" s="55">
        <f t="shared" si="35"/>
        <v>18991.5</v>
      </c>
      <c r="S77" s="15">
        <f t="shared" si="36"/>
        <v>1.1665412757766835E-5</v>
      </c>
      <c r="T77" s="15">
        <f t="shared" si="37"/>
        <v>3.966240337640724E-6</v>
      </c>
      <c r="U77" s="15">
        <f t="shared" si="38"/>
        <v>1.3863268815755763E-5</v>
      </c>
      <c r="V77" s="16">
        <f t="shared" si="39"/>
        <v>6.2384709670900937E-7</v>
      </c>
      <c r="W77" s="15">
        <f t="shared" si="40"/>
        <v>2.333082551553367E-7</v>
      </c>
      <c r="X77" s="16">
        <v>52.130863354221503</v>
      </c>
      <c r="Y77" s="33">
        <f t="shared" si="46"/>
        <v>3256.2845301738025</v>
      </c>
      <c r="Z77" s="14">
        <f t="shared" si="47"/>
        <v>1.4101395684985732E-3</v>
      </c>
      <c r="AA77" s="14">
        <f t="shared" si="41"/>
        <v>3.5253489212464331E-5</v>
      </c>
      <c r="AB77" s="14">
        <f t="shared" si="42"/>
        <v>2.5471698113207547E-3</v>
      </c>
      <c r="AC77" s="36">
        <f t="shared" si="43"/>
        <v>3.1207275991890974E-3</v>
      </c>
      <c r="AD77" s="32"/>
    </row>
    <row r="78" spans="1:30" s="5" customFormat="1" ht="16.149999999999999" customHeight="1" x14ac:dyDescent="0.2">
      <c r="A78" s="21">
        <v>72</v>
      </c>
      <c r="B78" s="22" t="s">
        <v>35</v>
      </c>
      <c r="C78" s="12">
        <v>1857</v>
      </c>
      <c r="D78" s="19">
        <f t="shared" si="30"/>
        <v>8.0012133234635908E-4</v>
      </c>
      <c r="E78" s="19">
        <f t="shared" si="31"/>
        <v>5.1207765270166984E-4</v>
      </c>
      <c r="F78" s="55">
        <v>15755</v>
      </c>
      <c r="G78" s="55">
        <v>70265</v>
      </c>
      <c r="H78" s="55">
        <f t="shared" si="32"/>
        <v>86020</v>
      </c>
      <c r="I78" s="18">
        <f t="shared" si="48"/>
        <v>8.2145670406152257E-5</v>
      </c>
      <c r="J78" s="18">
        <f t="shared" si="33"/>
        <v>2.7108071234030246E-5</v>
      </c>
      <c r="K78" s="56">
        <v>21000</v>
      </c>
      <c r="L78" s="56">
        <v>25815</v>
      </c>
      <c r="M78" s="55">
        <f t="shared" si="34"/>
        <v>46815</v>
      </c>
      <c r="N78" s="13">
        <f t="shared" si="44"/>
        <v>3.7398667990633493E-5</v>
      </c>
      <c r="O78" s="17">
        <f t="shared" si="45"/>
        <v>1.2341560436909053E-5</v>
      </c>
      <c r="P78" s="56">
        <v>24780</v>
      </c>
      <c r="Q78" s="56">
        <v>18315</v>
      </c>
      <c r="R78" s="55">
        <f t="shared" si="35"/>
        <v>43095</v>
      </c>
      <c r="S78" s="15">
        <f t="shared" si="36"/>
        <v>2.6470840259903732E-5</v>
      </c>
      <c r="T78" s="15">
        <f t="shared" si="37"/>
        <v>9.0000856883672703E-6</v>
      </c>
      <c r="U78" s="15">
        <f t="shared" si="38"/>
        <v>4.844971735930657E-5</v>
      </c>
      <c r="V78" s="16">
        <f t="shared" si="39"/>
        <v>2.1802372811687954E-6</v>
      </c>
      <c r="W78" s="15">
        <f t="shared" si="40"/>
        <v>5.2941680519807467E-7</v>
      </c>
      <c r="X78" s="16">
        <v>55.370508882856697</v>
      </c>
      <c r="Y78" s="33">
        <f t="shared" si="46"/>
        <v>2226.6431046603093</v>
      </c>
      <c r="Z78" s="14">
        <f t="shared" si="47"/>
        <v>9.6425159340680292E-4</v>
      </c>
      <c r="AA78" s="14">
        <f t="shared" si="41"/>
        <v>2.4106289835170074E-5</v>
      </c>
      <c r="AB78" s="14">
        <f t="shared" si="42"/>
        <v>2.5471698113207547E-3</v>
      </c>
      <c r="AC78" s="36">
        <f t="shared" si="43"/>
        <v>3.0860634079439616E-3</v>
      </c>
      <c r="AD78" s="32"/>
    </row>
    <row r="79" spans="1:30" s="5" customFormat="1" ht="16.149999999999999" customHeight="1" x14ac:dyDescent="0.2">
      <c r="A79" s="21">
        <v>73</v>
      </c>
      <c r="B79" s="20" t="s">
        <v>34</v>
      </c>
      <c r="C79" s="12">
        <v>5854</v>
      </c>
      <c r="D79" s="19">
        <f t="shared" si="30"/>
        <v>2.522299558188253E-3</v>
      </c>
      <c r="E79" s="19">
        <f t="shared" si="31"/>
        <v>1.6142717172404819E-3</v>
      </c>
      <c r="F79" s="55">
        <v>0</v>
      </c>
      <c r="G79" s="55">
        <v>0</v>
      </c>
      <c r="H79" s="55">
        <f t="shared" si="32"/>
        <v>0</v>
      </c>
      <c r="I79" s="18">
        <f t="shared" si="48"/>
        <v>0</v>
      </c>
      <c r="J79" s="18">
        <f t="shared" si="33"/>
        <v>0</v>
      </c>
      <c r="K79" s="56">
        <v>0</v>
      </c>
      <c r="L79" s="56">
        <v>0</v>
      </c>
      <c r="M79" s="55">
        <f t="shared" si="34"/>
        <v>0</v>
      </c>
      <c r="N79" s="13">
        <f t="shared" si="44"/>
        <v>0</v>
      </c>
      <c r="O79" s="17">
        <f t="shared" si="45"/>
        <v>0</v>
      </c>
      <c r="P79" s="56">
        <v>0</v>
      </c>
      <c r="Q79" s="56">
        <v>0</v>
      </c>
      <c r="R79" s="55">
        <f t="shared" si="35"/>
        <v>0</v>
      </c>
      <c r="S79" s="15">
        <f t="shared" si="36"/>
        <v>0</v>
      </c>
      <c r="T79" s="15">
        <f t="shared" si="37"/>
        <v>0</v>
      </c>
      <c r="U79" s="15">
        <f t="shared" si="38"/>
        <v>0</v>
      </c>
      <c r="V79" s="16">
        <f t="shared" si="39"/>
        <v>0</v>
      </c>
      <c r="W79" s="15">
        <f t="shared" si="40"/>
        <v>0</v>
      </c>
      <c r="X79" s="16">
        <v>49.4453324912743</v>
      </c>
      <c r="Y79" s="33">
        <f t="shared" si="46"/>
        <v>12069.540635589279</v>
      </c>
      <c r="Z79" s="14">
        <f t="shared" si="47"/>
        <v>5.2267351535578007E-3</v>
      </c>
      <c r="AA79" s="14">
        <f t="shared" si="41"/>
        <v>1.3066837883894501E-4</v>
      </c>
      <c r="AB79" s="14">
        <f t="shared" si="42"/>
        <v>2.5471698113207547E-3</v>
      </c>
      <c r="AC79" s="36">
        <f t="shared" si="43"/>
        <v>4.2921099074001816E-3</v>
      </c>
      <c r="AD79" s="32"/>
    </row>
    <row r="80" spans="1:30" s="5" customFormat="1" ht="16.149999999999999" customHeight="1" x14ac:dyDescent="0.2">
      <c r="A80" s="21">
        <v>74</v>
      </c>
      <c r="B80" s="20" t="s">
        <v>33</v>
      </c>
      <c r="C80" s="12">
        <v>3774</v>
      </c>
      <c r="D80" s="19">
        <f t="shared" si="30"/>
        <v>1.6260947271271723E-3</v>
      </c>
      <c r="E80" s="19">
        <f t="shared" si="31"/>
        <v>1.0407006253613904E-3</v>
      </c>
      <c r="F80" s="55">
        <v>41023.5</v>
      </c>
      <c r="G80" s="55">
        <v>51380</v>
      </c>
      <c r="H80" s="55">
        <f t="shared" si="32"/>
        <v>92403.5</v>
      </c>
      <c r="I80" s="18">
        <f t="shared" si="48"/>
        <v>8.8241658397755055E-5</v>
      </c>
      <c r="J80" s="18">
        <f t="shared" si="33"/>
        <v>2.9119747271259171E-5</v>
      </c>
      <c r="K80" s="56">
        <v>44539.73</v>
      </c>
      <c r="L80" s="56">
        <v>12275</v>
      </c>
      <c r="M80" s="55">
        <f t="shared" si="34"/>
        <v>56814.73</v>
      </c>
      <c r="N80" s="13">
        <f t="shared" si="44"/>
        <v>4.5387060221029258E-5</v>
      </c>
      <c r="O80" s="17">
        <f t="shared" si="45"/>
        <v>1.4977729872939657E-5</v>
      </c>
      <c r="P80" s="56">
        <v>40511.5</v>
      </c>
      <c r="Q80" s="56">
        <v>13280</v>
      </c>
      <c r="R80" s="55">
        <f t="shared" si="35"/>
        <v>53791.5</v>
      </c>
      <c r="S80" s="15">
        <f t="shared" si="36"/>
        <v>3.3041099984699195E-5</v>
      </c>
      <c r="T80" s="15">
        <f t="shared" si="37"/>
        <v>1.1233973994797727E-5</v>
      </c>
      <c r="U80" s="15">
        <f t="shared" si="38"/>
        <v>5.5331451138996551E-5</v>
      </c>
      <c r="V80" s="16">
        <f t="shared" si="39"/>
        <v>2.4899153012548447E-6</v>
      </c>
      <c r="W80" s="15">
        <f t="shared" si="40"/>
        <v>6.608219996939839E-7</v>
      </c>
      <c r="X80" s="16">
        <v>53.410734766216201</v>
      </c>
      <c r="Y80" s="33">
        <f t="shared" si="46"/>
        <v>5602.1143460788844</v>
      </c>
      <c r="Z80" s="14">
        <f t="shared" si="47"/>
        <v>2.4260051704504148E-3</v>
      </c>
      <c r="AA80" s="14">
        <f t="shared" si="41"/>
        <v>6.065012926126037E-5</v>
      </c>
      <c r="AB80" s="14">
        <f t="shared" si="42"/>
        <v>2.5471698113207547E-3</v>
      </c>
      <c r="AC80" s="36">
        <f t="shared" si="43"/>
        <v>3.6516713032443541E-3</v>
      </c>
      <c r="AD80" s="32"/>
    </row>
    <row r="81" spans="1:30" s="5" customFormat="1" ht="16.149999999999999" customHeight="1" x14ac:dyDescent="0.2">
      <c r="A81" s="21">
        <v>75</v>
      </c>
      <c r="B81" s="20" t="s">
        <v>32</v>
      </c>
      <c r="C81" s="12">
        <v>6921</v>
      </c>
      <c r="D81" s="19">
        <f t="shared" si="30"/>
        <v>2.9820354018142976E-3</v>
      </c>
      <c r="E81" s="19">
        <f t="shared" si="31"/>
        <v>1.9085026571611504E-3</v>
      </c>
      <c r="F81" s="55">
        <v>33519</v>
      </c>
      <c r="G81" s="55">
        <v>28477.5</v>
      </c>
      <c r="H81" s="55">
        <f t="shared" si="32"/>
        <v>61996.5</v>
      </c>
      <c r="I81" s="18">
        <f t="shared" si="48"/>
        <v>5.9204185716519628E-5</v>
      </c>
      <c r="J81" s="18">
        <f t="shared" si="33"/>
        <v>1.9537381286451477E-5</v>
      </c>
      <c r="K81" s="56">
        <v>10040</v>
      </c>
      <c r="L81" s="56">
        <v>4800</v>
      </c>
      <c r="M81" s="55">
        <f t="shared" si="34"/>
        <v>14840</v>
      </c>
      <c r="N81" s="13">
        <f t="shared" si="44"/>
        <v>1.1855094157449557E-5</v>
      </c>
      <c r="O81" s="17">
        <f t="shared" si="45"/>
        <v>3.9121810719583543E-6</v>
      </c>
      <c r="P81" s="56">
        <v>7797</v>
      </c>
      <c r="Q81" s="56">
        <v>0</v>
      </c>
      <c r="R81" s="55">
        <f t="shared" si="35"/>
        <v>7797</v>
      </c>
      <c r="S81" s="15">
        <f t="shared" si="36"/>
        <v>4.7892595778273448E-6</v>
      </c>
      <c r="T81" s="15">
        <f t="shared" si="37"/>
        <v>1.6283482564612974E-6</v>
      </c>
      <c r="U81" s="15">
        <f t="shared" si="38"/>
        <v>2.507791061487113E-5</v>
      </c>
      <c r="V81" s="16">
        <f t="shared" si="39"/>
        <v>1.1285059776692008E-6</v>
      </c>
      <c r="W81" s="15">
        <f t="shared" si="40"/>
        <v>9.5785191556546901E-8</v>
      </c>
      <c r="X81" s="16">
        <v>50.657433654324002</v>
      </c>
      <c r="Y81" s="33">
        <f t="shared" si="46"/>
        <v>13048.006684378468</v>
      </c>
      <c r="Z81" s="14">
        <f t="shared" si="47"/>
        <v>5.6504615444934372E-3</v>
      </c>
      <c r="AA81" s="14">
        <f t="shared" si="41"/>
        <v>1.4126153861233594E-4</v>
      </c>
      <c r="AB81" s="14">
        <f t="shared" si="42"/>
        <v>2.5471698113207547E-3</v>
      </c>
      <c r="AC81" s="36">
        <f t="shared" si="43"/>
        <v>4.5981582982634675E-3</v>
      </c>
      <c r="AD81" s="32"/>
    </row>
    <row r="82" spans="1:30" s="5" customFormat="1" ht="16.149999999999999" customHeight="1" x14ac:dyDescent="0.2">
      <c r="A82" s="21">
        <v>76</v>
      </c>
      <c r="B82" s="22" t="s">
        <v>31</v>
      </c>
      <c r="C82" s="12">
        <v>17939</v>
      </c>
      <c r="D82" s="19">
        <f t="shared" si="30"/>
        <v>7.7293358001945802E-3</v>
      </c>
      <c r="E82" s="19">
        <f t="shared" si="31"/>
        <v>4.9467749121245314E-3</v>
      </c>
      <c r="F82" s="55">
        <v>15687.41</v>
      </c>
      <c r="G82" s="55">
        <v>145773.85</v>
      </c>
      <c r="H82" s="55">
        <f t="shared" si="32"/>
        <v>161461.26</v>
      </c>
      <c r="I82" s="18">
        <f t="shared" si="48"/>
        <v>1.5418906588377185E-4</v>
      </c>
      <c r="J82" s="18">
        <f t="shared" si="33"/>
        <v>5.0882391741644716E-5</v>
      </c>
      <c r="K82" s="56">
        <v>42219.5</v>
      </c>
      <c r="L82" s="56">
        <v>123084</v>
      </c>
      <c r="M82" s="55">
        <f t="shared" si="34"/>
        <v>165303.5</v>
      </c>
      <c r="N82" s="13">
        <f t="shared" si="44"/>
        <v>1.3205448497681692E-4</v>
      </c>
      <c r="O82" s="17">
        <f t="shared" si="45"/>
        <v>4.3577980042349588E-5</v>
      </c>
      <c r="P82" s="56">
        <v>58826.05</v>
      </c>
      <c r="Q82" s="56">
        <v>149193.5</v>
      </c>
      <c r="R82" s="55">
        <f t="shared" si="35"/>
        <v>208019.55</v>
      </c>
      <c r="S82" s="15">
        <f t="shared" si="36"/>
        <v>1.2777473672089703E-4</v>
      </c>
      <c r="T82" s="15">
        <f t="shared" si="37"/>
        <v>4.344341048510499E-5</v>
      </c>
      <c r="U82" s="15">
        <f t="shared" si="38"/>
        <v>1.3790378226909931E-4</v>
      </c>
      <c r="V82" s="16">
        <f t="shared" si="39"/>
        <v>6.2056702021094687E-6</v>
      </c>
      <c r="W82" s="15">
        <f t="shared" si="40"/>
        <v>2.5554947344179406E-6</v>
      </c>
      <c r="X82" s="16">
        <v>52.989493663485597</v>
      </c>
      <c r="Y82" s="33">
        <f t="shared" si="46"/>
        <v>27728.845493658544</v>
      </c>
      <c r="Z82" s="14">
        <f t="shared" si="47"/>
        <v>1.20080238250262E-2</v>
      </c>
      <c r="AA82" s="14">
        <f t="shared" si="41"/>
        <v>3.00200595625655E-4</v>
      </c>
      <c r="AB82" s="14">
        <f t="shared" si="42"/>
        <v>2.5471698113207547E-3</v>
      </c>
      <c r="AC82" s="36">
        <f t="shared" si="43"/>
        <v>7.8029064840074687E-3</v>
      </c>
      <c r="AD82" s="32"/>
    </row>
    <row r="83" spans="1:30" s="5" customFormat="1" ht="16.149999999999999" customHeight="1" x14ac:dyDescent="0.2">
      <c r="A83" s="21">
        <v>77</v>
      </c>
      <c r="B83" s="22" t="s">
        <v>30</v>
      </c>
      <c r="C83" s="12">
        <v>2683</v>
      </c>
      <c r="D83" s="19">
        <f t="shared" si="30"/>
        <v>1.1560180585273459E-3</v>
      </c>
      <c r="E83" s="19">
        <f t="shared" si="31"/>
        <v>7.3985155745750141E-4</v>
      </c>
      <c r="F83" s="55">
        <v>5760</v>
      </c>
      <c r="G83" s="55">
        <v>0</v>
      </c>
      <c r="H83" s="55">
        <f t="shared" si="32"/>
        <v>5760</v>
      </c>
      <c r="I83" s="18">
        <f t="shared" si="48"/>
        <v>5.5005703503770869E-6</v>
      </c>
      <c r="J83" s="18">
        <f t="shared" si="33"/>
        <v>1.8151882156244388E-6</v>
      </c>
      <c r="K83" s="56">
        <v>19112.5</v>
      </c>
      <c r="L83" s="56">
        <v>0</v>
      </c>
      <c r="M83" s="55">
        <f t="shared" si="34"/>
        <v>19112.5</v>
      </c>
      <c r="N83" s="13">
        <f t="shared" si="44"/>
        <v>1.5268226892469992E-5</v>
      </c>
      <c r="O83" s="17">
        <f t="shared" si="45"/>
        <v>5.0385148745150973E-6</v>
      </c>
      <c r="P83" s="56">
        <v>13392.5</v>
      </c>
      <c r="Q83" s="56">
        <v>0</v>
      </c>
      <c r="R83" s="55">
        <f t="shared" si="35"/>
        <v>13392.5</v>
      </c>
      <c r="S83" s="15">
        <f t="shared" si="36"/>
        <v>8.2262612409968853E-6</v>
      </c>
      <c r="T83" s="15">
        <f t="shared" si="37"/>
        <v>2.7969288219389412E-6</v>
      </c>
      <c r="U83" s="15">
        <f t="shared" si="38"/>
        <v>9.6506319120784777E-6</v>
      </c>
      <c r="V83" s="16">
        <f t="shared" si="39"/>
        <v>4.342784360435315E-7</v>
      </c>
      <c r="W83" s="15">
        <f t="shared" si="40"/>
        <v>1.645252248199377E-7</v>
      </c>
      <c r="X83" s="16">
        <v>50.667758036341702</v>
      </c>
      <c r="Y83" s="33">
        <f t="shared" si="46"/>
        <v>5054.1667954449003</v>
      </c>
      <c r="Z83" s="14">
        <f t="shared" si="47"/>
        <v>2.1887155492729881E-3</v>
      </c>
      <c r="AA83" s="14">
        <f t="shared" si="41"/>
        <v>5.4717888731824703E-5</v>
      </c>
      <c r="AB83" s="14">
        <f t="shared" si="42"/>
        <v>2.5471698113207547E-3</v>
      </c>
      <c r="AC83" s="36">
        <f t="shared" si="43"/>
        <v>3.3423380611709444E-3</v>
      </c>
      <c r="AD83" s="32"/>
    </row>
    <row r="84" spans="1:30" s="5" customFormat="1" ht="16.149999999999999" customHeight="1" x14ac:dyDescent="0.2">
      <c r="A84" s="21">
        <v>78</v>
      </c>
      <c r="B84" s="20" t="s">
        <v>29</v>
      </c>
      <c r="C84" s="12">
        <v>3747</v>
      </c>
      <c r="D84" s="19">
        <f t="shared" si="30"/>
        <v>1.6144612990316679E-3</v>
      </c>
      <c r="E84" s="19">
        <f t="shared" si="31"/>
        <v>1.0332552313802674E-3</v>
      </c>
      <c r="F84" s="55">
        <v>92903.98</v>
      </c>
      <c r="G84" s="55">
        <v>9430</v>
      </c>
      <c r="H84" s="55">
        <f t="shared" si="32"/>
        <v>102333.98</v>
      </c>
      <c r="I84" s="18">
        <f t="shared" si="48"/>
        <v>9.7724870872236414E-5</v>
      </c>
      <c r="J84" s="18">
        <f t="shared" si="33"/>
        <v>3.2249207387838018E-5</v>
      </c>
      <c r="K84" s="56">
        <v>84483.68</v>
      </c>
      <c r="L84" s="56">
        <v>8740</v>
      </c>
      <c r="M84" s="55">
        <f t="shared" si="34"/>
        <v>93223.679999999993</v>
      </c>
      <c r="N84" s="13">
        <f t="shared" si="44"/>
        <v>7.4472742864147381E-5</v>
      </c>
      <c r="O84" s="17">
        <f t="shared" si="45"/>
        <v>2.4576005145168637E-5</v>
      </c>
      <c r="P84" s="56">
        <v>57668.08</v>
      </c>
      <c r="Q84" s="56">
        <v>6260</v>
      </c>
      <c r="R84" s="55">
        <f t="shared" si="35"/>
        <v>63928.08</v>
      </c>
      <c r="S84" s="15">
        <f t="shared" si="36"/>
        <v>3.9267432272939939E-5</v>
      </c>
      <c r="T84" s="15">
        <f t="shared" si="37"/>
        <v>1.335092697279958E-5</v>
      </c>
      <c r="U84" s="15">
        <f t="shared" si="38"/>
        <v>7.017613950580624E-5</v>
      </c>
      <c r="V84" s="16">
        <f t="shared" si="39"/>
        <v>3.1579262777612808E-6</v>
      </c>
      <c r="W84" s="15">
        <f t="shared" si="40"/>
        <v>7.8534864545879877E-7</v>
      </c>
      <c r="X84" s="16">
        <v>52.699620408264003</v>
      </c>
      <c r="Y84" s="33">
        <f t="shared" si="46"/>
        <v>5949.9934512821792</v>
      </c>
      <c r="Z84" s="14">
        <f t="shared" si="47"/>
        <v>2.5766548101718123E-3</v>
      </c>
      <c r="AA84" s="14">
        <f t="shared" si="41"/>
        <v>6.441637025429531E-5</v>
      </c>
      <c r="AB84" s="14">
        <f t="shared" si="42"/>
        <v>2.5471698113207547E-3</v>
      </c>
      <c r="AC84" s="36">
        <f t="shared" si="43"/>
        <v>3.6487846878785375E-3</v>
      </c>
      <c r="AD84" s="32"/>
    </row>
    <row r="85" spans="1:30" s="5" customFormat="1" ht="16.149999999999999" customHeight="1" x14ac:dyDescent="0.2">
      <c r="A85" s="21">
        <v>79</v>
      </c>
      <c r="B85" s="20" t="s">
        <v>28</v>
      </c>
      <c r="C85" s="12">
        <v>45062</v>
      </c>
      <c r="D85" s="19">
        <f t="shared" si="30"/>
        <v>1.9415760623689625E-2</v>
      </c>
      <c r="E85" s="19">
        <f t="shared" si="31"/>
        <v>1.242608679916136E-2</v>
      </c>
      <c r="F85" s="55">
        <v>20484</v>
      </c>
      <c r="G85" s="55">
        <v>1003454</v>
      </c>
      <c r="H85" s="55">
        <f t="shared" si="32"/>
        <v>1023938</v>
      </c>
      <c r="I85" s="18">
        <f t="shared" si="48"/>
        <v>9.7781996587229403E-4</v>
      </c>
      <c r="J85" s="18">
        <f t="shared" si="33"/>
        <v>3.2268058873785707E-4</v>
      </c>
      <c r="K85" s="56">
        <v>9075</v>
      </c>
      <c r="L85" s="56">
        <v>1272225.5</v>
      </c>
      <c r="M85" s="55">
        <f t="shared" si="34"/>
        <v>1281300.5</v>
      </c>
      <c r="N85" s="13">
        <f t="shared" si="44"/>
        <v>1.0235807325799998E-3</v>
      </c>
      <c r="O85" s="17">
        <f t="shared" si="45"/>
        <v>3.3778164175139996E-4</v>
      </c>
      <c r="P85" s="56">
        <v>28971.7</v>
      </c>
      <c r="Q85" s="56">
        <v>2392599</v>
      </c>
      <c r="R85" s="55">
        <f t="shared" si="35"/>
        <v>2421570.7000000002</v>
      </c>
      <c r="S85" s="15">
        <f t="shared" si="36"/>
        <v>1.4874349965834383E-3</v>
      </c>
      <c r="T85" s="15">
        <f t="shared" si="37"/>
        <v>5.0572789883836906E-4</v>
      </c>
      <c r="U85" s="15">
        <f t="shared" si="38"/>
        <v>1.166190129327626E-3</v>
      </c>
      <c r="V85" s="16">
        <f t="shared" si="39"/>
        <v>5.2478555819743165E-5</v>
      </c>
      <c r="W85" s="15">
        <f t="shared" si="40"/>
        <v>2.9748699931668767E-5</v>
      </c>
      <c r="X85" s="16">
        <v>53.797324570673297</v>
      </c>
      <c r="Y85" s="33">
        <f t="shared" si="46"/>
        <v>64353.472204584126</v>
      </c>
      <c r="Z85" s="14">
        <f t="shared" si="47"/>
        <v>2.7868380875523058E-2</v>
      </c>
      <c r="AA85" s="14">
        <f t="shared" si="41"/>
        <v>6.9670952188807648E-4</v>
      </c>
      <c r="AB85" s="14">
        <f t="shared" si="42"/>
        <v>2.5471698113207547E-3</v>
      </c>
      <c r="AC85" s="36">
        <f t="shared" si="43"/>
        <v>1.5752193388121602E-2</v>
      </c>
      <c r="AD85" s="32"/>
    </row>
    <row r="86" spans="1:30" s="5" customFormat="1" ht="16.149999999999999" customHeight="1" x14ac:dyDescent="0.2">
      <c r="A86" s="21">
        <v>80</v>
      </c>
      <c r="B86" s="20" t="s">
        <v>27</v>
      </c>
      <c r="C86" s="12">
        <v>11020</v>
      </c>
      <c r="D86" s="19">
        <f t="shared" si="30"/>
        <v>4.7481621337947637E-3</v>
      </c>
      <c r="E86" s="19">
        <f t="shared" si="31"/>
        <v>3.038823765628649E-3</v>
      </c>
      <c r="F86" s="55">
        <v>124062</v>
      </c>
      <c r="G86" s="55">
        <v>25690</v>
      </c>
      <c r="H86" s="55">
        <f t="shared" si="32"/>
        <v>149752</v>
      </c>
      <c r="I86" s="18">
        <f t="shared" si="48"/>
        <v>1.4300718942876207E-4</v>
      </c>
      <c r="J86" s="18">
        <f t="shared" si="33"/>
        <v>4.7192372511491486E-5</v>
      </c>
      <c r="K86" s="56">
        <v>15297.01</v>
      </c>
      <c r="L86" s="56">
        <v>4172</v>
      </c>
      <c r="M86" s="55">
        <f t="shared" si="34"/>
        <v>19469.010000000002</v>
      </c>
      <c r="N86" s="13">
        <f t="shared" si="44"/>
        <v>1.5553028753526082E-5</v>
      </c>
      <c r="O86" s="17">
        <f t="shared" si="45"/>
        <v>5.1324994886636074E-6</v>
      </c>
      <c r="P86" s="56">
        <v>18607</v>
      </c>
      <c r="Q86" s="56">
        <v>10600</v>
      </c>
      <c r="R86" s="55">
        <f t="shared" si="35"/>
        <v>29207</v>
      </c>
      <c r="S86" s="15">
        <f t="shared" si="36"/>
        <v>1.7940221173477395E-5</v>
      </c>
      <c r="T86" s="15">
        <f t="shared" si="37"/>
        <v>6.0996751989823145E-6</v>
      </c>
      <c r="U86" s="15">
        <f t="shared" si="38"/>
        <v>5.842454719913741E-5</v>
      </c>
      <c r="V86" s="16">
        <f t="shared" si="39"/>
        <v>2.6291046239611832E-6</v>
      </c>
      <c r="W86" s="15">
        <f t="shared" si="40"/>
        <v>3.5880442346954791E-7</v>
      </c>
      <c r="X86" s="16">
        <v>54.147816437142303</v>
      </c>
      <c r="Y86" s="33">
        <f t="shared" si="46"/>
        <v>15175.398752807914</v>
      </c>
      <c r="Z86" s="14">
        <f t="shared" si="47"/>
        <v>6.5717323074148421E-3</v>
      </c>
      <c r="AA86" s="14">
        <f t="shared" si="41"/>
        <v>1.6429330768537106E-4</v>
      </c>
      <c r="AB86" s="14">
        <f t="shared" si="42"/>
        <v>2.5471698113207547E-3</v>
      </c>
      <c r="AC86" s="36">
        <f t="shared" si="43"/>
        <v>5.7532747936822051E-3</v>
      </c>
      <c r="AD86" s="32"/>
    </row>
    <row r="87" spans="1:30" s="5" customFormat="1" ht="16.149999999999999" customHeight="1" x14ac:dyDescent="0.2">
      <c r="A87" s="21">
        <v>81</v>
      </c>
      <c r="B87" s="20" t="s">
        <v>26</v>
      </c>
      <c r="C87" s="12">
        <v>3355</v>
      </c>
      <c r="D87" s="19">
        <f t="shared" si="30"/>
        <v>1.4455611577932335E-3</v>
      </c>
      <c r="E87" s="19">
        <f t="shared" si="31"/>
        <v>9.2515914098766951E-4</v>
      </c>
      <c r="F87" s="55">
        <v>4478</v>
      </c>
      <c r="G87" s="55">
        <v>2100</v>
      </c>
      <c r="H87" s="55">
        <f t="shared" si="32"/>
        <v>6578</v>
      </c>
      <c r="I87" s="18">
        <f t="shared" si="48"/>
        <v>6.2817277369410546E-6</v>
      </c>
      <c r="J87" s="18">
        <f t="shared" si="33"/>
        <v>2.072970153190548E-6</v>
      </c>
      <c r="K87" s="56">
        <v>11745.2</v>
      </c>
      <c r="L87" s="56">
        <v>1200</v>
      </c>
      <c r="M87" s="55">
        <f t="shared" si="34"/>
        <v>12945.2</v>
      </c>
      <c r="N87" s="13">
        <f t="shared" si="44"/>
        <v>1.034141272823558E-5</v>
      </c>
      <c r="O87" s="17">
        <f t="shared" si="45"/>
        <v>3.4126662003177417E-6</v>
      </c>
      <c r="P87" s="56">
        <v>9937</v>
      </c>
      <c r="Q87" s="56">
        <v>4390</v>
      </c>
      <c r="R87" s="55">
        <f t="shared" si="35"/>
        <v>14327</v>
      </c>
      <c r="S87" s="15">
        <f t="shared" si="36"/>
        <v>8.8002721523063185E-6</v>
      </c>
      <c r="T87" s="15">
        <f t="shared" si="37"/>
        <v>2.9920925317841486E-6</v>
      </c>
      <c r="U87" s="15">
        <f t="shared" si="38"/>
        <v>8.4777288852924379E-6</v>
      </c>
      <c r="V87" s="16">
        <f t="shared" si="39"/>
        <v>3.8149779983815967E-7</v>
      </c>
      <c r="W87" s="15">
        <f t="shared" si="40"/>
        <v>1.7600544304612638E-7</v>
      </c>
      <c r="X87" s="16">
        <v>50.930152286702899</v>
      </c>
      <c r="Y87" s="33">
        <f>C87*(9.261-0.1456*X87)</f>
        <v>6191.8867697730702</v>
      </c>
      <c r="Z87" s="14">
        <f t="shared" si="47"/>
        <v>2.681407124227497E-3</v>
      </c>
      <c r="AA87" s="14">
        <f t="shared" si="41"/>
        <v>6.7035178105687423E-5</v>
      </c>
      <c r="AB87" s="14">
        <f t="shared" si="42"/>
        <v>2.5471698113207547E-3</v>
      </c>
      <c r="AC87" s="36">
        <f t="shared" si="43"/>
        <v>3.5399216336569959E-3</v>
      </c>
      <c r="AD87" s="32"/>
    </row>
    <row r="88" spans="1:30" s="5" customFormat="1" ht="16.149999999999999" customHeight="1" x14ac:dyDescent="0.2">
      <c r="A88" s="21">
        <v>82</v>
      </c>
      <c r="B88" s="20" t="s">
        <v>25</v>
      </c>
      <c r="C88" s="12">
        <v>3512</v>
      </c>
      <c r="D88" s="19">
        <f t="shared" si="30"/>
        <v>1.5132073878300555E-3</v>
      </c>
      <c r="E88" s="19">
        <f t="shared" si="31"/>
        <v>9.6845272821123552E-4</v>
      </c>
      <c r="F88" s="55">
        <v>28885</v>
      </c>
      <c r="G88" s="55">
        <v>0</v>
      </c>
      <c r="H88" s="55">
        <f t="shared" si="32"/>
        <v>28885</v>
      </c>
      <c r="I88" s="18">
        <f t="shared" si="48"/>
        <v>2.7584023362958705E-5</v>
      </c>
      <c r="J88" s="18">
        <f t="shared" si="33"/>
        <v>9.1027277097763732E-6</v>
      </c>
      <c r="K88" s="56">
        <v>20675</v>
      </c>
      <c r="L88" s="56">
        <v>0</v>
      </c>
      <c r="M88" s="55">
        <f t="shared" si="34"/>
        <v>20675</v>
      </c>
      <c r="N88" s="13">
        <f t="shared" si="44"/>
        <v>1.6516446880409002E-5</v>
      </c>
      <c r="O88" s="17">
        <f t="shared" si="45"/>
        <v>5.450427470534971E-6</v>
      </c>
      <c r="P88" s="56">
        <v>181499.37</v>
      </c>
      <c r="Q88" s="56">
        <v>75</v>
      </c>
      <c r="R88" s="55">
        <f t="shared" si="35"/>
        <v>181574.37</v>
      </c>
      <c r="S88" s="15">
        <f t="shared" si="36"/>
        <v>1.1153094659618648E-4</v>
      </c>
      <c r="T88" s="15">
        <f t="shared" si="37"/>
        <v>3.7920521842703404E-5</v>
      </c>
      <c r="U88" s="15">
        <f t="shared" si="38"/>
        <v>5.2473677023014748E-5</v>
      </c>
      <c r="V88" s="16">
        <f t="shared" si="39"/>
        <v>2.3613154660356636E-6</v>
      </c>
      <c r="W88" s="15">
        <f t="shared" si="40"/>
        <v>2.2306189319237297E-6</v>
      </c>
      <c r="X88" s="16">
        <v>55.370599847421801</v>
      </c>
      <c r="Y88" s="33">
        <f t="shared" si="46"/>
        <v>4211.0308057004313</v>
      </c>
      <c r="Z88" s="14">
        <f t="shared" si="47"/>
        <v>1.8235940711752421E-3</v>
      </c>
      <c r="AA88" s="14">
        <f t="shared" si="41"/>
        <v>4.5589851779381057E-5</v>
      </c>
      <c r="AB88" s="14">
        <f t="shared" si="42"/>
        <v>2.5471698113207547E-3</v>
      </c>
      <c r="AC88" s="36">
        <f t="shared" si="43"/>
        <v>3.5658043257093307E-3</v>
      </c>
      <c r="AD88" s="32"/>
    </row>
    <row r="89" spans="1:30" s="5" customFormat="1" ht="16.149999999999999" customHeight="1" x14ac:dyDescent="0.2">
      <c r="A89" s="21">
        <v>83</v>
      </c>
      <c r="B89" s="22" t="s">
        <v>24</v>
      </c>
      <c r="C89" s="12">
        <v>1915</v>
      </c>
      <c r="D89" s="19">
        <f t="shared" si="30"/>
        <v>8.2511165936633151E-4</v>
      </c>
      <c r="E89" s="19">
        <f t="shared" si="31"/>
        <v>5.2807146199445221E-4</v>
      </c>
      <c r="F89" s="55">
        <v>1400863</v>
      </c>
      <c r="G89" s="55">
        <v>901804</v>
      </c>
      <c r="H89" s="55">
        <f t="shared" si="32"/>
        <v>2302667</v>
      </c>
      <c r="I89" s="18">
        <f t="shared" si="48"/>
        <v>2.1989551782971798E-3</v>
      </c>
      <c r="J89" s="18">
        <f t="shared" si="33"/>
        <v>7.2565520883806941E-4</v>
      </c>
      <c r="K89" s="56">
        <v>2111674.7999999998</v>
      </c>
      <c r="L89" s="56">
        <v>1081412</v>
      </c>
      <c r="M89" s="55">
        <f t="shared" si="34"/>
        <v>3193086.8</v>
      </c>
      <c r="N89" s="13">
        <f t="shared" si="44"/>
        <v>2.5508318508698992E-3</v>
      </c>
      <c r="O89" s="17">
        <f t="shared" si="45"/>
        <v>8.4177451078706683E-4</v>
      </c>
      <c r="P89" s="56">
        <v>1800439.33</v>
      </c>
      <c r="Q89" s="56">
        <v>1146937</v>
      </c>
      <c r="R89" s="55">
        <f t="shared" si="35"/>
        <v>2947376.33</v>
      </c>
      <c r="S89" s="15">
        <f t="shared" si="36"/>
        <v>1.81040788994666E-3</v>
      </c>
      <c r="T89" s="15">
        <f t="shared" si="37"/>
        <v>6.155386825818644E-4</v>
      </c>
      <c r="U89" s="15">
        <f t="shared" si="38"/>
        <v>2.1829684022070008E-3</v>
      </c>
      <c r="V89" s="16">
        <f t="shared" si="39"/>
        <v>9.8233578099315034E-5</v>
      </c>
      <c r="W89" s="15">
        <f t="shared" si="40"/>
        <v>3.6208157798933198E-5</v>
      </c>
      <c r="X89" s="16">
        <v>55.268992057506999</v>
      </c>
      <c r="Y89" s="33">
        <f t="shared" si="46"/>
        <v>2324.4935585576668</v>
      </c>
      <c r="Z89" s="14">
        <f t="shared" si="47"/>
        <v>1.0066258993243649E-3</v>
      </c>
      <c r="AA89" s="14">
        <f t="shared" si="41"/>
        <v>2.5165647483109125E-5</v>
      </c>
      <c r="AB89" s="14">
        <f t="shared" si="42"/>
        <v>2.5471698113207547E-3</v>
      </c>
      <c r="AC89" s="36">
        <f t="shared" si="43"/>
        <v>3.2348486566965641E-3</v>
      </c>
      <c r="AD89" s="32"/>
    </row>
    <row r="90" spans="1:30" s="5" customFormat="1" ht="16.149999999999999" customHeight="1" x14ac:dyDescent="0.2">
      <c r="A90" s="21">
        <v>84</v>
      </c>
      <c r="B90" s="20" t="s">
        <v>23</v>
      </c>
      <c r="C90" s="12">
        <v>7037</v>
      </c>
      <c r="D90" s="19">
        <f t="shared" si="30"/>
        <v>3.0320160558542425E-3</v>
      </c>
      <c r="E90" s="19">
        <f t="shared" si="31"/>
        <v>1.9404902757467152E-3</v>
      </c>
      <c r="F90" s="55">
        <v>0</v>
      </c>
      <c r="G90" s="55">
        <v>0</v>
      </c>
      <c r="H90" s="55">
        <f t="shared" si="32"/>
        <v>0</v>
      </c>
      <c r="I90" s="18">
        <f t="shared" si="48"/>
        <v>0</v>
      </c>
      <c r="J90" s="18">
        <f t="shared" si="33"/>
        <v>0</v>
      </c>
      <c r="K90" s="56">
        <v>31187.759999999998</v>
      </c>
      <c r="L90" s="56">
        <v>0</v>
      </c>
      <c r="M90" s="55">
        <f t="shared" si="34"/>
        <v>31187.759999999998</v>
      </c>
      <c r="N90" s="13">
        <f t="shared" si="44"/>
        <v>2.4914678663068667E-5</v>
      </c>
      <c r="O90" s="17">
        <f t="shared" si="45"/>
        <v>8.2218439588126606E-6</v>
      </c>
      <c r="P90" s="56">
        <v>138782</v>
      </c>
      <c r="Q90" s="56">
        <v>0</v>
      </c>
      <c r="R90" s="55">
        <f t="shared" si="35"/>
        <v>138782</v>
      </c>
      <c r="S90" s="15">
        <f t="shared" si="36"/>
        <v>8.5245994963451907E-5</v>
      </c>
      <c r="T90" s="15">
        <f t="shared" si="37"/>
        <v>2.8983638287573651E-5</v>
      </c>
      <c r="U90" s="15">
        <f t="shared" si="38"/>
        <v>3.7205482246386311E-5</v>
      </c>
      <c r="V90" s="16">
        <f t="shared" si="39"/>
        <v>1.674246701087384E-6</v>
      </c>
      <c r="W90" s="15">
        <f t="shared" si="40"/>
        <v>1.7049198992690383E-6</v>
      </c>
      <c r="X90" s="16">
        <v>53.2971545292461</v>
      </c>
      <c r="Y90" s="33">
        <f t="shared" si="46"/>
        <v>10562.074672912411</v>
      </c>
      <c r="Z90" s="14">
        <f t="shared" si="47"/>
        <v>4.5739244478477615E-3</v>
      </c>
      <c r="AA90" s="14">
        <f t="shared" si="41"/>
        <v>1.1434811119619404E-4</v>
      </c>
      <c r="AB90" s="14">
        <f t="shared" si="42"/>
        <v>2.5471698113207547E-3</v>
      </c>
      <c r="AC90" s="36">
        <f t="shared" si="43"/>
        <v>4.6053873648640199E-3</v>
      </c>
      <c r="AD90" s="32"/>
    </row>
    <row r="91" spans="1:30" s="5" customFormat="1" ht="16.149999999999999" customHeight="1" x14ac:dyDescent="0.2">
      <c r="A91" s="21">
        <v>85</v>
      </c>
      <c r="B91" s="20" t="s">
        <v>22</v>
      </c>
      <c r="C91" s="12">
        <v>16680</v>
      </c>
      <c r="D91" s="19">
        <f t="shared" si="30"/>
        <v>7.1868733567782813E-3</v>
      </c>
      <c r="E91" s="19">
        <f t="shared" si="31"/>
        <v>4.5995989483380998E-3</v>
      </c>
      <c r="F91" s="55">
        <v>30516.38</v>
      </c>
      <c r="G91" s="55">
        <v>46425</v>
      </c>
      <c r="H91" s="55">
        <f t="shared" si="32"/>
        <v>76941.38</v>
      </c>
      <c r="I91" s="18">
        <f t="shared" si="48"/>
        <v>7.3475950268245938E-5</v>
      </c>
      <c r="J91" s="18">
        <f t="shared" si="33"/>
        <v>2.4247063588521161E-5</v>
      </c>
      <c r="K91" s="56">
        <v>91988.479999999996</v>
      </c>
      <c r="L91" s="56">
        <v>90214</v>
      </c>
      <c r="M91" s="55">
        <f t="shared" si="34"/>
        <v>182202.47999999998</v>
      </c>
      <c r="N91" s="13">
        <f t="shared" si="44"/>
        <v>1.4555441752835713E-4</v>
      </c>
      <c r="O91" s="17">
        <f t="shared" si="45"/>
        <v>4.8032957784357857E-5</v>
      </c>
      <c r="P91" s="56">
        <v>106325.11</v>
      </c>
      <c r="Q91" s="56">
        <v>29135</v>
      </c>
      <c r="R91" s="55">
        <f t="shared" si="35"/>
        <v>135460.10999999999</v>
      </c>
      <c r="S91" s="15">
        <f t="shared" si="36"/>
        <v>8.3205544341547464E-5</v>
      </c>
      <c r="T91" s="15">
        <f t="shared" si="37"/>
        <v>2.8289885076126141E-5</v>
      </c>
      <c r="U91" s="15">
        <f t="shared" si="38"/>
        <v>1.0056990644900516E-4</v>
      </c>
      <c r="V91" s="16">
        <f t="shared" si="39"/>
        <v>4.5256457902052325E-6</v>
      </c>
      <c r="W91" s="15">
        <f t="shared" si="40"/>
        <v>1.6641108868309492E-6</v>
      </c>
      <c r="X91" s="16">
        <v>51.747656674820597</v>
      </c>
      <c r="Y91" s="33">
        <f t="shared" si="46"/>
        <v>28798.707018277284</v>
      </c>
      <c r="Z91" s="14">
        <f t="shared" si="47"/>
        <v>1.2471329182619926E-2</v>
      </c>
      <c r="AA91" s="14">
        <f t="shared" si="41"/>
        <v>3.1178322956549817E-4</v>
      </c>
      <c r="AB91" s="14">
        <f t="shared" si="42"/>
        <v>2.5471698113207547E-3</v>
      </c>
      <c r="AC91" s="36">
        <f t="shared" si="43"/>
        <v>7.4647417459013888E-3</v>
      </c>
      <c r="AD91" s="32"/>
    </row>
    <row r="92" spans="1:30" s="5" customFormat="1" ht="16.149999999999999" customHeight="1" x14ac:dyDescent="0.2">
      <c r="A92" s="21">
        <v>86</v>
      </c>
      <c r="B92" s="20" t="s">
        <v>21</v>
      </c>
      <c r="C92" s="12">
        <v>2133</v>
      </c>
      <c r="D92" s="19">
        <f t="shared" si="30"/>
        <v>9.1904081954484863E-4</v>
      </c>
      <c r="E92" s="19">
        <f t="shared" si="31"/>
        <v>5.8818612450870313E-4</v>
      </c>
      <c r="F92" s="55">
        <v>11842</v>
      </c>
      <c r="G92" s="55">
        <v>0</v>
      </c>
      <c r="H92" s="55">
        <f t="shared" si="32"/>
        <v>11842</v>
      </c>
      <c r="I92" s="18">
        <f t="shared" si="48"/>
        <v>1.1308637862702337E-5</v>
      </c>
      <c r="J92" s="18">
        <f t="shared" si="33"/>
        <v>3.7318504946917714E-6</v>
      </c>
      <c r="K92" s="56">
        <v>6513</v>
      </c>
      <c r="L92" s="56">
        <v>0</v>
      </c>
      <c r="M92" s="55">
        <f t="shared" si="34"/>
        <v>6513</v>
      </c>
      <c r="N92" s="13">
        <f t="shared" si="44"/>
        <v>5.2029803401259413E-6</v>
      </c>
      <c r="O92" s="17">
        <f t="shared" si="45"/>
        <v>1.7169835122415608E-6</v>
      </c>
      <c r="P92" s="56">
        <v>33382</v>
      </c>
      <c r="Q92" s="56">
        <v>0</v>
      </c>
      <c r="R92" s="55">
        <f t="shared" si="35"/>
        <v>33382</v>
      </c>
      <c r="S92" s="15">
        <f t="shared" si="36"/>
        <v>2.0504689396823447E-5</v>
      </c>
      <c r="T92" s="15">
        <f t="shared" si="37"/>
        <v>6.9715943949199727E-6</v>
      </c>
      <c r="U92" s="15">
        <f t="shared" si="38"/>
        <v>1.2420428401853305E-5</v>
      </c>
      <c r="V92" s="16">
        <f t="shared" si="39"/>
        <v>5.5891927808339866E-7</v>
      </c>
      <c r="W92" s="15">
        <f t="shared" si="40"/>
        <v>4.1009378793646895E-7</v>
      </c>
      <c r="X92" s="16">
        <v>50.617111523905002</v>
      </c>
      <c r="Y92" s="33">
        <f t="shared" si="46"/>
        <v>4033.819883000745</v>
      </c>
      <c r="Z92" s="14">
        <f t="shared" si="47"/>
        <v>1.7468525789151564E-3</v>
      </c>
      <c r="AA92" s="14">
        <f t="shared" si="41"/>
        <v>4.3671314472878912E-5</v>
      </c>
      <c r="AB92" s="14">
        <f t="shared" si="42"/>
        <v>2.5471698113207547E-3</v>
      </c>
      <c r="AC92" s="36">
        <f t="shared" si="43"/>
        <v>3.1799962633683567E-3</v>
      </c>
      <c r="AD92" s="32"/>
    </row>
    <row r="93" spans="1:30" s="5" customFormat="1" ht="16.149999999999999" customHeight="1" x14ac:dyDescent="0.2">
      <c r="A93" s="21">
        <v>87</v>
      </c>
      <c r="B93" s="20" t="s">
        <v>20</v>
      </c>
      <c r="C93" s="12">
        <v>5464</v>
      </c>
      <c r="D93" s="19">
        <f t="shared" si="30"/>
        <v>2.3542611523643003E-3</v>
      </c>
      <c r="E93" s="19">
        <f t="shared" si="31"/>
        <v>1.5067271375131521E-3</v>
      </c>
      <c r="F93" s="55">
        <v>0</v>
      </c>
      <c r="G93" s="55">
        <v>0</v>
      </c>
      <c r="H93" s="55">
        <f t="shared" si="32"/>
        <v>0</v>
      </c>
      <c r="I93" s="18">
        <f t="shared" si="48"/>
        <v>0</v>
      </c>
      <c r="J93" s="18">
        <f t="shared" si="33"/>
        <v>0</v>
      </c>
      <c r="K93" s="56">
        <v>26669</v>
      </c>
      <c r="L93" s="56">
        <v>405</v>
      </c>
      <c r="M93" s="55">
        <f t="shared" si="34"/>
        <v>27074</v>
      </c>
      <c r="N93" s="13">
        <f t="shared" si="44"/>
        <v>2.1628357090214915E-5</v>
      </c>
      <c r="O93" s="17">
        <f t="shared" si="45"/>
        <v>7.1373578397709225E-6</v>
      </c>
      <c r="P93" s="56">
        <v>667096.92000000004</v>
      </c>
      <c r="Q93" s="56">
        <v>3405</v>
      </c>
      <c r="R93" s="55">
        <f t="shared" si="35"/>
        <v>670501.92000000004</v>
      </c>
      <c r="S93" s="15">
        <f t="shared" si="36"/>
        <v>4.1185170479820751E-4</v>
      </c>
      <c r="T93" s="15">
        <f t="shared" si="37"/>
        <v>1.4002957963139056E-4</v>
      </c>
      <c r="U93" s="15">
        <f t="shared" si="38"/>
        <v>1.4716693747116147E-4</v>
      </c>
      <c r="V93" s="16">
        <f t="shared" si="39"/>
        <v>6.622512186202266E-6</v>
      </c>
      <c r="W93" s="15">
        <f t="shared" si="40"/>
        <v>8.2370340959641511E-6</v>
      </c>
      <c r="X93" s="16">
        <v>51.139743750078402</v>
      </c>
      <c r="Y93" s="33">
        <f t="shared" si="46"/>
        <v>9917.4512857776226</v>
      </c>
      <c r="Z93" s="14">
        <f t="shared" si="47"/>
        <v>4.2947691908193399E-3</v>
      </c>
      <c r="AA93" s="14">
        <f t="shared" si="41"/>
        <v>1.073692297704835E-4</v>
      </c>
      <c r="AB93" s="14">
        <f t="shared" si="42"/>
        <v>2.5471698113207547E-3</v>
      </c>
      <c r="AC93" s="36">
        <f t="shared" si="43"/>
        <v>4.1761257248865563E-3</v>
      </c>
      <c r="AD93" s="32"/>
    </row>
    <row r="94" spans="1:30" s="5" customFormat="1" ht="16.149999999999999" customHeight="1" x14ac:dyDescent="0.2">
      <c r="A94" s="21">
        <v>88</v>
      </c>
      <c r="B94" s="22" t="s">
        <v>19</v>
      </c>
      <c r="C94" s="12">
        <v>1917</v>
      </c>
      <c r="D94" s="19">
        <f t="shared" si="30"/>
        <v>8.2597339478081332E-4</v>
      </c>
      <c r="E94" s="19">
        <f t="shared" si="31"/>
        <v>5.2862297265972053E-4</v>
      </c>
      <c r="F94" s="55">
        <v>8760</v>
      </c>
      <c r="G94" s="55">
        <v>0</v>
      </c>
      <c r="H94" s="55">
        <f t="shared" si="32"/>
        <v>8760</v>
      </c>
      <c r="I94" s="18">
        <f t="shared" si="48"/>
        <v>8.3654507411984858E-6</v>
      </c>
      <c r="J94" s="18">
        <f t="shared" si="33"/>
        <v>2.7605987445955006E-6</v>
      </c>
      <c r="K94" s="56">
        <v>22760</v>
      </c>
      <c r="L94" s="56">
        <v>0</v>
      </c>
      <c r="M94" s="55">
        <f t="shared" si="34"/>
        <v>22760</v>
      </c>
      <c r="N94" s="13">
        <f t="shared" si="44"/>
        <v>1.8182071632314819E-5</v>
      </c>
      <c r="O94" s="17">
        <f t="shared" si="45"/>
        <v>6.0000836386638905E-6</v>
      </c>
      <c r="P94" s="56">
        <v>17180</v>
      </c>
      <c r="Q94" s="56">
        <v>0</v>
      </c>
      <c r="R94" s="55">
        <f t="shared" si="35"/>
        <v>17180</v>
      </c>
      <c r="S94" s="15">
        <f t="shared" si="36"/>
        <v>1.0552709958583273E-5</v>
      </c>
      <c r="T94" s="15">
        <f t="shared" si="37"/>
        <v>3.5879213859183128E-6</v>
      </c>
      <c r="U94" s="15">
        <f t="shared" si="38"/>
        <v>1.2348603769177704E-5</v>
      </c>
      <c r="V94" s="16">
        <f t="shared" si="39"/>
        <v>5.5568716961299665E-7</v>
      </c>
      <c r="W94" s="15">
        <f t="shared" si="40"/>
        <v>2.1105419917166545E-7</v>
      </c>
      <c r="X94" s="16">
        <v>52.540547336063703</v>
      </c>
      <c r="Y94" s="33">
        <f t="shared" si="46"/>
        <v>3088.4716221851104</v>
      </c>
      <c r="Z94" s="14">
        <f t="shared" si="47"/>
        <v>1.3374679025348391E-3</v>
      </c>
      <c r="AA94" s="14">
        <f t="shared" si="41"/>
        <v>3.3436697563370981E-5</v>
      </c>
      <c r="AB94" s="14">
        <f t="shared" si="42"/>
        <v>2.5471698113207547E-3</v>
      </c>
      <c r="AC94" s="36">
        <f t="shared" si="43"/>
        <v>3.1099962229126309E-3</v>
      </c>
      <c r="AD94" s="32"/>
    </row>
    <row r="95" spans="1:30" s="5" customFormat="1" ht="16.149999999999999" customHeight="1" x14ac:dyDescent="0.2">
      <c r="A95" s="21">
        <v>89</v>
      </c>
      <c r="B95" s="20" t="s">
        <v>18</v>
      </c>
      <c r="C95" s="12">
        <v>40495</v>
      </c>
      <c r="D95" s="19">
        <f t="shared" si="30"/>
        <v>1.7447987804720413E-2</v>
      </c>
      <c r="E95" s="19">
        <f t="shared" si="31"/>
        <v>1.1166712195021064E-2</v>
      </c>
      <c r="F95" s="55">
        <v>1030117.99</v>
      </c>
      <c r="G95" s="55">
        <v>1543070.79</v>
      </c>
      <c r="H95" s="55">
        <f t="shared" si="32"/>
        <v>2573188.7800000003</v>
      </c>
      <c r="I95" s="18">
        <f t="shared" si="48"/>
        <v>2.45729269256788E-3</v>
      </c>
      <c r="J95" s="18">
        <f t="shared" si="33"/>
        <v>8.109065885474004E-4</v>
      </c>
      <c r="K95" s="56">
        <v>1102499.6100000001</v>
      </c>
      <c r="L95" s="56">
        <v>1757771.21</v>
      </c>
      <c r="M95" s="55">
        <f t="shared" si="34"/>
        <v>2860270.8200000003</v>
      </c>
      <c r="N95" s="13">
        <f t="shared" si="44"/>
        <v>2.2849582134033329E-3</v>
      </c>
      <c r="O95" s="17">
        <f t="shared" si="45"/>
        <v>7.5403621042309987E-4</v>
      </c>
      <c r="P95" s="56">
        <v>1188156.49</v>
      </c>
      <c r="Q95" s="56">
        <v>1788311.96</v>
      </c>
      <c r="R95" s="55">
        <f t="shared" si="35"/>
        <v>2976468.45</v>
      </c>
      <c r="S95" s="15">
        <f t="shared" si="36"/>
        <v>1.8282775467825332E-3</v>
      </c>
      <c r="T95" s="15">
        <f t="shared" si="37"/>
        <v>6.2161436590606135E-4</v>
      </c>
      <c r="U95" s="15">
        <f t="shared" si="38"/>
        <v>2.1865571648765616E-3</v>
      </c>
      <c r="V95" s="16">
        <f t="shared" si="39"/>
        <v>9.8395072419445273E-5</v>
      </c>
      <c r="W95" s="15">
        <f t="shared" si="40"/>
        <v>3.6565550935650663E-5</v>
      </c>
      <c r="X95" s="16">
        <v>56.026230148359701</v>
      </c>
      <c r="Y95" s="33">
        <f t="shared" si="46"/>
        <v>44689.508156700453</v>
      </c>
      <c r="Z95" s="14">
        <f t="shared" si="47"/>
        <v>1.9352867713049469E-2</v>
      </c>
      <c r="AA95" s="14">
        <f t="shared" si="41"/>
        <v>4.8382169282623676E-4</v>
      </c>
      <c r="AB95" s="14">
        <f t="shared" si="42"/>
        <v>2.5471698113207547E-3</v>
      </c>
      <c r="AC95" s="36">
        <f t="shared" si="43"/>
        <v>1.4332664322523149E-2</v>
      </c>
      <c r="AD95" s="32"/>
    </row>
    <row r="96" spans="1:30" s="5" customFormat="1" ht="16.149999999999999" customHeight="1" x14ac:dyDescent="0.2">
      <c r="A96" s="21">
        <v>90</v>
      </c>
      <c r="B96" s="20" t="s">
        <v>17</v>
      </c>
      <c r="C96" s="12">
        <v>7503</v>
      </c>
      <c r="D96" s="19">
        <f t="shared" si="30"/>
        <v>3.2328004074285038E-3</v>
      </c>
      <c r="E96" s="19">
        <f t="shared" si="31"/>
        <v>2.0689922607542424E-3</v>
      </c>
      <c r="F96" s="55">
        <v>49357.5</v>
      </c>
      <c r="G96" s="55">
        <v>6823</v>
      </c>
      <c r="H96" s="55">
        <f t="shared" si="32"/>
        <v>56180.5</v>
      </c>
      <c r="I96" s="18">
        <f t="shared" si="48"/>
        <v>5.3650137598847209E-5</v>
      </c>
      <c r="J96" s="18">
        <f t="shared" si="33"/>
        <v>1.7704545407619579E-5</v>
      </c>
      <c r="K96" s="56">
        <v>9038</v>
      </c>
      <c r="L96" s="56">
        <v>8278</v>
      </c>
      <c r="M96" s="55">
        <f t="shared" si="34"/>
        <v>17316</v>
      </c>
      <c r="N96" s="13">
        <f t="shared" si="44"/>
        <v>1.3833073479137234E-5</v>
      </c>
      <c r="O96" s="17">
        <f t="shared" si="45"/>
        <v>4.5649142481152872E-6</v>
      </c>
      <c r="P96" s="56">
        <v>26792</v>
      </c>
      <c r="Q96" s="56">
        <v>10123</v>
      </c>
      <c r="R96" s="55">
        <f t="shared" si="35"/>
        <v>36915</v>
      </c>
      <c r="S96" s="15">
        <f t="shared" si="36"/>
        <v>2.2674813045465744E-5</v>
      </c>
      <c r="T96" s="15">
        <f t="shared" si="37"/>
        <v>7.7094364354583536E-6</v>
      </c>
      <c r="U96" s="15">
        <f t="shared" si="38"/>
        <v>2.9978896091193221E-5</v>
      </c>
      <c r="V96" s="16">
        <f t="shared" si="39"/>
        <v>1.349050324103695E-6</v>
      </c>
      <c r="W96" s="15">
        <f t="shared" si="40"/>
        <v>4.5349626090931487E-7</v>
      </c>
      <c r="X96" s="16">
        <v>51.884072562114902</v>
      </c>
      <c r="Y96" s="33">
        <f t="shared" si="46"/>
        <v>12805.212799275389</v>
      </c>
      <c r="Z96" s="14">
        <f t="shared" si="47"/>
        <v>5.5453192385306735E-3</v>
      </c>
      <c r="AA96" s="14">
        <f t="shared" si="41"/>
        <v>1.3863298096326683E-4</v>
      </c>
      <c r="AB96" s="14">
        <f t="shared" si="42"/>
        <v>2.5471698113207547E-3</v>
      </c>
      <c r="AC96" s="36">
        <f t="shared" si="43"/>
        <v>4.7565975996232768E-3</v>
      </c>
      <c r="AD96" s="32"/>
    </row>
    <row r="97" spans="1:30" s="5" customFormat="1" ht="16.149999999999999" customHeight="1" x14ac:dyDescent="0.2">
      <c r="A97" s="21">
        <v>91</v>
      </c>
      <c r="B97" s="20" t="s">
        <v>16</v>
      </c>
      <c r="C97" s="12">
        <v>12700</v>
      </c>
      <c r="D97" s="19">
        <f t="shared" si="30"/>
        <v>5.4720198819594827E-3</v>
      </c>
      <c r="E97" s="19">
        <f t="shared" si="31"/>
        <v>3.5020927244540688E-3</v>
      </c>
      <c r="F97" s="55">
        <v>0</v>
      </c>
      <c r="G97" s="55">
        <v>0</v>
      </c>
      <c r="H97" s="55">
        <f t="shared" si="32"/>
        <v>0</v>
      </c>
      <c r="I97" s="18">
        <f t="shared" si="48"/>
        <v>0</v>
      </c>
      <c r="J97" s="18">
        <f t="shared" si="33"/>
        <v>0</v>
      </c>
      <c r="K97" s="56">
        <v>69370.23</v>
      </c>
      <c r="L97" s="56">
        <v>33865.5</v>
      </c>
      <c r="M97" s="55">
        <f t="shared" si="34"/>
        <v>103235.73</v>
      </c>
      <c r="N97" s="13">
        <f t="shared" si="44"/>
        <v>8.2470977059504038E-5</v>
      </c>
      <c r="O97" s="17">
        <f t="shared" si="45"/>
        <v>2.7215422429636335E-5</v>
      </c>
      <c r="P97" s="56">
        <v>591793.04</v>
      </c>
      <c r="Q97" s="56">
        <v>83500</v>
      </c>
      <c r="R97" s="55">
        <f t="shared" si="35"/>
        <v>675293.04</v>
      </c>
      <c r="S97" s="15">
        <f t="shared" si="36"/>
        <v>4.1479462096449203E-4</v>
      </c>
      <c r="T97" s="15">
        <f t="shared" si="37"/>
        <v>1.4103017112792731E-4</v>
      </c>
      <c r="U97" s="15">
        <f t="shared" si="38"/>
        <v>1.6824559355756364E-4</v>
      </c>
      <c r="V97" s="16">
        <f t="shared" si="39"/>
        <v>7.5710517100903638E-6</v>
      </c>
      <c r="W97" s="15">
        <f t="shared" si="40"/>
        <v>8.2958924192898413E-6</v>
      </c>
      <c r="X97" s="16">
        <v>53.452750880160899</v>
      </c>
      <c r="Y97" s="33">
        <f t="shared" si="46"/>
        <v>18774.149292476868</v>
      </c>
      <c r="Z97" s="14">
        <f t="shared" si="47"/>
        <v>8.1301773653078401E-3</v>
      </c>
      <c r="AA97" s="14">
        <f t="shared" si="41"/>
        <v>2.0325443413269601E-4</v>
      </c>
      <c r="AB97" s="14">
        <f t="shared" si="42"/>
        <v>2.5471698113207547E-3</v>
      </c>
      <c r="AC97" s="36">
        <f t="shared" si="43"/>
        <v>6.2683839140368989E-3</v>
      </c>
      <c r="AD97" s="32"/>
    </row>
    <row r="98" spans="1:30" s="5" customFormat="1" ht="16.149999999999999" customHeight="1" x14ac:dyDescent="0.2">
      <c r="A98" s="21">
        <v>92</v>
      </c>
      <c r="B98" s="20" t="s">
        <v>15</v>
      </c>
      <c r="C98" s="12">
        <v>7888</v>
      </c>
      <c r="D98" s="19">
        <f t="shared" si="30"/>
        <v>3.3986844747162519E-3</v>
      </c>
      <c r="E98" s="19">
        <f t="shared" si="31"/>
        <v>2.1751580638184015E-3</v>
      </c>
      <c r="F98" s="55">
        <v>13828.33</v>
      </c>
      <c r="G98" s="55">
        <v>0</v>
      </c>
      <c r="H98" s="55">
        <f t="shared" si="32"/>
        <v>13828.33</v>
      </c>
      <c r="I98" s="18">
        <f t="shared" si="48"/>
        <v>1.3205503818269093E-5</v>
      </c>
      <c r="J98" s="18">
        <f t="shared" si="33"/>
        <v>4.3578162600288009E-6</v>
      </c>
      <c r="K98" s="56">
        <v>9226.32</v>
      </c>
      <c r="L98" s="56">
        <v>0</v>
      </c>
      <c r="M98" s="55">
        <f t="shared" si="34"/>
        <v>9226.32</v>
      </c>
      <c r="N98" s="13">
        <f t="shared" si="44"/>
        <v>7.3705453050377356E-6</v>
      </c>
      <c r="O98" s="17">
        <f t="shared" si="45"/>
        <v>2.4322799506624529E-6</v>
      </c>
      <c r="P98" s="56">
        <v>0</v>
      </c>
      <c r="Q98" s="56">
        <v>0</v>
      </c>
      <c r="R98" s="55">
        <f t="shared" si="35"/>
        <v>0</v>
      </c>
      <c r="S98" s="15">
        <f t="shared" si="36"/>
        <v>0</v>
      </c>
      <c r="T98" s="15">
        <f t="shared" si="37"/>
        <v>0</v>
      </c>
      <c r="U98" s="15">
        <f t="shared" si="38"/>
        <v>6.7900962106912534E-6</v>
      </c>
      <c r="V98" s="16">
        <f t="shared" si="39"/>
        <v>3.0555432948110642E-7</v>
      </c>
      <c r="W98" s="15">
        <f t="shared" si="40"/>
        <v>0</v>
      </c>
      <c r="X98" s="16">
        <v>48.945772326207702</v>
      </c>
      <c r="Y98" s="33">
        <f t="shared" si="46"/>
        <v>16836.900892911191</v>
      </c>
      <c r="Z98" s="14">
        <f t="shared" si="47"/>
        <v>7.2912486424261558E-3</v>
      </c>
      <c r="AA98" s="14">
        <f t="shared" si="41"/>
        <v>1.8228121606065392E-4</v>
      </c>
      <c r="AB98" s="14">
        <f t="shared" si="42"/>
        <v>2.5471698113207547E-3</v>
      </c>
      <c r="AC98" s="36">
        <f t="shared" si="43"/>
        <v>4.9049146455292913E-3</v>
      </c>
      <c r="AD98" s="32"/>
    </row>
    <row r="99" spans="1:30" s="5" customFormat="1" ht="16.149999999999999" customHeight="1" x14ac:dyDescent="0.2">
      <c r="A99" s="21">
        <v>93</v>
      </c>
      <c r="B99" s="20" t="s">
        <v>14</v>
      </c>
      <c r="C99" s="12">
        <v>18420</v>
      </c>
      <c r="D99" s="19">
        <f t="shared" si="30"/>
        <v>7.9365831673774544E-3</v>
      </c>
      <c r="E99" s="19">
        <f t="shared" si="31"/>
        <v>5.0794132271215712E-3</v>
      </c>
      <c r="F99" s="55">
        <v>17358</v>
      </c>
      <c r="G99" s="55">
        <v>0</v>
      </c>
      <c r="H99" s="55">
        <f t="shared" si="32"/>
        <v>17358</v>
      </c>
      <c r="I99" s="18">
        <f t="shared" si="48"/>
        <v>1.6576197941292618E-5</v>
      </c>
      <c r="J99" s="18">
        <f t="shared" si="33"/>
        <v>5.4701453206265643E-6</v>
      </c>
      <c r="K99" s="56">
        <v>113084</v>
      </c>
      <c r="L99" s="56">
        <v>58113</v>
      </c>
      <c r="M99" s="55">
        <f t="shared" si="34"/>
        <v>171197</v>
      </c>
      <c r="N99" s="13">
        <f t="shared" si="44"/>
        <v>1.3676257105612479E-4</v>
      </c>
      <c r="O99" s="17">
        <f t="shared" si="45"/>
        <v>4.5131648448521182E-5</v>
      </c>
      <c r="P99" s="56">
        <v>343985</v>
      </c>
      <c r="Q99" s="56">
        <v>223491</v>
      </c>
      <c r="R99" s="55">
        <f t="shared" si="35"/>
        <v>567476</v>
      </c>
      <c r="S99" s="15">
        <f t="shared" si="36"/>
        <v>3.4856866335605363E-4</v>
      </c>
      <c r="T99" s="15">
        <f t="shared" si="37"/>
        <v>1.1851334554105825E-4</v>
      </c>
      <c r="U99" s="15">
        <f t="shared" si="38"/>
        <v>1.6911513931020599E-4</v>
      </c>
      <c r="V99" s="16">
        <f t="shared" si="39"/>
        <v>7.6101812689592689E-6</v>
      </c>
      <c r="W99" s="15">
        <f t="shared" si="40"/>
        <v>6.9713732671210728E-6</v>
      </c>
      <c r="X99" s="16">
        <v>56.823219802976503</v>
      </c>
      <c r="Y99" s="33">
        <f t="shared" si="46"/>
        <v>18190.472002967552</v>
      </c>
      <c r="Z99" s="14">
        <f t="shared" si="47"/>
        <v>7.8774149197831083E-3</v>
      </c>
      <c r="AA99" s="14">
        <f t="shared" si="41"/>
        <v>1.9693537299457771E-4</v>
      </c>
      <c r="AB99" s="14">
        <f t="shared" si="42"/>
        <v>2.5471698113207547E-3</v>
      </c>
      <c r="AC99" s="36">
        <f t="shared" si="43"/>
        <v>7.8380999659729833E-3</v>
      </c>
      <c r="AD99" s="32"/>
    </row>
    <row r="100" spans="1:30" s="5" customFormat="1" ht="16.149999999999999" customHeight="1" x14ac:dyDescent="0.2">
      <c r="A100" s="21">
        <v>94</v>
      </c>
      <c r="B100" s="20" t="s">
        <v>13</v>
      </c>
      <c r="C100" s="12">
        <v>5444</v>
      </c>
      <c r="D100" s="19">
        <f t="shared" si="30"/>
        <v>2.3456437982194824E-3</v>
      </c>
      <c r="E100" s="19">
        <f t="shared" si="31"/>
        <v>1.5012120308604687E-3</v>
      </c>
      <c r="F100" s="55">
        <v>16012</v>
      </c>
      <c r="G100" s="55">
        <v>8056</v>
      </c>
      <c r="H100" s="55">
        <f t="shared" si="32"/>
        <v>24068</v>
      </c>
      <c r="I100" s="18">
        <f t="shared" si="48"/>
        <v>2.2983980415429814E-5</v>
      </c>
      <c r="J100" s="18">
        <f t="shared" si="33"/>
        <v>7.5847135370918386E-6</v>
      </c>
      <c r="K100" s="56">
        <v>26896</v>
      </c>
      <c r="L100" s="56">
        <v>9018</v>
      </c>
      <c r="M100" s="55">
        <f t="shared" si="34"/>
        <v>35914</v>
      </c>
      <c r="N100" s="13">
        <f t="shared" si="44"/>
        <v>2.8690286493978668E-5</v>
      </c>
      <c r="O100" s="17">
        <f t="shared" si="45"/>
        <v>9.4677945430129609E-6</v>
      </c>
      <c r="P100" s="56">
        <v>11312</v>
      </c>
      <c r="Q100" s="56">
        <v>7934</v>
      </c>
      <c r="R100" s="55">
        <f t="shared" si="35"/>
        <v>19246</v>
      </c>
      <c r="S100" s="15">
        <f t="shared" si="36"/>
        <v>1.1821737826710923E-5</v>
      </c>
      <c r="T100" s="15">
        <f t="shared" si="37"/>
        <v>4.0193908610817139E-6</v>
      </c>
      <c r="U100" s="15">
        <f t="shared" si="38"/>
        <v>2.1071898941186513E-5</v>
      </c>
      <c r="V100" s="16">
        <f t="shared" si="39"/>
        <v>9.4823545235339299E-7</v>
      </c>
      <c r="W100" s="15">
        <f t="shared" si="40"/>
        <v>2.3643475653421847E-7</v>
      </c>
      <c r="X100" s="16">
        <v>50.508968021538301</v>
      </c>
      <c r="Y100" s="33">
        <f t="shared" si="46"/>
        <v>10381.132330012535</v>
      </c>
      <c r="Z100" s="14">
        <f t="shared" si="47"/>
        <v>4.495567057707062E-3</v>
      </c>
      <c r="AA100" s="14">
        <f t="shared" si="41"/>
        <v>1.1238917644267656E-4</v>
      </c>
      <c r="AB100" s="14">
        <f t="shared" si="42"/>
        <v>2.5471698113207547E-3</v>
      </c>
      <c r="AC100" s="36">
        <f t="shared" si="43"/>
        <v>4.1619556888327879E-3</v>
      </c>
      <c r="AD100" s="32"/>
    </row>
    <row r="101" spans="1:30" s="5" customFormat="1" ht="16.149999999999999" customHeight="1" x14ac:dyDescent="0.2">
      <c r="A101" s="21">
        <v>95</v>
      </c>
      <c r="B101" s="20" t="s">
        <v>12</v>
      </c>
      <c r="C101" s="12">
        <v>5690</v>
      </c>
      <c r="D101" s="19">
        <f t="shared" si="30"/>
        <v>2.4516372542007447E-3</v>
      </c>
      <c r="E101" s="19">
        <f t="shared" si="31"/>
        <v>1.5690478426884766E-3</v>
      </c>
      <c r="F101" s="55">
        <v>80482</v>
      </c>
      <c r="G101" s="55">
        <v>17660</v>
      </c>
      <c r="H101" s="55">
        <f>F101+G101</f>
        <v>98142</v>
      </c>
      <c r="I101" s="18">
        <f t="shared" si="48"/>
        <v>9.3721697105331257E-5</v>
      </c>
      <c r="J101" s="18">
        <f t="shared" si="33"/>
        <v>3.0928160044759319E-5</v>
      </c>
      <c r="K101" s="56">
        <v>154925</v>
      </c>
      <c r="L101" s="56">
        <v>13290</v>
      </c>
      <c r="M101" s="55">
        <f t="shared" si="34"/>
        <v>168215</v>
      </c>
      <c r="N101" s="13">
        <f t="shared" si="44"/>
        <v>1.3438036817354295E-4</v>
      </c>
      <c r="O101" s="17">
        <f t="shared" si="45"/>
        <v>4.4345521497269172E-5</v>
      </c>
      <c r="P101" s="56">
        <v>207174</v>
      </c>
      <c r="Q101" s="56">
        <v>68970</v>
      </c>
      <c r="R101" s="55">
        <f t="shared" si="35"/>
        <v>276144</v>
      </c>
      <c r="S101" s="15">
        <f t="shared" si="36"/>
        <v>1.6961976360902324E-4</v>
      </c>
      <c r="T101" s="15">
        <f t="shared" si="37"/>
        <v>5.7670719627067905E-5</v>
      </c>
      <c r="U101" s="15">
        <f t="shared" si="38"/>
        <v>1.3294440116909639E-4</v>
      </c>
      <c r="V101" s="16">
        <f t="shared" si="39"/>
        <v>5.9824980526093369E-6</v>
      </c>
      <c r="W101" s="15">
        <f t="shared" si="40"/>
        <v>3.3923952721804647E-6</v>
      </c>
      <c r="X101" s="16">
        <v>55.0001326669543</v>
      </c>
      <c r="Y101" s="33">
        <f t="shared" si="46"/>
        <v>7129.4600902043667</v>
      </c>
      <c r="Z101" s="14">
        <f t="shared" si="47"/>
        <v>3.087424849416332E-3</v>
      </c>
      <c r="AA101" s="14">
        <f t="shared" si="41"/>
        <v>7.7185621235408304E-5</v>
      </c>
      <c r="AB101" s="14">
        <f t="shared" si="42"/>
        <v>2.5471698113207547E-3</v>
      </c>
      <c r="AC101" s="36">
        <f t="shared" si="43"/>
        <v>4.20277816856943E-3</v>
      </c>
      <c r="AD101" s="32"/>
    </row>
    <row r="102" spans="1:30" s="5" customFormat="1" ht="16.149999999999999" customHeight="1" x14ac:dyDescent="0.2">
      <c r="A102" s="21">
        <v>96</v>
      </c>
      <c r="B102" s="20" t="s">
        <v>11</v>
      </c>
      <c r="C102" s="12">
        <v>80672</v>
      </c>
      <c r="D102" s="19">
        <f t="shared" si="30"/>
        <v>3.4758959678538218E-2</v>
      </c>
      <c r="E102" s="19">
        <f t="shared" si="31"/>
        <v>2.2245734194264458E-2</v>
      </c>
      <c r="F102" s="55">
        <v>3261751.03</v>
      </c>
      <c r="G102" s="55">
        <v>6571930.9299999997</v>
      </c>
      <c r="H102" s="55">
        <f t="shared" si="32"/>
        <v>9833681.959999999</v>
      </c>
      <c r="I102" s="18">
        <f t="shared" si="48"/>
        <v>9.390774205592714E-3</v>
      </c>
      <c r="J102" s="18">
        <f t="shared" si="33"/>
        <v>3.098955487845596E-3</v>
      </c>
      <c r="K102" s="56">
        <v>4091545.04</v>
      </c>
      <c r="L102" s="56">
        <v>6137486.6100000003</v>
      </c>
      <c r="M102" s="55">
        <f t="shared" si="34"/>
        <v>10229031.65</v>
      </c>
      <c r="N102" s="13">
        <f t="shared" si="44"/>
        <v>8.1715723281860931E-3</v>
      </c>
      <c r="O102" s="17">
        <f t="shared" si="45"/>
        <v>2.6966188683014108E-3</v>
      </c>
      <c r="P102" s="56">
        <v>5409405.8799999999</v>
      </c>
      <c r="Q102" s="56">
        <v>9510051.5199999996</v>
      </c>
      <c r="R102" s="55">
        <f t="shared" si="35"/>
        <v>14919457.399999999</v>
      </c>
      <c r="S102" s="15">
        <f t="shared" si="36"/>
        <v>9.1641854878718801E-3</v>
      </c>
      <c r="T102" s="15">
        <f t="shared" si="37"/>
        <v>3.1158230658764395E-3</v>
      </c>
      <c r="U102" s="15">
        <f t="shared" si="38"/>
        <v>8.9113974220234472E-3</v>
      </c>
      <c r="V102" s="16">
        <f t="shared" si="39"/>
        <v>4.0101288399105512E-4</v>
      </c>
      <c r="W102" s="15">
        <f t="shared" si="40"/>
        <v>1.832837097574376E-4</v>
      </c>
      <c r="X102" s="16">
        <v>53.416208398811101</v>
      </c>
      <c r="Y102" s="33">
        <f t="shared" si="46"/>
        <v>119684.98380904166</v>
      </c>
      <c r="Z102" s="14">
        <f t="shared" si="47"/>
        <v>5.1829786328663537E-2</v>
      </c>
      <c r="AA102" s="14">
        <f t="shared" si="41"/>
        <v>1.2957446582165886E-3</v>
      </c>
      <c r="AB102" s="14">
        <f t="shared" si="42"/>
        <v>2.5471698113207547E-3</v>
      </c>
      <c r="AC102" s="36">
        <f t="shared" si="43"/>
        <v>2.6672945257550297E-2</v>
      </c>
      <c r="AD102" s="32"/>
    </row>
    <row r="103" spans="1:30" s="5" customFormat="1" ht="16.149999999999999" customHeight="1" x14ac:dyDescent="0.2">
      <c r="A103" s="21">
        <v>97</v>
      </c>
      <c r="B103" s="20" t="s">
        <v>10</v>
      </c>
      <c r="C103" s="12">
        <v>3684</v>
      </c>
      <c r="D103" s="19">
        <f t="shared" ref="D103:D112" si="49">C103/$C$114</f>
        <v>1.5873166334754909E-3</v>
      </c>
      <c r="E103" s="19">
        <f t="shared" ref="E103:E112" si="50">D103*0.64</f>
        <v>1.0158826454243141E-3</v>
      </c>
      <c r="F103" s="55">
        <v>49600</v>
      </c>
      <c r="G103" s="55">
        <v>0</v>
      </c>
      <c r="H103" s="55">
        <f t="shared" si="32"/>
        <v>49600</v>
      </c>
      <c r="I103" s="18">
        <f t="shared" si="48"/>
        <v>4.7366022461580468E-5</v>
      </c>
      <c r="J103" s="18">
        <f t="shared" si="33"/>
        <v>1.5630787412321555E-5</v>
      </c>
      <c r="K103" s="56">
        <v>48324</v>
      </c>
      <c r="L103" s="56">
        <v>240</v>
      </c>
      <c r="M103" s="55">
        <f t="shared" si="34"/>
        <v>48564</v>
      </c>
      <c r="N103" s="13">
        <f t="shared" si="44"/>
        <v>3.8795875516332905E-5</v>
      </c>
      <c r="O103" s="17">
        <f t="shared" si="45"/>
        <v>1.2802638920389859E-5</v>
      </c>
      <c r="P103" s="56">
        <v>0</v>
      </c>
      <c r="Q103" s="56">
        <v>0</v>
      </c>
      <c r="R103" s="55">
        <f t="shared" ref="R103:R112" si="51">P103+Q103</f>
        <v>0</v>
      </c>
      <c r="S103" s="15">
        <f t="shared" ref="S103:S112" si="52">R103/$R$114</f>
        <v>0</v>
      </c>
      <c r="T103" s="15">
        <f t="shared" ref="T103:T112" si="53">S103*0.34</f>
        <v>0</v>
      </c>
      <c r="U103" s="15">
        <f t="shared" ref="U103:U112" si="54">J103+O103+T103</f>
        <v>2.8433426332711413E-5</v>
      </c>
      <c r="V103" s="16">
        <f t="shared" ref="V103:V112" si="55">U103*0.045</f>
        <v>1.2795041849720136E-6</v>
      </c>
      <c r="W103" s="15">
        <f t="shared" ref="W103:W112" si="56">S103*0.02</f>
        <v>0</v>
      </c>
      <c r="X103" s="16">
        <v>51.540020862115803</v>
      </c>
      <c r="Y103" s="33">
        <f t="shared" si="46"/>
        <v>6471.9515937613551</v>
      </c>
      <c r="Z103" s="14">
        <f t="shared" si="47"/>
        <v>2.802689673829939E-3</v>
      </c>
      <c r="AA103" s="14">
        <f t="shared" ref="AA103:AA112" si="57">Z103*0.025</f>
        <v>7.0067241845748484E-5</v>
      </c>
      <c r="AB103" s="14">
        <f t="shared" ref="AB103:AB112" si="58">0.27/106</f>
        <v>2.5471698113207547E-3</v>
      </c>
      <c r="AC103" s="36">
        <f t="shared" ref="AC103:AC112" si="59">E103+V103+W103+AA103+AB103</f>
        <v>3.6343992027757892E-3</v>
      </c>
      <c r="AD103" s="32"/>
    </row>
    <row r="104" spans="1:30" s="5" customFormat="1" ht="16.149999999999999" customHeight="1" x14ac:dyDescent="0.2">
      <c r="A104" s="21">
        <v>98</v>
      </c>
      <c r="B104" s="20" t="s">
        <v>9</v>
      </c>
      <c r="C104" s="12">
        <v>15346</v>
      </c>
      <c r="D104" s="19">
        <f t="shared" si="49"/>
        <v>6.6120958353189157E-3</v>
      </c>
      <c r="E104" s="19">
        <f t="shared" si="50"/>
        <v>4.2317413346041064E-3</v>
      </c>
      <c r="F104" s="55">
        <v>25202.3</v>
      </c>
      <c r="G104" s="55">
        <v>35748</v>
      </c>
      <c r="H104" s="55">
        <f t="shared" si="32"/>
        <v>60950.3</v>
      </c>
      <c r="I104" s="18">
        <f t="shared" si="48"/>
        <v>5.8205106428227182E-5</v>
      </c>
      <c r="J104" s="18">
        <f t="shared" si="33"/>
        <v>1.9207685121314971E-5</v>
      </c>
      <c r="K104" s="56">
        <v>23670.5</v>
      </c>
      <c r="L104" s="56">
        <v>26566.5</v>
      </c>
      <c r="M104" s="55">
        <f t="shared" si="34"/>
        <v>50237</v>
      </c>
      <c r="N104" s="13">
        <f t="shared" si="44"/>
        <v>4.0132369621818966E-5</v>
      </c>
      <c r="O104" s="17">
        <f t="shared" si="45"/>
        <v>1.324368197520026E-5</v>
      </c>
      <c r="P104" s="56">
        <v>34964.35</v>
      </c>
      <c r="Q104" s="56">
        <v>29497.7</v>
      </c>
      <c r="R104" s="55">
        <f t="shared" si="51"/>
        <v>64462.05</v>
      </c>
      <c r="S104" s="15">
        <f t="shared" si="52"/>
        <v>3.9595420080657328E-5</v>
      </c>
      <c r="T104" s="15">
        <f t="shared" si="53"/>
        <v>1.3462442827423492E-5</v>
      </c>
      <c r="U104" s="15">
        <f t="shared" si="54"/>
        <v>4.5913809923938726E-5</v>
      </c>
      <c r="V104" s="16">
        <f t="shared" si="55"/>
        <v>2.0661214465772425E-6</v>
      </c>
      <c r="W104" s="15">
        <f t="shared" si="56"/>
        <v>7.9190840161314658E-7</v>
      </c>
      <c r="X104" s="16">
        <v>53.404542909139003</v>
      </c>
      <c r="Y104" s="33">
        <f t="shared" si="46"/>
        <v>22793.391585580961</v>
      </c>
      <c r="Z104" s="14">
        <f t="shared" si="47"/>
        <v>9.870717094060141E-3</v>
      </c>
      <c r="AA104" s="14">
        <f t="shared" si="57"/>
        <v>2.4676792735150353E-4</v>
      </c>
      <c r="AB104" s="14">
        <f t="shared" si="58"/>
        <v>2.5471698113207547E-3</v>
      </c>
      <c r="AC104" s="36">
        <f t="shared" si="59"/>
        <v>7.0285371031245554E-3</v>
      </c>
      <c r="AD104" s="32"/>
    </row>
    <row r="105" spans="1:30" s="5" customFormat="1" ht="16.149999999999999" customHeight="1" x14ac:dyDescent="0.2">
      <c r="A105" s="21">
        <v>99</v>
      </c>
      <c r="B105" s="20" t="s">
        <v>8</v>
      </c>
      <c r="C105" s="12">
        <v>4191</v>
      </c>
      <c r="D105" s="19">
        <f t="shared" si="49"/>
        <v>1.8057665610466294E-3</v>
      </c>
      <c r="E105" s="19">
        <f t="shared" si="50"/>
        <v>1.1556905990698428E-3</v>
      </c>
      <c r="F105" s="55">
        <v>0</v>
      </c>
      <c r="G105" s="55">
        <v>0</v>
      </c>
      <c r="H105" s="55">
        <f t="shared" si="32"/>
        <v>0</v>
      </c>
      <c r="I105" s="18">
        <f t="shared" si="48"/>
        <v>0</v>
      </c>
      <c r="J105" s="18">
        <f t="shared" si="33"/>
        <v>0</v>
      </c>
      <c r="K105" s="56">
        <v>2951.06</v>
      </c>
      <c r="L105" s="56">
        <v>0</v>
      </c>
      <c r="M105" s="55">
        <f t="shared" si="34"/>
        <v>2951.06</v>
      </c>
      <c r="N105" s="13">
        <f t="shared" si="44"/>
        <v>2.3574861296686718E-6</v>
      </c>
      <c r="O105" s="17">
        <f t="shared" si="45"/>
        <v>7.7797042279066171E-7</v>
      </c>
      <c r="P105" s="56">
        <v>25000</v>
      </c>
      <c r="Q105" s="56">
        <v>0</v>
      </c>
      <c r="R105" s="55">
        <f t="shared" si="51"/>
        <v>25000</v>
      </c>
      <c r="S105" s="15">
        <f t="shared" si="52"/>
        <v>1.535609714578474E-5</v>
      </c>
      <c r="T105" s="15">
        <f t="shared" si="53"/>
        <v>5.2210730295668118E-6</v>
      </c>
      <c r="U105" s="15">
        <f t="shared" si="54"/>
        <v>5.9990434523574735E-6</v>
      </c>
      <c r="V105" s="16">
        <f t="shared" si="55"/>
        <v>2.6995695535608628E-7</v>
      </c>
      <c r="W105" s="15">
        <f t="shared" si="56"/>
        <v>3.0712194291569483E-7</v>
      </c>
      <c r="X105" s="16">
        <v>49.6852777840841</v>
      </c>
      <c r="Y105" s="33">
        <f t="shared" si="46"/>
        <v>8494.4175174851516</v>
      </c>
      <c r="Z105" s="14">
        <f t="shared" si="47"/>
        <v>3.6785219908635862E-3</v>
      </c>
      <c r="AA105" s="14">
        <f t="shared" si="57"/>
        <v>9.1963049771589655E-5</v>
      </c>
      <c r="AB105" s="14">
        <f t="shared" si="58"/>
        <v>2.5471698113207547E-3</v>
      </c>
      <c r="AC105" s="36">
        <f t="shared" si="59"/>
        <v>3.795400539060459E-3</v>
      </c>
      <c r="AD105" s="32"/>
    </row>
    <row r="106" spans="1:30" s="5" customFormat="1" ht="16.149999999999999" customHeight="1" x14ac:dyDescent="0.2">
      <c r="A106" s="21">
        <v>100</v>
      </c>
      <c r="B106" s="20" t="s">
        <v>7</v>
      </c>
      <c r="C106" s="12">
        <v>4049</v>
      </c>
      <c r="D106" s="19">
        <f t="shared" si="49"/>
        <v>1.7445833466184209E-3</v>
      </c>
      <c r="E106" s="19">
        <f t="shared" si="50"/>
        <v>1.1165333418357893E-3</v>
      </c>
      <c r="F106" s="55">
        <v>436985.07</v>
      </c>
      <c r="G106" s="55">
        <v>9340</v>
      </c>
      <c r="H106" s="55">
        <f t="shared" si="32"/>
        <v>446325.07</v>
      </c>
      <c r="I106" s="18">
        <f t="shared" si="48"/>
        <v>4.262226469916628E-4</v>
      </c>
      <c r="J106" s="18">
        <f t="shared" si="33"/>
        <v>1.4065347350724873E-4</v>
      </c>
      <c r="K106" s="56">
        <v>308846.09999999998</v>
      </c>
      <c r="L106" s="56">
        <v>10860</v>
      </c>
      <c r="M106" s="55">
        <f t="shared" si="34"/>
        <v>319706.09999999998</v>
      </c>
      <c r="N106" s="13">
        <f t="shared" si="44"/>
        <v>2.5540066834305823E-4</v>
      </c>
      <c r="O106" s="17">
        <f t="shared" si="45"/>
        <v>8.4282220553209218E-5</v>
      </c>
      <c r="P106" s="56">
        <v>273613.11</v>
      </c>
      <c r="Q106" s="56">
        <v>4040</v>
      </c>
      <c r="R106" s="55">
        <f t="shared" si="51"/>
        <v>277653.11</v>
      </c>
      <c r="S106" s="15">
        <f t="shared" si="52"/>
        <v>1.7054672519957025E-4</v>
      </c>
      <c r="T106" s="15">
        <f t="shared" si="53"/>
        <v>5.7985886567853888E-5</v>
      </c>
      <c r="U106" s="15">
        <f t="shared" si="54"/>
        <v>2.8292158062831181E-4</v>
      </c>
      <c r="V106" s="16">
        <f t="shared" si="55"/>
        <v>1.2731471128274032E-5</v>
      </c>
      <c r="W106" s="15">
        <f t="shared" si="56"/>
        <v>3.4109345039914052E-6</v>
      </c>
      <c r="X106" s="16">
        <v>54.379222795855398</v>
      </c>
      <c r="Y106" s="33">
        <f t="shared" si="46"/>
        <v>5439.3665165790608</v>
      </c>
      <c r="Z106" s="14">
        <f t="shared" si="47"/>
        <v>2.355526945363398E-3</v>
      </c>
      <c r="AA106" s="14">
        <f t="shared" si="57"/>
        <v>5.888817363408495E-5</v>
      </c>
      <c r="AB106" s="14">
        <f t="shared" si="58"/>
        <v>2.5471698113207547E-3</v>
      </c>
      <c r="AC106" s="36">
        <f t="shared" si="59"/>
        <v>3.7387337324228942E-3</v>
      </c>
      <c r="AD106" s="32"/>
    </row>
    <row r="107" spans="1:30" s="5" customFormat="1" ht="16.149999999999999" customHeight="1" x14ac:dyDescent="0.2">
      <c r="A107" s="21">
        <v>101</v>
      </c>
      <c r="B107" s="20" t="s">
        <v>6</v>
      </c>
      <c r="C107" s="12">
        <v>69147</v>
      </c>
      <c r="D107" s="19">
        <f t="shared" si="49"/>
        <v>2.9793209352586801E-2</v>
      </c>
      <c r="E107" s="19">
        <f t="shared" si="50"/>
        <v>1.9067653985655554E-2</v>
      </c>
      <c r="F107" s="55">
        <v>11222257.609999999</v>
      </c>
      <c r="G107" s="55">
        <v>7642452.0999999996</v>
      </c>
      <c r="H107" s="55">
        <f t="shared" si="32"/>
        <v>18864709.710000001</v>
      </c>
      <c r="I107" s="18">
        <f t="shared" si="48"/>
        <v>1.8015045642239016E-2</v>
      </c>
      <c r="J107" s="18">
        <f t="shared" si="33"/>
        <v>5.9449650619388759E-3</v>
      </c>
      <c r="K107" s="56">
        <v>11924264.9</v>
      </c>
      <c r="L107" s="56">
        <v>8305060.3899999997</v>
      </c>
      <c r="M107" s="55">
        <f t="shared" si="34"/>
        <v>20229325.289999999</v>
      </c>
      <c r="N107" s="13">
        <f t="shared" si="44"/>
        <v>1.6160414828478811E-2</v>
      </c>
      <c r="O107" s="17">
        <f t="shared" si="45"/>
        <v>5.3329368933980083E-3</v>
      </c>
      <c r="P107" s="56">
        <v>14498680.880000001</v>
      </c>
      <c r="Q107" s="56">
        <v>11478325.189999999</v>
      </c>
      <c r="R107" s="55">
        <f t="shared" si="51"/>
        <v>25977006.07</v>
      </c>
      <c r="S107" s="15">
        <f t="shared" si="52"/>
        <v>1.5956217150702393E-2</v>
      </c>
      <c r="T107" s="15">
        <f t="shared" si="53"/>
        <v>5.4251138312388144E-3</v>
      </c>
      <c r="U107" s="15">
        <f t="shared" si="54"/>
        <v>1.6703015786575699E-2</v>
      </c>
      <c r="V107" s="16">
        <f t="shared" si="55"/>
        <v>7.5163571039590644E-4</v>
      </c>
      <c r="W107" s="15">
        <f t="shared" si="56"/>
        <v>3.1912434301404789E-4</v>
      </c>
      <c r="X107" s="16">
        <v>57.140115403614402</v>
      </c>
      <c r="Y107" s="33">
        <f t="shared" si="46"/>
        <v>65094.930291121491</v>
      </c>
      <c r="Z107" s="14">
        <f t="shared" si="47"/>
        <v>2.8189470564252982E-2</v>
      </c>
      <c r="AA107" s="14">
        <f t="shared" si="57"/>
        <v>7.0473676410632462E-4</v>
      </c>
      <c r="AB107" s="14">
        <f t="shared" si="58"/>
        <v>2.5471698113207547E-3</v>
      </c>
      <c r="AC107" s="36">
        <f t="shared" si="59"/>
        <v>2.3390320614492588E-2</v>
      </c>
      <c r="AD107" s="32"/>
    </row>
    <row r="108" spans="1:30" s="5" customFormat="1" ht="16.149999999999999" customHeight="1" x14ac:dyDescent="0.2">
      <c r="A108" s="21">
        <v>102</v>
      </c>
      <c r="B108" s="20" t="s">
        <v>5</v>
      </c>
      <c r="C108" s="12">
        <v>85460</v>
      </c>
      <c r="D108" s="19">
        <f t="shared" si="49"/>
        <v>3.6821954260807671E-2</v>
      </c>
      <c r="E108" s="19">
        <f t="shared" si="50"/>
        <v>2.356605072691691E-2</v>
      </c>
      <c r="F108" s="55">
        <v>3556475.68</v>
      </c>
      <c r="G108" s="55">
        <v>14387359.310000001</v>
      </c>
      <c r="H108" s="55">
        <f t="shared" si="32"/>
        <v>17943834.990000002</v>
      </c>
      <c r="I108" s="18">
        <f t="shared" si="48"/>
        <v>1.7135646999661969E-2</v>
      </c>
      <c r="J108" s="18">
        <f t="shared" si="33"/>
        <v>5.6547635098884502E-3</v>
      </c>
      <c r="K108" s="56">
        <v>4961059.62</v>
      </c>
      <c r="L108" s="56">
        <v>18613548.280000001</v>
      </c>
      <c r="M108" s="55">
        <f t="shared" si="34"/>
        <v>23574607.900000002</v>
      </c>
      <c r="N108" s="13">
        <f t="shared" si="44"/>
        <v>1.8832829944707159E-2</v>
      </c>
      <c r="O108" s="17">
        <f t="shared" si="45"/>
        <v>6.2148338817533625E-3</v>
      </c>
      <c r="P108" s="56">
        <v>7797448.3200000003</v>
      </c>
      <c r="Q108" s="56">
        <v>20970214.149999999</v>
      </c>
      <c r="R108" s="55">
        <f t="shared" si="51"/>
        <v>28767662.469999999</v>
      </c>
      <c r="S108" s="15">
        <f t="shared" si="52"/>
        <v>1.7670360781858629E-2</v>
      </c>
      <c r="T108" s="15">
        <f t="shared" si="53"/>
        <v>6.0079226658319345E-3</v>
      </c>
      <c r="U108" s="15">
        <f t="shared" si="54"/>
        <v>1.7877520057473745E-2</v>
      </c>
      <c r="V108" s="16">
        <f t="shared" si="55"/>
        <v>8.0448840258631846E-4</v>
      </c>
      <c r="W108" s="15">
        <f t="shared" si="56"/>
        <v>3.5340721563717259E-4</v>
      </c>
      <c r="X108" s="16">
        <v>54.517075111596697</v>
      </c>
      <c r="Y108" s="33">
        <f t="shared" si="46"/>
        <v>113090.40279620489</v>
      </c>
      <c r="Z108" s="14">
        <f t="shared" si="47"/>
        <v>4.8973991775791897E-2</v>
      </c>
      <c r="AA108" s="14">
        <f t="shared" si="57"/>
        <v>1.2243497943947976E-3</v>
      </c>
      <c r="AB108" s="14">
        <f t="shared" si="58"/>
        <v>2.5471698113207547E-3</v>
      </c>
      <c r="AC108" s="36">
        <f t="shared" si="59"/>
        <v>2.8495465950855951E-2</v>
      </c>
      <c r="AD108" s="32"/>
    </row>
    <row r="109" spans="1:30" s="5" customFormat="1" ht="16.149999999999999" customHeight="1" x14ac:dyDescent="0.2">
      <c r="A109" s="21">
        <v>103</v>
      </c>
      <c r="B109" s="22" t="s">
        <v>4</v>
      </c>
      <c r="C109" s="12">
        <v>3451</v>
      </c>
      <c r="D109" s="19">
        <f t="shared" si="49"/>
        <v>1.4869244576883602E-3</v>
      </c>
      <c r="E109" s="19">
        <f t="shared" si="50"/>
        <v>9.5163165292055062E-4</v>
      </c>
      <c r="F109" s="55">
        <v>11224.94</v>
      </c>
      <c r="G109" s="55">
        <v>8258</v>
      </c>
      <c r="H109" s="55">
        <f t="shared" si="32"/>
        <v>19482.940000000002</v>
      </c>
      <c r="I109" s="18">
        <f t="shared" si="48"/>
        <v>1.8605430920516625E-5</v>
      </c>
      <c r="J109" s="18">
        <f t="shared" si="33"/>
        <v>6.1397922037704864E-6</v>
      </c>
      <c r="K109" s="56">
        <v>31221.24</v>
      </c>
      <c r="L109" s="56">
        <v>8145</v>
      </c>
      <c r="M109" s="55">
        <f t="shared" si="34"/>
        <v>39366.240000000005</v>
      </c>
      <c r="N109" s="13">
        <f t="shared" si="44"/>
        <v>3.1448145675522719E-5</v>
      </c>
      <c r="O109" s="17">
        <f t="shared" si="45"/>
        <v>1.0377888072922498E-5</v>
      </c>
      <c r="P109" s="56">
        <v>726</v>
      </c>
      <c r="Q109" s="56">
        <v>0</v>
      </c>
      <c r="R109" s="55">
        <f t="shared" si="51"/>
        <v>726</v>
      </c>
      <c r="S109" s="15">
        <f t="shared" si="52"/>
        <v>4.4594106111358883E-7</v>
      </c>
      <c r="T109" s="15">
        <f t="shared" si="53"/>
        <v>1.516199607786202E-7</v>
      </c>
      <c r="U109" s="15">
        <f t="shared" si="54"/>
        <v>1.6669300237471602E-5</v>
      </c>
      <c r="V109" s="16">
        <f t="shared" si="55"/>
        <v>7.5011851068622209E-7</v>
      </c>
      <c r="W109" s="15">
        <f t="shared" si="56"/>
        <v>8.9188212222717764E-9</v>
      </c>
      <c r="X109" s="16">
        <v>51.462046075133301</v>
      </c>
      <c r="Y109" s="33">
        <f t="shared" si="46"/>
        <v>6101.8031416304957</v>
      </c>
      <c r="Z109" s="14">
        <f t="shared" si="47"/>
        <v>2.6423962554472506E-3</v>
      </c>
      <c r="AA109" s="14">
        <f t="shared" si="57"/>
        <v>6.6059906386181264E-5</v>
      </c>
      <c r="AB109" s="14">
        <f t="shared" si="58"/>
        <v>2.5471698113207547E-3</v>
      </c>
      <c r="AC109" s="36">
        <f t="shared" si="59"/>
        <v>3.5656204079593948E-3</v>
      </c>
      <c r="AD109" s="32"/>
    </row>
    <row r="110" spans="1:30" s="5" customFormat="1" ht="16.149999999999999" customHeight="1" x14ac:dyDescent="0.2">
      <c r="A110" s="21">
        <v>104</v>
      </c>
      <c r="B110" s="20" t="s">
        <v>3</v>
      </c>
      <c r="C110" s="12">
        <v>16350</v>
      </c>
      <c r="D110" s="19">
        <f t="shared" si="49"/>
        <v>7.0446870133887831E-3</v>
      </c>
      <c r="E110" s="19">
        <f t="shared" si="50"/>
        <v>4.5085996885688212E-3</v>
      </c>
      <c r="F110" s="55">
        <v>0</v>
      </c>
      <c r="G110" s="55">
        <v>50000</v>
      </c>
      <c r="H110" s="55">
        <f t="shared" si="32"/>
        <v>50000</v>
      </c>
      <c r="I110" s="18">
        <f t="shared" si="48"/>
        <v>4.7748006513689989E-5</v>
      </c>
      <c r="J110" s="18">
        <f t="shared" si="33"/>
        <v>1.5756842149517696E-5</v>
      </c>
      <c r="K110" s="56">
        <v>72210</v>
      </c>
      <c r="L110" s="56">
        <v>13745</v>
      </c>
      <c r="M110" s="55">
        <f t="shared" si="34"/>
        <v>85955</v>
      </c>
      <c r="N110" s="13">
        <f t="shared" si="44"/>
        <v>6.8666079400510563E-5</v>
      </c>
      <c r="O110" s="17">
        <f t="shared" si="45"/>
        <v>2.2659806202168488E-5</v>
      </c>
      <c r="P110" s="56">
        <v>82069</v>
      </c>
      <c r="Q110" s="56">
        <v>57659</v>
      </c>
      <c r="R110" s="55">
        <f t="shared" si="51"/>
        <v>139728</v>
      </c>
      <c r="S110" s="15">
        <f t="shared" si="52"/>
        <v>8.5827069679448399E-5</v>
      </c>
      <c r="T110" s="15">
        <f t="shared" si="53"/>
        <v>2.9181203691012459E-5</v>
      </c>
      <c r="U110" s="15">
        <f t="shared" si="54"/>
        <v>6.7597852042698654E-5</v>
      </c>
      <c r="V110" s="16">
        <f t="shared" si="55"/>
        <v>3.0419033419214395E-6</v>
      </c>
      <c r="W110" s="15">
        <f t="shared" si="56"/>
        <v>1.716541393588968E-6</v>
      </c>
      <c r="X110" s="16">
        <v>49.328247322259301</v>
      </c>
      <c r="Y110" s="33">
        <f t="shared" si="46"/>
        <v>33988.497554522372</v>
      </c>
      <c r="Z110" s="14">
        <f t="shared" si="47"/>
        <v>1.4718776824115804E-2</v>
      </c>
      <c r="AA110" s="14">
        <f t="shared" si="57"/>
        <v>3.6796942060289512E-4</v>
      </c>
      <c r="AB110" s="14">
        <f t="shared" si="58"/>
        <v>2.5471698113207547E-3</v>
      </c>
      <c r="AC110" s="36">
        <f t="shared" si="59"/>
        <v>7.4284973652279825E-3</v>
      </c>
      <c r="AD110" s="32"/>
    </row>
    <row r="111" spans="1:30" s="5" customFormat="1" ht="16.149999999999999" customHeight="1" x14ac:dyDescent="0.2">
      <c r="A111" s="21">
        <v>105</v>
      </c>
      <c r="B111" s="22" t="s">
        <v>2</v>
      </c>
      <c r="C111" s="12">
        <v>3293</v>
      </c>
      <c r="D111" s="19">
        <f t="shared" si="49"/>
        <v>1.4188473599442974E-3</v>
      </c>
      <c r="E111" s="19">
        <f t="shared" si="50"/>
        <v>9.0806231036435038E-4</v>
      </c>
      <c r="F111" s="55">
        <v>98594</v>
      </c>
      <c r="G111" s="55">
        <v>0</v>
      </c>
      <c r="H111" s="55">
        <f t="shared" si="32"/>
        <v>98594</v>
      </c>
      <c r="I111" s="18">
        <f t="shared" si="48"/>
        <v>9.4153339084215016E-5</v>
      </c>
      <c r="J111" s="18">
        <f t="shared" si="33"/>
        <v>3.1070601897790959E-5</v>
      </c>
      <c r="K111" s="56">
        <v>177628</v>
      </c>
      <c r="L111" s="56">
        <v>0</v>
      </c>
      <c r="M111" s="55">
        <f t="shared" si="34"/>
        <v>177628</v>
      </c>
      <c r="N111" s="13">
        <f t="shared" si="44"/>
        <v>1.4190004481128371E-4</v>
      </c>
      <c r="O111" s="17">
        <f t="shared" si="45"/>
        <v>4.6827014787723628E-5</v>
      </c>
      <c r="P111" s="56">
        <v>376207</v>
      </c>
      <c r="Q111" s="56">
        <v>0</v>
      </c>
      <c r="R111" s="55">
        <f t="shared" si="51"/>
        <v>376207</v>
      </c>
      <c r="S111" s="15">
        <f t="shared" si="52"/>
        <v>2.3108284955696958E-4</v>
      </c>
      <c r="T111" s="15">
        <f t="shared" si="53"/>
        <v>7.8568168849369664E-5</v>
      </c>
      <c r="U111" s="15">
        <f t="shared" si="54"/>
        <v>1.5646578553488426E-4</v>
      </c>
      <c r="V111" s="16">
        <f t="shared" si="55"/>
        <v>7.0409603490697913E-6</v>
      </c>
      <c r="W111" s="15">
        <f t="shared" si="56"/>
        <v>4.6216569911393917E-6</v>
      </c>
      <c r="X111" s="16">
        <v>55.812858213195398</v>
      </c>
      <c r="Y111" s="33">
        <f t="shared" si="46"/>
        <v>3736.3953508147615</v>
      </c>
      <c r="Z111" s="14">
        <f t="shared" si="47"/>
        <v>1.6180523780754445E-3</v>
      </c>
      <c r="AA111" s="14">
        <f t="shared" si="57"/>
        <v>4.0451309451886116E-5</v>
      </c>
      <c r="AB111" s="14">
        <f t="shared" si="58"/>
        <v>2.5471698113207547E-3</v>
      </c>
      <c r="AC111" s="36">
        <f t="shared" si="59"/>
        <v>3.5073460484772003E-3</v>
      </c>
      <c r="AD111" s="32"/>
    </row>
    <row r="112" spans="1:30" s="5" customFormat="1" ht="16.149999999999999" customHeight="1" x14ac:dyDescent="0.2">
      <c r="A112" s="21">
        <v>106</v>
      </c>
      <c r="B112" s="20" t="s">
        <v>1</v>
      </c>
      <c r="C112" s="12">
        <v>2215</v>
      </c>
      <c r="D112" s="19">
        <f t="shared" si="49"/>
        <v>9.5437197153860269E-4</v>
      </c>
      <c r="E112" s="19">
        <f t="shared" si="50"/>
        <v>6.1079806178470579E-4</v>
      </c>
      <c r="F112" s="55">
        <v>448928.5</v>
      </c>
      <c r="G112" s="55">
        <v>59557</v>
      </c>
      <c r="H112" s="55">
        <f t="shared" si="32"/>
        <v>508485.5</v>
      </c>
      <c r="I112" s="18">
        <f t="shared" si="48"/>
        <v>4.8558337932233823E-4</v>
      </c>
      <c r="J112" s="18">
        <f t="shared" si="33"/>
        <v>1.6024251517637162E-4</v>
      </c>
      <c r="K112" s="56">
        <v>14252.6</v>
      </c>
      <c r="L112" s="56">
        <v>0</v>
      </c>
      <c r="M112" s="55">
        <f t="shared" si="34"/>
        <v>14252.6</v>
      </c>
      <c r="N112" s="13">
        <f t="shared" si="44"/>
        <v>1.1385843328063717E-5</v>
      </c>
      <c r="O112" s="17">
        <f t="shared" si="45"/>
        <v>3.7573282982610267E-6</v>
      </c>
      <c r="P112" s="56">
        <v>417204.47</v>
      </c>
      <c r="Q112" s="56">
        <v>5430</v>
      </c>
      <c r="R112" s="55">
        <f t="shared" si="51"/>
        <v>422634.47</v>
      </c>
      <c r="S112" s="15">
        <f t="shared" si="52"/>
        <v>2.5960063913908982E-4</v>
      </c>
      <c r="T112" s="15">
        <f t="shared" si="53"/>
        <v>8.826421730729055E-5</v>
      </c>
      <c r="U112" s="15">
        <f t="shared" si="54"/>
        <v>2.5226406078192321E-4</v>
      </c>
      <c r="V112" s="16">
        <f t="shared" si="55"/>
        <v>1.1351882735186544E-5</v>
      </c>
      <c r="W112" s="15">
        <f t="shared" si="56"/>
        <v>5.1920127827817966E-6</v>
      </c>
      <c r="X112" s="16">
        <v>54.357342749490201</v>
      </c>
      <c r="Y112" s="33">
        <f t="shared" si="46"/>
        <v>2982.654533918409</v>
      </c>
      <c r="Z112" s="14">
        <f t="shared" si="47"/>
        <v>1.2916436320187068E-3</v>
      </c>
      <c r="AA112" s="14">
        <f t="shared" si="57"/>
        <v>3.2291090800467669E-5</v>
      </c>
      <c r="AB112" s="14">
        <f t="shared" si="58"/>
        <v>2.5471698113207547E-3</v>
      </c>
      <c r="AC112" s="36">
        <f t="shared" si="59"/>
        <v>3.2068028594238965E-3</v>
      </c>
      <c r="AD112" s="32"/>
    </row>
    <row r="113" spans="2:30" s="5" customFormat="1" ht="16.149999999999999" customHeight="1" x14ac:dyDescent="0.2">
      <c r="O113" s="11"/>
      <c r="P113" s="11"/>
      <c r="Q113" s="11"/>
      <c r="R113" s="11"/>
      <c r="S113" s="11"/>
      <c r="T113" s="11"/>
      <c r="AD113" s="32"/>
    </row>
    <row r="114" spans="2:30" s="5" customFormat="1" ht="16.149999999999999" customHeight="1" x14ac:dyDescent="0.2">
      <c r="B114" s="101" t="s">
        <v>435</v>
      </c>
      <c r="C114" s="8">
        <f>SUM(C7:C112)</f>
        <v>2320898</v>
      </c>
      <c r="D114" s="57">
        <f t="shared" ref="D114:AC114" si="60">SUM(D7:D112)</f>
        <v>1</v>
      </c>
      <c r="E114" s="57">
        <f t="shared" si="60"/>
        <v>0.64000000000000012</v>
      </c>
      <c r="F114" s="8">
        <f>SUM(F7:F112)</f>
        <v>667567104.69999993</v>
      </c>
      <c r="G114" s="8">
        <f t="shared" si="60"/>
        <v>379597031.58000004</v>
      </c>
      <c r="H114" s="8">
        <f t="shared" si="60"/>
        <v>1047164136.2800002</v>
      </c>
      <c r="I114" s="57">
        <f t="shared" si="60"/>
        <v>0.99999999999999978</v>
      </c>
      <c r="J114" s="57">
        <f>SUM(J7:J112)</f>
        <v>0.32999999999999974</v>
      </c>
      <c r="K114" s="8">
        <f t="shared" si="60"/>
        <v>763629594.21999991</v>
      </c>
      <c r="L114" s="8">
        <f t="shared" si="60"/>
        <v>488152956.20999992</v>
      </c>
      <c r="M114" s="8">
        <f t="shared" si="60"/>
        <v>1251782550.4300001</v>
      </c>
      <c r="N114" s="60">
        <f t="shared" si="60"/>
        <v>1</v>
      </c>
      <c r="O114" s="6">
        <f t="shared" si="60"/>
        <v>0.33</v>
      </c>
      <c r="P114" s="10">
        <f>SUM(P7:P112)</f>
        <v>1074108363.9100001</v>
      </c>
      <c r="Q114" s="10">
        <f t="shared" si="60"/>
        <v>553909469.17999995</v>
      </c>
      <c r="R114" s="10">
        <f t="shared" si="60"/>
        <v>1628017833.0899997</v>
      </c>
      <c r="S114" s="57">
        <f t="shared" si="60"/>
        <v>1</v>
      </c>
      <c r="T114" s="58">
        <f t="shared" si="60"/>
        <v>0.34000000000000019</v>
      </c>
      <c r="U114" s="58">
        <f>SUM(U7:U112)</f>
        <v>1.0000000000000002</v>
      </c>
      <c r="V114" s="58">
        <f t="shared" si="60"/>
        <v>4.4999999999999998E-2</v>
      </c>
      <c r="W114" s="61">
        <f t="shared" si="60"/>
        <v>1.9999999999999997E-2</v>
      </c>
      <c r="X114" s="9">
        <f>SUM(X7:X112)</f>
        <v>5655.0866771990095</v>
      </c>
      <c r="Y114" s="8">
        <f>SUM(Y7:Y112)</f>
        <v>2309193.0777042778</v>
      </c>
      <c r="Z114" s="59">
        <f t="shared" si="60"/>
        <v>0.99999999999999989</v>
      </c>
      <c r="AA114" s="59">
        <f t="shared" si="60"/>
        <v>2.4999999999999988E-2</v>
      </c>
      <c r="AB114" s="7">
        <f t="shared" si="60"/>
        <v>0.26999999999999952</v>
      </c>
      <c r="AC114" s="60">
        <f t="shared" si="60"/>
        <v>1.0000000000000002</v>
      </c>
    </row>
    <row r="115" spans="2:30" x14ac:dyDescent="0.25">
      <c r="E115" s="3"/>
      <c r="V115" s="2"/>
      <c r="W115" s="2"/>
      <c r="AA115" s="2"/>
      <c r="AB115" s="1"/>
    </row>
    <row r="116" spans="2:30" x14ac:dyDescent="0.25">
      <c r="B116" s="4" t="s">
        <v>467</v>
      </c>
      <c r="D116" s="4"/>
      <c r="E116" s="4"/>
      <c r="F116" s="4"/>
      <c r="G116" s="4"/>
      <c r="H116" s="4"/>
      <c r="I116" s="4"/>
    </row>
    <row r="117" spans="2:30" x14ac:dyDescent="0.25">
      <c r="B117" s="4" t="s">
        <v>468</v>
      </c>
      <c r="D117" s="4"/>
      <c r="E117" s="4"/>
      <c r="F117" s="4"/>
      <c r="G117" s="4"/>
      <c r="H117" s="4"/>
      <c r="I117" s="4"/>
    </row>
    <row r="118" spans="2:30" x14ac:dyDescent="0.25">
      <c r="B118" s="4" t="s">
        <v>469</v>
      </c>
      <c r="D118" s="4"/>
      <c r="E118" s="4"/>
      <c r="F118" s="4"/>
      <c r="G118" s="4"/>
      <c r="H118" s="4"/>
    </row>
    <row r="121" spans="2:30" x14ac:dyDescent="0.25">
      <c r="E121" s="3"/>
      <c r="V121" s="2"/>
      <c r="W121" s="2"/>
      <c r="AA121" s="2"/>
      <c r="AB121" s="1"/>
    </row>
  </sheetData>
  <mergeCells count="12">
    <mergeCell ref="B5:B6"/>
    <mergeCell ref="A5:A6"/>
    <mergeCell ref="A1:AC1"/>
    <mergeCell ref="A2:AC2"/>
    <mergeCell ref="A3:AC3"/>
    <mergeCell ref="C5:E5"/>
    <mergeCell ref="F5:J5"/>
    <mergeCell ref="K5:O5"/>
    <mergeCell ref="P5:T5"/>
    <mergeCell ref="U5:V5"/>
    <mergeCell ref="X5:AA5"/>
    <mergeCell ref="AC5:AC6"/>
  </mergeCells>
  <pageMargins left="0.19685039370078741" right="0.23622047244094491" top="0.27559055118110237" bottom="0.27559055118110237" header="0.19685039370078741" footer="0.19685039370078741"/>
  <pageSetup paperSize="5"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3"/>
  <sheetViews>
    <sheetView showGridLines="0" topLeftCell="B1" zoomScale="90" zoomScaleNormal="90" workbookViewId="0">
      <selection activeCell="B1" sqref="B1:AD1"/>
    </sheetView>
  </sheetViews>
  <sheetFormatPr baseColWidth="10" defaultRowHeight="15" x14ac:dyDescent="0.25"/>
  <cols>
    <col min="1" max="1" width="4" hidden="1" customWidth="1"/>
    <col min="2" max="2" width="3.42578125" bestFit="1" customWidth="1"/>
    <col min="3" max="3" width="18" customWidth="1"/>
    <col min="4" max="4" width="9" customWidth="1"/>
    <col min="5" max="5" width="8.5703125" customWidth="1"/>
    <col min="6" max="6" width="10.7109375" customWidth="1"/>
    <col min="7" max="8" width="9.85546875" customWidth="1"/>
    <col min="9" max="10" width="10.7109375" customWidth="1"/>
    <col min="12" max="13" width="9.85546875" customWidth="1"/>
    <col min="14" max="14" width="10.7109375" customWidth="1"/>
    <col min="15" max="15" width="12" bestFit="1" customWidth="1"/>
    <col min="17" max="17" width="10.7109375" customWidth="1"/>
    <col min="18" max="18" width="9.85546875" customWidth="1"/>
    <col min="19" max="19" width="10.7109375" customWidth="1"/>
    <col min="20" max="20" width="10.28515625" customWidth="1"/>
    <col min="21" max="24" width="9.42578125" customWidth="1"/>
    <col min="26" max="26" width="11.7109375" customWidth="1"/>
    <col min="27" max="27" width="12" customWidth="1"/>
    <col min="28" max="30" width="11.140625" customWidth="1"/>
    <col min="31" max="31" width="5.140625" customWidth="1"/>
    <col min="32" max="34" width="13.5703125" customWidth="1"/>
    <col min="35" max="35" width="11.42578125" customWidth="1"/>
    <col min="254" max="254" width="3.42578125" bestFit="1" customWidth="1"/>
    <col min="255" max="255" width="18" customWidth="1"/>
    <col min="258" max="258" width="13.140625" customWidth="1"/>
    <col min="262" max="262" width="12" customWidth="1"/>
    <col min="269" max="269" width="13.42578125" customWidth="1"/>
    <col min="270" max="270" width="13.140625" customWidth="1"/>
    <col min="271" max="271" width="14" customWidth="1"/>
    <col min="279" max="279" width="13.7109375" customWidth="1"/>
    <col min="283" max="283" width="13.5703125" customWidth="1"/>
    <col min="510" max="510" width="3.42578125" bestFit="1" customWidth="1"/>
    <col min="511" max="511" width="18" customWidth="1"/>
    <col min="514" max="514" width="13.140625" customWidth="1"/>
    <col min="518" max="518" width="12" customWidth="1"/>
    <col min="525" max="525" width="13.42578125" customWidth="1"/>
    <col min="526" max="526" width="13.140625" customWidth="1"/>
    <col min="527" max="527" width="14" customWidth="1"/>
    <col min="535" max="535" width="13.7109375" customWidth="1"/>
    <col min="539" max="539" width="13.5703125" customWidth="1"/>
    <col min="766" max="766" width="3.42578125" bestFit="1" customWidth="1"/>
    <col min="767" max="767" width="18" customWidth="1"/>
    <col min="770" max="770" width="13.140625" customWidth="1"/>
    <col min="774" max="774" width="12" customWidth="1"/>
    <col min="781" max="781" width="13.42578125" customWidth="1"/>
    <col min="782" max="782" width="13.140625" customWidth="1"/>
    <col min="783" max="783" width="14" customWidth="1"/>
    <col min="791" max="791" width="13.7109375" customWidth="1"/>
    <col min="795" max="795" width="13.5703125" customWidth="1"/>
    <col min="1022" max="1022" width="3.42578125" bestFit="1" customWidth="1"/>
    <col min="1023" max="1023" width="18" customWidth="1"/>
    <col min="1026" max="1026" width="13.140625" customWidth="1"/>
    <col min="1030" max="1030" width="12" customWidth="1"/>
    <col min="1037" max="1037" width="13.42578125" customWidth="1"/>
    <col min="1038" max="1038" width="13.140625" customWidth="1"/>
    <col min="1039" max="1039" width="14" customWidth="1"/>
    <col min="1047" max="1047" width="13.7109375" customWidth="1"/>
    <col min="1051" max="1051" width="13.5703125" customWidth="1"/>
    <col min="1278" max="1278" width="3.42578125" bestFit="1" customWidth="1"/>
    <col min="1279" max="1279" width="18" customWidth="1"/>
    <col min="1282" max="1282" width="13.140625" customWidth="1"/>
    <col min="1286" max="1286" width="12" customWidth="1"/>
    <col min="1293" max="1293" width="13.42578125" customWidth="1"/>
    <col min="1294" max="1294" width="13.140625" customWidth="1"/>
    <col min="1295" max="1295" width="14" customWidth="1"/>
    <col min="1303" max="1303" width="13.7109375" customWidth="1"/>
    <col min="1307" max="1307" width="13.5703125" customWidth="1"/>
    <col min="1534" max="1534" width="3.42578125" bestFit="1" customWidth="1"/>
    <col min="1535" max="1535" width="18" customWidth="1"/>
    <col min="1538" max="1538" width="13.140625" customWidth="1"/>
    <col min="1542" max="1542" width="12" customWidth="1"/>
    <col min="1549" max="1549" width="13.42578125" customWidth="1"/>
    <col min="1550" max="1550" width="13.140625" customWidth="1"/>
    <col min="1551" max="1551" width="14" customWidth="1"/>
    <col min="1559" max="1559" width="13.7109375" customWidth="1"/>
    <col min="1563" max="1563" width="13.5703125" customWidth="1"/>
    <col min="1790" max="1790" width="3.42578125" bestFit="1" customWidth="1"/>
    <col min="1791" max="1791" width="18" customWidth="1"/>
    <col min="1794" max="1794" width="13.140625" customWidth="1"/>
    <col min="1798" max="1798" width="12" customWidth="1"/>
    <col min="1805" max="1805" width="13.42578125" customWidth="1"/>
    <col min="1806" max="1806" width="13.140625" customWidth="1"/>
    <col min="1807" max="1807" width="14" customWidth="1"/>
    <col min="1815" max="1815" width="13.7109375" customWidth="1"/>
    <col min="1819" max="1819" width="13.5703125" customWidth="1"/>
    <col min="2046" max="2046" width="3.42578125" bestFit="1" customWidth="1"/>
    <col min="2047" max="2047" width="18" customWidth="1"/>
    <col min="2050" max="2050" width="13.140625" customWidth="1"/>
    <col min="2054" max="2054" width="12" customWidth="1"/>
    <col min="2061" max="2061" width="13.42578125" customWidth="1"/>
    <col min="2062" max="2062" width="13.140625" customWidth="1"/>
    <col min="2063" max="2063" width="14" customWidth="1"/>
    <col min="2071" max="2071" width="13.7109375" customWidth="1"/>
    <col min="2075" max="2075" width="13.5703125" customWidth="1"/>
    <col min="2302" max="2302" width="3.42578125" bestFit="1" customWidth="1"/>
    <col min="2303" max="2303" width="18" customWidth="1"/>
    <col min="2306" max="2306" width="13.140625" customWidth="1"/>
    <col min="2310" max="2310" width="12" customWidth="1"/>
    <col min="2317" max="2317" width="13.42578125" customWidth="1"/>
    <col min="2318" max="2318" width="13.140625" customWidth="1"/>
    <col min="2319" max="2319" width="14" customWidth="1"/>
    <col min="2327" max="2327" width="13.7109375" customWidth="1"/>
    <col min="2331" max="2331" width="13.5703125" customWidth="1"/>
    <col min="2558" max="2558" width="3.42578125" bestFit="1" customWidth="1"/>
    <col min="2559" max="2559" width="18" customWidth="1"/>
    <col min="2562" max="2562" width="13.140625" customWidth="1"/>
    <col min="2566" max="2566" width="12" customWidth="1"/>
    <col min="2573" max="2573" width="13.42578125" customWidth="1"/>
    <col min="2574" max="2574" width="13.140625" customWidth="1"/>
    <col min="2575" max="2575" width="14" customWidth="1"/>
    <col min="2583" max="2583" width="13.7109375" customWidth="1"/>
    <col min="2587" max="2587" width="13.5703125" customWidth="1"/>
    <col min="2814" max="2814" width="3.42578125" bestFit="1" customWidth="1"/>
    <col min="2815" max="2815" width="18" customWidth="1"/>
    <col min="2818" max="2818" width="13.140625" customWidth="1"/>
    <col min="2822" max="2822" width="12" customWidth="1"/>
    <col min="2829" max="2829" width="13.42578125" customWidth="1"/>
    <col min="2830" max="2830" width="13.140625" customWidth="1"/>
    <col min="2831" max="2831" width="14" customWidth="1"/>
    <col min="2839" max="2839" width="13.7109375" customWidth="1"/>
    <col min="2843" max="2843" width="13.5703125" customWidth="1"/>
    <col min="3070" max="3070" width="3.42578125" bestFit="1" customWidth="1"/>
    <col min="3071" max="3071" width="18" customWidth="1"/>
    <col min="3074" max="3074" width="13.140625" customWidth="1"/>
    <col min="3078" max="3078" width="12" customWidth="1"/>
    <col min="3085" max="3085" width="13.42578125" customWidth="1"/>
    <col min="3086" max="3086" width="13.140625" customWidth="1"/>
    <col min="3087" max="3087" width="14" customWidth="1"/>
    <col min="3095" max="3095" width="13.7109375" customWidth="1"/>
    <col min="3099" max="3099" width="13.5703125" customWidth="1"/>
    <col min="3326" max="3326" width="3.42578125" bestFit="1" customWidth="1"/>
    <col min="3327" max="3327" width="18" customWidth="1"/>
    <col min="3330" max="3330" width="13.140625" customWidth="1"/>
    <col min="3334" max="3334" width="12" customWidth="1"/>
    <col min="3341" max="3341" width="13.42578125" customWidth="1"/>
    <col min="3342" max="3342" width="13.140625" customWidth="1"/>
    <col min="3343" max="3343" width="14" customWidth="1"/>
    <col min="3351" max="3351" width="13.7109375" customWidth="1"/>
    <col min="3355" max="3355" width="13.5703125" customWidth="1"/>
    <col min="3582" max="3582" width="3.42578125" bestFit="1" customWidth="1"/>
    <col min="3583" max="3583" width="18" customWidth="1"/>
    <col min="3586" max="3586" width="13.140625" customWidth="1"/>
    <col min="3590" max="3590" width="12" customWidth="1"/>
    <col min="3597" max="3597" width="13.42578125" customWidth="1"/>
    <col min="3598" max="3598" width="13.140625" customWidth="1"/>
    <col min="3599" max="3599" width="14" customWidth="1"/>
    <col min="3607" max="3607" width="13.7109375" customWidth="1"/>
    <col min="3611" max="3611" width="13.5703125" customWidth="1"/>
    <col min="3838" max="3838" width="3.42578125" bestFit="1" customWidth="1"/>
    <col min="3839" max="3839" width="18" customWidth="1"/>
    <col min="3842" max="3842" width="13.140625" customWidth="1"/>
    <col min="3846" max="3846" width="12" customWidth="1"/>
    <col min="3853" max="3853" width="13.42578125" customWidth="1"/>
    <col min="3854" max="3854" width="13.140625" customWidth="1"/>
    <col min="3855" max="3855" width="14" customWidth="1"/>
    <col min="3863" max="3863" width="13.7109375" customWidth="1"/>
    <col min="3867" max="3867" width="13.5703125" customWidth="1"/>
    <col min="4094" max="4094" width="3.42578125" bestFit="1" customWidth="1"/>
    <col min="4095" max="4095" width="18" customWidth="1"/>
    <col min="4098" max="4098" width="13.140625" customWidth="1"/>
    <col min="4102" max="4102" width="12" customWidth="1"/>
    <col min="4109" max="4109" width="13.42578125" customWidth="1"/>
    <col min="4110" max="4110" width="13.140625" customWidth="1"/>
    <col min="4111" max="4111" width="14" customWidth="1"/>
    <col min="4119" max="4119" width="13.7109375" customWidth="1"/>
    <col min="4123" max="4123" width="13.5703125" customWidth="1"/>
    <col min="4350" max="4350" width="3.42578125" bestFit="1" customWidth="1"/>
    <col min="4351" max="4351" width="18" customWidth="1"/>
    <col min="4354" max="4354" width="13.140625" customWidth="1"/>
    <col min="4358" max="4358" width="12" customWidth="1"/>
    <col min="4365" max="4365" width="13.42578125" customWidth="1"/>
    <col min="4366" max="4366" width="13.140625" customWidth="1"/>
    <col min="4367" max="4367" width="14" customWidth="1"/>
    <col min="4375" max="4375" width="13.7109375" customWidth="1"/>
    <col min="4379" max="4379" width="13.5703125" customWidth="1"/>
    <col min="4606" max="4606" width="3.42578125" bestFit="1" customWidth="1"/>
    <col min="4607" max="4607" width="18" customWidth="1"/>
    <col min="4610" max="4610" width="13.140625" customWidth="1"/>
    <col min="4614" max="4614" width="12" customWidth="1"/>
    <col min="4621" max="4621" width="13.42578125" customWidth="1"/>
    <col min="4622" max="4622" width="13.140625" customWidth="1"/>
    <col min="4623" max="4623" width="14" customWidth="1"/>
    <col min="4631" max="4631" width="13.7109375" customWidth="1"/>
    <col min="4635" max="4635" width="13.5703125" customWidth="1"/>
    <col min="4862" max="4862" width="3.42578125" bestFit="1" customWidth="1"/>
    <col min="4863" max="4863" width="18" customWidth="1"/>
    <col min="4866" max="4866" width="13.140625" customWidth="1"/>
    <col min="4870" max="4870" width="12" customWidth="1"/>
    <col min="4877" max="4877" width="13.42578125" customWidth="1"/>
    <col min="4878" max="4878" width="13.140625" customWidth="1"/>
    <col min="4879" max="4879" width="14" customWidth="1"/>
    <col min="4887" max="4887" width="13.7109375" customWidth="1"/>
    <col min="4891" max="4891" width="13.5703125" customWidth="1"/>
    <col min="5118" max="5118" width="3.42578125" bestFit="1" customWidth="1"/>
    <col min="5119" max="5119" width="18" customWidth="1"/>
    <col min="5122" max="5122" width="13.140625" customWidth="1"/>
    <col min="5126" max="5126" width="12" customWidth="1"/>
    <col min="5133" max="5133" width="13.42578125" customWidth="1"/>
    <col min="5134" max="5134" width="13.140625" customWidth="1"/>
    <col min="5135" max="5135" width="14" customWidth="1"/>
    <col min="5143" max="5143" width="13.7109375" customWidth="1"/>
    <col min="5147" max="5147" width="13.5703125" customWidth="1"/>
    <col min="5374" max="5374" width="3.42578125" bestFit="1" customWidth="1"/>
    <col min="5375" max="5375" width="18" customWidth="1"/>
    <col min="5378" max="5378" width="13.140625" customWidth="1"/>
    <col min="5382" max="5382" width="12" customWidth="1"/>
    <col min="5389" max="5389" width="13.42578125" customWidth="1"/>
    <col min="5390" max="5390" width="13.140625" customWidth="1"/>
    <col min="5391" max="5391" width="14" customWidth="1"/>
    <col min="5399" max="5399" width="13.7109375" customWidth="1"/>
    <col min="5403" max="5403" width="13.5703125" customWidth="1"/>
    <col min="5630" max="5630" width="3.42578125" bestFit="1" customWidth="1"/>
    <col min="5631" max="5631" width="18" customWidth="1"/>
    <col min="5634" max="5634" width="13.140625" customWidth="1"/>
    <col min="5638" max="5638" width="12" customWidth="1"/>
    <col min="5645" max="5645" width="13.42578125" customWidth="1"/>
    <col min="5646" max="5646" width="13.140625" customWidth="1"/>
    <col min="5647" max="5647" width="14" customWidth="1"/>
    <col min="5655" max="5655" width="13.7109375" customWidth="1"/>
    <col min="5659" max="5659" width="13.5703125" customWidth="1"/>
    <col min="5886" max="5886" width="3.42578125" bestFit="1" customWidth="1"/>
    <col min="5887" max="5887" width="18" customWidth="1"/>
    <col min="5890" max="5890" width="13.140625" customWidth="1"/>
    <col min="5894" max="5894" width="12" customWidth="1"/>
    <col min="5901" max="5901" width="13.42578125" customWidth="1"/>
    <col min="5902" max="5902" width="13.140625" customWidth="1"/>
    <col min="5903" max="5903" width="14" customWidth="1"/>
    <col min="5911" max="5911" width="13.7109375" customWidth="1"/>
    <col min="5915" max="5915" width="13.5703125" customWidth="1"/>
    <col min="6142" max="6142" width="3.42578125" bestFit="1" customWidth="1"/>
    <col min="6143" max="6143" width="18" customWidth="1"/>
    <col min="6146" max="6146" width="13.140625" customWidth="1"/>
    <col min="6150" max="6150" width="12" customWidth="1"/>
    <col min="6157" max="6157" width="13.42578125" customWidth="1"/>
    <col min="6158" max="6158" width="13.140625" customWidth="1"/>
    <col min="6159" max="6159" width="14" customWidth="1"/>
    <col min="6167" max="6167" width="13.7109375" customWidth="1"/>
    <col min="6171" max="6171" width="13.5703125" customWidth="1"/>
    <col min="6398" max="6398" width="3.42578125" bestFit="1" customWidth="1"/>
    <col min="6399" max="6399" width="18" customWidth="1"/>
    <col min="6402" max="6402" width="13.140625" customWidth="1"/>
    <col min="6406" max="6406" width="12" customWidth="1"/>
    <col min="6413" max="6413" width="13.42578125" customWidth="1"/>
    <col min="6414" max="6414" width="13.140625" customWidth="1"/>
    <col min="6415" max="6415" width="14" customWidth="1"/>
    <col min="6423" max="6423" width="13.7109375" customWidth="1"/>
    <col min="6427" max="6427" width="13.5703125" customWidth="1"/>
    <col min="6654" max="6654" width="3.42578125" bestFit="1" customWidth="1"/>
    <col min="6655" max="6655" width="18" customWidth="1"/>
    <col min="6658" max="6658" width="13.140625" customWidth="1"/>
    <col min="6662" max="6662" width="12" customWidth="1"/>
    <col min="6669" max="6669" width="13.42578125" customWidth="1"/>
    <col min="6670" max="6670" width="13.140625" customWidth="1"/>
    <col min="6671" max="6671" width="14" customWidth="1"/>
    <col min="6679" max="6679" width="13.7109375" customWidth="1"/>
    <col min="6683" max="6683" width="13.5703125" customWidth="1"/>
    <col min="6910" max="6910" width="3.42578125" bestFit="1" customWidth="1"/>
    <col min="6911" max="6911" width="18" customWidth="1"/>
    <col min="6914" max="6914" width="13.140625" customWidth="1"/>
    <col min="6918" max="6918" width="12" customWidth="1"/>
    <col min="6925" max="6925" width="13.42578125" customWidth="1"/>
    <col min="6926" max="6926" width="13.140625" customWidth="1"/>
    <col min="6927" max="6927" width="14" customWidth="1"/>
    <col min="6935" max="6935" width="13.7109375" customWidth="1"/>
    <col min="6939" max="6939" width="13.5703125" customWidth="1"/>
    <col min="7166" max="7166" width="3.42578125" bestFit="1" customWidth="1"/>
    <col min="7167" max="7167" width="18" customWidth="1"/>
    <col min="7170" max="7170" width="13.140625" customWidth="1"/>
    <col min="7174" max="7174" width="12" customWidth="1"/>
    <col min="7181" max="7181" width="13.42578125" customWidth="1"/>
    <col min="7182" max="7182" width="13.140625" customWidth="1"/>
    <col min="7183" max="7183" width="14" customWidth="1"/>
    <col min="7191" max="7191" width="13.7109375" customWidth="1"/>
    <col min="7195" max="7195" width="13.5703125" customWidth="1"/>
    <col min="7422" max="7422" width="3.42578125" bestFit="1" customWidth="1"/>
    <col min="7423" max="7423" width="18" customWidth="1"/>
    <col min="7426" max="7426" width="13.140625" customWidth="1"/>
    <col min="7430" max="7430" width="12" customWidth="1"/>
    <col min="7437" max="7437" width="13.42578125" customWidth="1"/>
    <col min="7438" max="7438" width="13.140625" customWidth="1"/>
    <col min="7439" max="7439" width="14" customWidth="1"/>
    <col min="7447" max="7447" width="13.7109375" customWidth="1"/>
    <col min="7451" max="7451" width="13.5703125" customWidth="1"/>
    <col min="7678" max="7678" width="3.42578125" bestFit="1" customWidth="1"/>
    <col min="7679" max="7679" width="18" customWidth="1"/>
    <col min="7682" max="7682" width="13.140625" customWidth="1"/>
    <col min="7686" max="7686" width="12" customWidth="1"/>
    <col min="7693" max="7693" width="13.42578125" customWidth="1"/>
    <col min="7694" max="7694" width="13.140625" customWidth="1"/>
    <col min="7695" max="7695" width="14" customWidth="1"/>
    <col min="7703" max="7703" width="13.7109375" customWidth="1"/>
    <col min="7707" max="7707" width="13.5703125" customWidth="1"/>
    <col min="7934" max="7934" width="3.42578125" bestFit="1" customWidth="1"/>
    <col min="7935" max="7935" width="18" customWidth="1"/>
    <col min="7938" max="7938" width="13.140625" customWidth="1"/>
    <col min="7942" max="7942" width="12" customWidth="1"/>
    <col min="7949" max="7949" width="13.42578125" customWidth="1"/>
    <col min="7950" max="7950" width="13.140625" customWidth="1"/>
    <col min="7951" max="7951" width="14" customWidth="1"/>
    <col min="7959" max="7959" width="13.7109375" customWidth="1"/>
    <col min="7963" max="7963" width="13.5703125" customWidth="1"/>
    <col min="8190" max="8190" width="3.42578125" bestFit="1" customWidth="1"/>
    <col min="8191" max="8191" width="18" customWidth="1"/>
    <col min="8194" max="8194" width="13.140625" customWidth="1"/>
    <col min="8198" max="8198" width="12" customWidth="1"/>
    <col min="8205" max="8205" width="13.42578125" customWidth="1"/>
    <col min="8206" max="8206" width="13.140625" customWidth="1"/>
    <col min="8207" max="8207" width="14" customWidth="1"/>
    <col min="8215" max="8215" width="13.7109375" customWidth="1"/>
    <col min="8219" max="8219" width="13.5703125" customWidth="1"/>
    <col min="8446" max="8446" width="3.42578125" bestFit="1" customWidth="1"/>
    <col min="8447" max="8447" width="18" customWidth="1"/>
    <col min="8450" max="8450" width="13.140625" customWidth="1"/>
    <col min="8454" max="8454" width="12" customWidth="1"/>
    <col min="8461" max="8461" width="13.42578125" customWidth="1"/>
    <col min="8462" max="8462" width="13.140625" customWidth="1"/>
    <col min="8463" max="8463" width="14" customWidth="1"/>
    <col min="8471" max="8471" width="13.7109375" customWidth="1"/>
    <col min="8475" max="8475" width="13.5703125" customWidth="1"/>
    <col min="8702" max="8702" width="3.42578125" bestFit="1" customWidth="1"/>
    <col min="8703" max="8703" width="18" customWidth="1"/>
    <col min="8706" max="8706" width="13.140625" customWidth="1"/>
    <col min="8710" max="8710" width="12" customWidth="1"/>
    <col min="8717" max="8717" width="13.42578125" customWidth="1"/>
    <col min="8718" max="8718" width="13.140625" customWidth="1"/>
    <col min="8719" max="8719" width="14" customWidth="1"/>
    <col min="8727" max="8727" width="13.7109375" customWidth="1"/>
    <col min="8731" max="8731" width="13.5703125" customWidth="1"/>
    <col min="8958" max="8958" width="3.42578125" bestFit="1" customWidth="1"/>
    <col min="8959" max="8959" width="18" customWidth="1"/>
    <col min="8962" max="8962" width="13.140625" customWidth="1"/>
    <col min="8966" max="8966" width="12" customWidth="1"/>
    <col min="8973" max="8973" width="13.42578125" customWidth="1"/>
    <col min="8974" max="8974" width="13.140625" customWidth="1"/>
    <col min="8975" max="8975" width="14" customWidth="1"/>
    <col min="8983" max="8983" width="13.7109375" customWidth="1"/>
    <col min="8987" max="8987" width="13.5703125" customWidth="1"/>
    <col min="9214" max="9214" width="3.42578125" bestFit="1" customWidth="1"/>
    <col min="9215" max="9215" width="18" customWidth="1"/>
    <col min="9218" max="9218" width="13.140625" customWidth="1"/>
    <col min="9222" max="9222" width="12" customWidth="1"/>
    <col min="9229" max="9229" width="13.42578125" customWidth="1"/>
    <col min="9230" max="9230" width="13.140625" customWidth="1"/>
    <col min="9231" max="9231" width="14" customWidth="1"/>
    <col min="9239" max="9239" width="13.7109375" customWidth="1"/>
    <col min="9243" max="9243" width="13.5703125" customWidth="1"/>
    <col min="9470" max="9470" width="3.42578125" bestFit="1" customWidth="1"/>
    <col min="9471" max="9471" width="18" customWidth="1"/>
    <col min="9474" max="9474" width="13.140625" customWidth="1"/>
    <col min="9478" max="9478" width="12" customWidth="1"/>
    <col min="9485" max="9485" width="13.42578125" customWidth="1"/>
    <col min="9486" max="9486" width="13.140625" customWidth="1"/>
    <col min="9487" max="9487" width="14" customWidth="1"/>
    <col min="9495" max="9495" width="13.7109375" customWidth="1"/>
    <col min="9499" max="9499" width="13.5703125" customWidth="1"/>
    <col min="9726" max="9726" width="3.42578125" bestFit="1" customWidth="1"/>
    <col min="9727" max="9727" width="18" customWidth="1"/>
    <col min="9730" max="9730" width="13.140625" customWidth="1"/>
    <col min="9734" max="9734" width="12" customWidth="1"/>
    <col min="9741" max="9741" width="13.42578125" customWidth="1"/>
    <col min="9742" max="9742" width="13.140625" customWidth="1"/>
    <col min="9743" max="9743" width="14" customWidth="1"/>
    <col min="9751" max="9751" width="13.7109375" customWidth="1"/>
    <col min="9755" max="9755" width="13.5703125" customWidth="1"/>
    <col min="9982" max="9982" width="3.42578125" bestFit="1" customWidth="1"/>
    <col min="9983" max="9983" width="18" customWidth="1"/>
    <col min="9986" max="9986" width="13.140625" customWidth="1"/>
    <col min="9990" max="9990" width="12" customWidth="1"/>
    <col min="9997" max="9997" width="13.42578125" customWidth="1"/>
    <col min="9998" max="9998" width="13.140625" customWidth="1"/>
    <col min="9999" max="9999" width="14" customWidth="1"/>
    <col min="10007" max="10007" width="13.7109375" customWidth="1"/>
    <col min="10011" max="10011" width="13.5703125" customWidth="1"/>
    <col min="10238" max="10238" width="3.42578125" bestFit="1" customWidth="1"/>
    <col min="10239" max="10239" width="18" customWidth="1"/>
    <col min="10242" max="10242" width="13.140625" customWidth="1"/>
    <col min="10246" max="10246" width="12" customWidth="1"/>
    <col min="10253" max="10253" width="13.42578125" customWidth="1"/>
    <col min="10254" max="10254" width="13.140625" customWidth="1"/>
    <col min="10255" max="10255" width="14" customWidth="1"/>
    <col min="10263" max="10263" width="13.7109375" customWidth="1"/>
    <col min="10267" max="10267" width="13.5703125" customWidth="1"/>
    <col min="10494" max="10494" width="3.42578125" bestFit="1" customWidth="1"/>
    <col min="10495" max="10495" width="18" customWidth="1"/>
    <col min="10498" max="10498" width="13.140625" customWidth="1"/>
    <col min="10502" max="10502" width="12" customWidth="1"/>
    <col min="10509" max="10509" width="13.42578125" customWidth="1"/>
    <col min="10510" max="10510" width="13.140625" customWidth="1"/>
    <col min="10511" max="10511" width="14" customWidth="1"/>
    <col min="10519" max="10519" width="13.7109375" customWidth="1"/>
    <col min="10523" max="10523" width="13.5703125" customWidth="1"/>
    <col min="10750" max="10750" width="3.42578125" bestFit="1" customWidth="1"/>
    <col min="10751" max="10751" width="18" customWidth="1"/>
    <col min="10754" max="10754" width="13.140625" customWidth="1"/>
    <col min="10758" max="10758" width="12" customWidth="1"/>
    <col min="10765" max="10765" width="13.42578125" customWidth="1"/>
    <col min="10766" max="10766" width="13.140625" customWidth="1"/>
    <col min="10767" max="10767" width="14" customWidth="1"/>
    <col min="10775" max="10775" width="13.7109375" customWidth="1"/>
    <col min="10779" max="10779" width="13.5703125" customWidth="1"/>
    <col min="11006" max="11006" width="3.42578125" bestFit="1" customWidth="1"/>
    <col min="11007" max="11007" width="18" customWidth="1"/>
    <col min="11010" max="11010" width="13.140625" customWidth="1"/>
    <col min="11014" max="11014" width="12" customWidth="1"/>
    <col min="11021" max="11021" width="13.42578125" customWidth="1"/>
    <col min="11022" max="11022" width="13.140625" customWidth="1"/>
    <col min="11023" max="11023" width="14" customWidth="1"/>
    <col min="11031" max="11031" width="13.7109375" customWidth="1"/>
    <col min="11035" max="11035" width="13.5703125" customWidth="1"/>
    <col min="11262" max="11262" width="3.42578125" bestFit="1" customWidth="1"/>
    <col min="11263" max="11263" width="18" customWidth="1"/>
    <col min="11266" max="11266" width="13.140625" customWidth="1"/>
    <col min="11270" max="11270" width="12" customWidth="1"/>
    <col min="11277" max="11277" width="13.42578125" customWidth="1"/>
    <col min="11278" max="11278" width="13.140625" customWidth="1"/>
    <col min="11279" max="11279" width="14" customWidth="1"/>
    <col min="11287" max="11287" width="13.7109375" customWidth="1"/>
    <col min="11291" max="11291" width="13.5703125" customWidth="1"/>
    <col min="11518" max="11518" width="3.42578125" bestFit="1" customWidth="1"/>
    <col min="11519" max="11519" width="18" customWidth="1"/>
    <col min="11522" max="11522" width="13.140625" customWidth="1"/>
    <col min="11526" max="11526" width="12" customWidth="1"/>
    <col min="11533" max="11533" width="13.42578125" customWidth="1"/>
    <col min="11534" max="11534" width="13.140625" customWidth="1"/>
    <col min="11535" max="11535" width="14" customWidth="1"/>
    <col min="11543" max="11543" width="13.7109375" customWidth="1"/>
    <col min="11547" max="11547" width="13.5703125" customWidth="1"/>
    <col min="11774" max="11774" width="3.42578125" bestFit="1" customWidth="1"/>
    <col min="11775" max="11775" width="18" customWidth="1"/>
    <col min="11778" max="11778" width="13.140625" customWidth="1"/>
    <col min="11782" max="11782" width="12" customWidth="1"/>
    <col min="11789" max="11789" width="13.42578125" customWidth="1"/>
    <col min="11790" max="11790" width="13.140625" customWidth="1"/>
    <col min="11791" max="11791" width="14" customWidth="1"/>
    <col min="11799" max="11799" width="13.7109375" customWidth="1"/>
    <col min="11803" max="11803" width="13.5703125" customWidth="1"/>
    <col min="12030" max="12030" width="3.42578125" bestFit="1" customWidth="1"/>
    <col min="12031" max="12031" width="18" customWidth="1"/>
    <col min="12034" max="12034" width="13.140625" customWidth="1"/>
    <col min="12038" max="12038" width="12" customWidth="1"/>
    <col min="12045" max="12045" width="13.42578125" customWidth="1"/>
    <col min="12046" max="12046" width="13.140625" customWidth="1"/>
    <col min="12047" max="12047" width="14" customWidth="1"/>
    <col min="12055" max="12055" width="13.7109375" customWidth="1"/>
    <col min="12059" max="12059" width="13.5703125" customWidth="1"/>
    <col min="12286" max="12286" width="3.42578125" bestFit="1" customWidth="1"/>
    <col min="12287" max="12287" width="18" customWidth="1"/>
    <col min="12290" max="12290" width="13.140625" customWidth="1"/>
    <col min="12294" max="12294" width="12" customWidth="1"/>
    <col min="12301" max="12301" width="13.42578125" customWidth="1"/>
    <col min="12302" max="12302" width="13.140625" customWidth="1"/>
    <col min="12303" max="12303" width="14" customWidth="1"/>
    <col min="12311" max="12311" width="13.7109375" customWidth="1"/>
    <col min="12315" max="12315" width="13.5703125" customWidth="1"/>
    <col min="12542" max="12542" width="3.42578125" bestFit="1" customWidth="1"/>
    <col min="12543" max="12543" width="18" customWidth="1"/>
    <col min="12546" max="12546" width="13.140625" customWidth="1"/>
    <col min="12550" max="12550" width="12" customWidth="1"/>
    <col min="12557" max="12557" width="13.42578125" customWidth="1"/>
    <col min="12558" max="12558" width="13.140625" customWidth="1"/>
    <col min="12559" max="12559" width="14" customWidth="1"/>
    <col min="12567" max="12567" width="13.7109375" customWidth="1"/>
    <col min="12571" max="12571" width="13.5703125" customWidth="1"/>
    <col min="12798" max="12798" width="3.42578125" bestFit="1" customWidth="1"/>
    <col min="12799" max="12799" width="18" customWidth="1"/>
    <col min="12802" max="12802" width="13.140625" customWidth="1"/>
    <col min="12806" max="12806" width="12" customWidth="1"/>
    <col min="12813" max="12813" width="13.42578125" customWidth="1"/>
    <col min="12814" max="12814" width="13.140625" customWidth="1"/>
    <col min="12815" max="12815" width="14" customWidth="1"/>
    <col min="12823" max="12823" width="13.7109375" customWidth="1"/>
    <col min="12827" max="12827" width="13.5703125" customWidth="1"/>
    <col min="13054" max="13054" width="3.42578125" bestFit="1" customWidth="1"/>
    <col min="13055" max="13055" width="18" customWidth="1"/>
    <col min="13058" max="13058" width="13.140625" customWidth="1"/>
    <col min="13062" max="13062" width="12" customWidth="1"/>
    <col min="13069" max="13069" width="13.42578125" customWidth="1"/>
    <col min="13070" max="13070" width="13.140625" customWidth="1"/>
    <col min="13071" max="13071" width="14" customWidth="1"/>
    <col min="13079" max="13079" width="13.7109375" customWidth="1"/>
    <col min="13083" max="13083" width="13.5703125" customWidth="1"/>
    <col min="13310" max="13310" width="3.42578125" bestFit="1" customWidth="1"/>
    <col min="13311" max="13311" width="18" customWidth="1"/>
    <col min="13314" max="13314" width="13.140625" customWidth="1"/>
    <col min="13318" max="13318" width="12" customWidth="1"/>
    <col min="13325" max="13325" width="13.42578125" customWidth="1"/>
    <col min="13326" max="13326" width="13.140625" customWidth="1"/>
    <col min="13327" max="13327" width="14" customWidth="1"/>
    <col min="13335" max="13335" width="13.7109375" customWidth="1"/>
    <col min="13339" max="13339" width="13.5703125" customWidth="1"/>
    <col min="13566" max="13566" width="3.42578125" bestFit="1" customWidth="1"/>
    <col min="13567" max="13567" width="18" customWidth="1"/>
    <col min="13570" max="13570" width="13.140625" customWidth="1"/>
    <col min="13574" max="13574" width="12" customWidth="1"/>
    <col min="13581" max="13581" width="13.42578125" customWidth="1"/>
    <col min="13582" max="13582" width="13.140625" customWidth="1"/>
    <col min="13583" max="13583" width="14" customWidth="1"/>
    <col min="13591" max="13591" width="13.7109375" customWidth="1"/>
    <col min="13595" max="13595" width="13.5703125" customWidth="1"/>
    <col min="13822" max="13822" width="3.42578125" bestFit="1" customWidth="1"/>
    <col min="13823" max="13823" width="18" customWidth="1"/>
    <col min="13826" max="13826" width="13.140625" customWidth="1"/>
    <col min="13830" max="13830" width="12" customWidth="1"/>
    <col min="13837" max="13837" width="13.42578125" customWidth="1"/>
    <col min="13838" max="13838" width="13.140625" customWidth="1"/>
    <col min="13839" max="13839" width="14" customWidth="1"/>
    <col min="13847" max="13847" width="13.7109375" customWidth="1"/>
    <col min="13851" max="13851" width="13.5703125" customWidth="1"/>
    <col min="14078" max="14078" width="3.42578125" bestFit="1" customWidth="1"/>
    <col min="14079" max="14079" width="18" customWidth="1"/>
    <col min="14082" max="14082" width="13.140625" customWidth="1"/>
    <col min="14086" max="14086" width="12" customWidth="1"/>
    <col min="14093" max="14093" width="13.42578125" customWidth="1"/>
    <col min="14094" max="14094" width="13.140625" customWidth="1"/>
    <col min="14095" max="14095" width="14" customWidth="1"/>
    <col min="14103" max="14103" width="13.7109375" customWidth="1"/>
    <col min="14107" max="14107" width="13.5703125" customWidth="1"/>
    <col min="14334" max="14334" width="3.42578125" bestFit="1" customWidth="1"/>
    <col min="14335" max="14335" width="18" customWidth="1"/>
    <col min="14338" max="14338" width="13.140625" customWidth="1"/>
    <col min="14342" max="14342" width="12" customWidth="1"/>
    <col min="14349" max="14349" width="13.42578125" customWidth="1"/>
    <col min="14350" max="14350" width="13.140625" customWidth="1"/>
    <col min="14351" max="14351" width="14" customWidth="1"/>
    <col min="14359" max="14359" width="13.7109375" customWidth="1"/>
    <col min="14363" max="14363" width="13.5703125" customWidth="1"/>
    <col min="14590" max="14590" width="3.42578125" bestFit="1" customWidth="1"/>
    <col min="14591" max="14591" width="18" customWidth="1"/>
    <col min="14594" max="14594" width="13.140625" customWidth="1"/>
    <col min="14598" max="14598" width="12" customWidth="1"/>
    <col min="14605" max="14605" width="13.42578125" customWidth="1"/>
    <col min="14606" max="14606" width="13.140625" customWidth="1"/>
    <col min="14607" max="14607" width="14" customWidth="1"/>
    <col min="14615" max="14615" width="13.7109375" customWidth="1"/>
    <col min="14619" max="14619" width="13.5703125" customWidth="1"/>
    <col min="14846" max="14846" width="3.42578125" bestFit="1" customWidth="1"/>
    <col min="14847" max="14847" width="18" customWidth="1"/>
    <col min="14850" max="14850" width="13.140625" customWidth="1"/>
    <col min="14854" max="14854" width="12" customWidth="1"/>
    <col min="14861" max="14861" width="13.42578125" customWidth="1"/>
    <col min="14862" max="14862" width="13.140625" customWidth="1"/>
    <col min="14863" max="14863" width="14" customWidth="1"/>
    <col min="14871" max="14871" width="13.7109375" customWidth="1"/>
    <col min="14875" max="14875" width="13.5703125" customWidth="1"/>
    <col min="15102" max="15102" width="3.42578125" bestFit="1" customWidth="1"/>
    <col min="15103" max="15103" width="18" customWidth="1"/>
    <col min="15106" max="15106" width="13.140625" customWidth="1"/>
    <col min="15110" max="15110" width="12" customWidth="1"/>
    <col min="15117" max="15117" width="13.42578125" customWidth="1"/>
    <col min="15118" max="15118" width="13.140625" customWidth="1"/>
    <col min="15119" max="15119" width="14" customWidth="1"/>
    <col min="15127" max="15127" width="13.7109375" customWidth="1"/>
    <col min="15131" max="15131" width="13.5703125" customWidth="1"/>
    <col min="15358" max="15358" width="3.42578125" bestFit="1" customWidth="1"/>
    <col min="15359" max="15359" width="18" customWidth="1"/>
    <col min="15362" max="15362" width="13.140625" customWidth="1"/>
    <col min="15366" max="15366" width="12" customWidth="1"/>
    <col min="15373" max="15373" width="13.42578125" customWidth="1"/>
    <col min="15374" max="15374" width="13.140625" customWidth="1"/>
    <col min="15375" max="15375" width="14" customWidth="1"/>
    <col min="15383" max="15383" width="13.7109375" customWidth="1"/>
    <col min="15387" max="15387" width="13.5703125" customWidth="1"/>
    <col min="15614" max="15614" width="3.42578125" bestFit="1" customWidth="1"/>
    <col min="15615" max="15615" width="18" customWidth="1"/>
    <col min="15618" max="15618" width="13.140625" customWidth="1"/>
    <col min="15622" max="15622" width="12" customWidth="1"/>
    <col min="15629" max="15629" width="13.42578125" customWidth="1"/>
    <col min="15630" max="15630" width="13.140625" customWidth="1"/>
    <col min="15631" max="15631" width="14" customWidth="1"/>
    <col min="15639" max="15639" width="13.7109375" customWidth="1"/>
    <col min="15643" max="15643" width="13.5703125" customWidth="1"/>
    <col min="15870" max="15870" width="3.42578125" bestFit="1" customWidth="1"/>
    <col min="15871" max="15871" width="18" customWidth="1"/>
    <col min="15874" max="15874" width="13.140625" customWidth="1"/>
    <col min="15878" max="15878" width="12" customWidth="1"/>
    <col min="15885" max="15885" width="13.42578125" customWidth="1"/>
    <col min="15886" max="15886" width="13.140625" customWidth="1"/>
    <col min="15887" max="15887" width="14" customWidth="1"/>
    <col min="15895" max="15895" width="13.7109375" customWidth="1"/>
    <col min="15899" max="15899" width="13.5703125" customWidth="1"/>
    <col min="16126" max="16126" width="3.42578125" bestFit="1" customWidth="1"/>
    <col min="16127" max="16127" width="18" customWidth="1"/>
    <col min="16130" max="16130" width="13.140625" customWidth="1"/>
    <col min="16134" max="16134" width="12" customWidth="1"/>
    <col min="16141" max="16141" width="13.42578125" customWidth="1"/>
    <col min="16142" max="16142" width="13.140625" customWidth="1"/>
    <col min="16143" max="16143" width="14" customWidth="1"/>
    <col min="16151" max="16151" width="13.7109375" customWidth="1"/>
    <col min="16155" max="16155" width="13.5703125" customWidth="1"/>
  </cols>
  <sheetData>
    <row r="1" spans="1:34" ht="15.75" customHeight="1" x14ac:dyDescent="0.25">
      <c r="B1" s="121" t="s">
        <v>474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26"/>
      <c r="AF1" s="26"/>
      <c r="AG1" s="26"/>
      <c r="AH1" s="26"/>
    </row>
    <row r="2" spans="1:34" ht="15.75" customHeight="1" x14ac:dyDescent="0.25">
      <c r="B2" s="121" t="s">
        <v>475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46"/>
      <c r="AF2" s="46"/>
      <c r="AG2" s="46"/>
      <c r="AH2" s="46"/>
    </row>
    <row r="3" spans="1:34" ht="15.75" customHeight="1" x14ac:dyDescent="0.25">
      <c r="B3" s="121" t="s">
        <v>476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46"/>
      <c r="AF3" s="46"/>
      <c r="AG3" s="46"/>
      <c r="AH3" s="46"/>
    </row>
    <row r="4" spans="1:34" s="48" customFormat="1" x14ac:dyDescent="0.25"/>
    <row r="5" spans="1:34" s="5" customFormat="1" ht="38.25" x14ac:dyDescent="0.2">
      <c r="B5" s="111" t="s">
        <v>120</v>
      </c>
      <c r="C5" s="111" t="s">
        <v>119</v>
      </c>
      <c r="D5" s="113" t="s">
        <v>126</v>
      </c>
      <c r="E5" s="114"/>
      <c r="F5" s="115"/>
      <c r="G5" s="116" t="s">
        <v>125</v>
      </c>
      <c r="H5" s="117"/>
      <c r="I5" s="117"/>
      <c r="J5" s="117"/>
      <c r="K5" s="118"/>
      <c r="L5" s="116" t="s">
        <v>320</v>
      </c>
      <c r="M5" s="117"/>
      <c r="N5" s="117"/>
      <c r="O5" s="117"/>
      <c r="P5" s="118"/>
      <c r="Q5" s="116" t="s">
        <v>323</v>
      </c>
      <c r="R5" s="117"/>
      <c r="S5" s="117"/>
      <c r="T5" s="117"/>
      <c r="U5" s="118"/>
      <c r="V5" s="113" t="s">
        <v>124</v>
      </c>
      <c r="W5" s="115"/>
      <c r="X5" s="49" t="s">
        <v>328</v>
      </c>
      <c r="Y5" s="113" t="s">
        <v>123</v>
      </c>
      <c r="Z5" s="114"/>
      <c r="AA5" s="114"/>
      <c r="AB5" s="115"/>
      <c r="AC5" s="50" t="s">
        <v>122</v>
      </c>
      <c r="AD5" s="119" t="s">
        <v>121</v>
      </c>
      <c r="AE5" s="27"/>
      <c r="AF5" s="27"/>
      <c r="AG5" s="27"/>
      <c r="AH5" s="27"/>
    </row>
    <row r="6" spans="1:34" s="5" customFormat="1" ht="54" customHeight="1" x14ac:dyDescent="0.2">
      <c r="A6" s="54" t="s">
        <v>119</v>
      </c>
      <c r="B6" s="111"/>
      <c r="C6" s="111"/>
      <c r="D6" s="51" t="s">
        <v>118</v>
      </c>
      <c r="E6" s="51" t="s">
        <v>117</v>
      </c>
      <c r="F6" s="52" t="s">
        <v>116</v>
      </c>
      <c r="G6" s="51" t="s">
        <v>115</v>
      </c>
      <c r="H6" s="51" t="s">
        <v>114</v>
      </c>
      <c r="I6" s="51" t="s">
        <v>113</v>
      </c>
      <c r="J6" s="51" t="s">
        <v>112</v>
      </c>
      <c r="K6" s="52" t="s">
        <v>322</v>
      </c>
      <c r="L6" s="51" t="s">
        <v>115</v>
      </c>
      <c r="M6" s="51" t="s">
        <v>114</v>
      </c>
      <c r="N6" s="51" t="s">
        <v>321</v>
      </c>
      <c r="O6" s="51" t="s">
        <v>112</v>
      </c>
      <c r="P6" s="52" t="s">
        <v>324</v>
      </c>
      <c r="Q6" s="51" t="s">
        <v>115</v>
      </c>
      <c r="R6" s="51" t="s">
        <v>114</v>
      </c>
      <c r="S6" s="51" t="s">
        <v>329</v>
      </c>
      <c r="T6" s="51" t="s">
        <v>112</v>
      </c>
      <c r="U6" s="52" t="s">
        <v>325</v>
      </c>
      <c r="V6" s="49" t="s">
        <v>327</v>
      </c>
      <c r="W6" s="49" t="s">
        <v>111</v>
      </c>
      <c r="X6" s="52" t="s">
        <v>326</v>
      </c>
      <c r="Y6" s="51" t="s">
        <v>110</v>
      </c>
      <c r="Z6" s="51" t="s">
        <v>319</v>
      </c>
      <c r="AA6" s="51" t="s">
        <v>109</v>
      </c>
      <c r="AB6" s="49" t="s">
        <v>108</v>
      </c>
      <c r="AC6" s="49" t="s">
        <v>318</v>
      </c>
      <c r="AD6" s="120"/>
      <c r="AE6" s="27"/>
      <c r="AF6" s="27"/>
      <c r="AG6" s="27"/>
      <c r="AH6" s="27"/>
    </row>
    <row r="7" spans="1:34" s="5" customFormat="1" ht="13.5" x14ac:dyDescent="0.2">
      <c r="A7" s="54" t="s">
        <v>206</v>
      </c>
      <c r="B7" s="21">
        <v>3</v>
      </c>
      <c r="C7" s="20" t="s">
        <v>104</v>
      </c>
      <c r="D7" s="12">
        <f>VLOOKUP(B7,'Anexo II'!A$7:C$112,3)</f>
        <v>12285</v>
      </c>
      <c r="E7" s="19">
        <f t="shared" ref="E7:E38" si="0">D7/$D$88</f>
        <v>1.0663035072141487E-2</v>
      </c>
      <c r="F7" s="19">
        <f>E7*0.64</f>
        <v>6.8243424461705516E-3</v>
      </c>
      <c r="G7" s="55">
        <f>VLOOKUP(C7,'Anexo II'!$B$7:$AC$112,5,FALSE)</f>
        <v>67378.81</v>
      </c>
      <c r="H7" s="55">
        <f>VLOOKUP(C7,'Anexo II'!$B$7:$AC$112,6,FALSE)</f>
        <v>37410</v>
      </c>
      <c r="I7" s="55">
        <f t="shared" ref="I7:I38" si="1">G7+H7</f>
        <v>104788.81</v>
      </c>
      <c r="J7" s="18">
        <f>I7/$I$88</f>
        <v>8.1263548364617012E-4</v>
      </c>
      <c r="K7" s="18">
        <f>J7*0.33</f>
        <v>2.6816970960323616E-4</v>
      </c>
      <c r="L7" s="56">
        <f>VLOOKUP(C7,'Anexo II'!$B$7:$AC$112,10,FALSE)</f>
        <v>98578.51</v>
      </c>
      <c r="M7" s="56">
        <f>VLOOKUP(C7,'Anexo II'!$B$7:$AC$112,11,FALSE)</f>
        <v>234962.51</v>
      </c>
      <c r="N7" s="55">
        <f t="shared" ref="N7:N38" si="2">L7+M7</f>
        <v>333541.02</v>
      </c>
      <c r="O7" s="13">
        <f>N7/$N$88</f>
        <v>2.0704871513048785E-3</v>
      </c>
      <c r="P7" s="17">
        <f>O7*0.33</f>
        <v>6.8326075993060996E-4</v>
      </c>
      <c r="Q7" s="56">
        <f>VLOOKUP(C7,'Anexo II'!$B$7:$AC$112,15,FALSE)</f>
        <v>116028.14</v>
      </c>
      <c r="R7" s="56">
        <f>VLOOKUP(C7,'Anexo II'!$B$7:$AC$112,16,FALSE)</f>
        <v>548290.13</v>
      </c>
      <c r="S7" s="55">
        <f>Q7+R7</f>
        <v>664318.27</v>
      </c>
      <c r="T7" s="15">
        <f>S7/$S$88</f>
        <v>3.2795238777797221E-3</v>
      </c>
      <c r="U7" s="15">
        <f>T7*0.34</f>
        <v>1.1150381184451056E-3</v>
      </c>
      <c r="V7" s="15">
        <f t="shared" ref="V7:V38" si="3">K7+P7+U7</f>
        <v>2.0664685879789517E-3</v>
      </c>
      <c r="W7" s="16">
        <f>V7*0.045</f>
        <v>9.2991086459052826E-5</v>
      </c>
      <c r="X7" s="15">
        <f>T7*0.02</f>
        <v>6.5590477555594448E-5</v>
      </c>
      <c r="Y7" s="16">
        <f>VLOOKUP(B7,'Anexo II'!$A$7:$X$112,24,FALSE)</f>
        <v>53.822860644154098</v>
      </c>
      <c r="Z7" s="17">
        <f>D7*(9.261-0.1456*Y7)</f>
        <v>17498.64945724413</v>
      </c>
      <c r="AA7" s="14">
        <f>Z7/$Z$88</f>
        <v>1.1430835228804195E-2</v>
      </c>
      <c r="AB7" s="14">
        <f>AA7*0.025</f>
        <v>2.8577088072010489E-4</v>
      </c>
      <c r="AC7" s="14">
        <f>0.27/80</f>
        <v>3.3750000000000004E-3</v>
      </c>
      <c r="AD7" s="31">
        <f>F7+W7+X7+AB7+AC7</f>
        <v>1.0643694890905305E-2</v>
      </c>
      <c r="AE7" s="39"/>
      <c r="AF7" s="40"/>
      <c r="AG7" s="38"/>
      <c r="AH7" s="28"/>
    </row>
    <row r="8" spans="1:34" s="5" customFormat="1" ht="13.5" x14ac:dyDescent="0.2">
      <c r="A8" s="54" t="s">
        <v>205</v>
      </c>
      <c r="B8" s="21">
        <v>5</v>
      </c>
      <c r="C8" s="22" t="s">
        <v>102</v>
      </c>
      <c r="D8" s="12">
        <f>VLOOKUP(B8,'Anexo II'!A$7:C$112,3)</f>
        <v>2167</v>
      </c>
      <c r="E8" s="19">
        <f t="shared" si="0"/>
        <v>1.8808951568034678E-3</v>
      </c>
      <c r="F8" s="19">
        <f t="shared" ref="F8:F38" si="4">E8*0.64</f>
        <v>1.2037729003542194E-3</v>
      </c>
      <c r="G8" s="55">
        <f>VLOOKUP(C8,'Anexo II'!$B$7:$AC$112,5,FALSE)</f>
        <v>0</v>
      </c>
      <c r="H8" s="55">
        <f>VLOOKUP(C8,'Anexo II'!$B$7:$AC$112,6,FALSE)</f>
        <v>0</v>
      </c>
      <c r="I8" s="55">
        <f t="shared" si="1"/>
        <v>0</v>
      </c>
      <c r="J8" s="18">
        <f t="shared" ref="J8:J38" si="5">I8/$I$88</f>
        <v>0</v>
      </c>
      <c r="K8" s="18">
        <f t="shared" ref="K8:K38" si="6">J8*0.33</f>
        <v>0</v>
      </c>
      <c r="L8" s="56">
        <f>VLOOKUP(C8,'Anexo II'!$B$7:$AC$112,10,FALSE)</f>
        <v>0</v>
      </c>
      <c r="M8" s="56">
        <f>VLOOKUP(C8,'Anexo II'!$B$7:$AC$112,11,FALSE)</f>
        <v>0</v>
      </c>
      <c r="N8" s="55">
        <f t="shared" si="2"/>
        <v>0</v>
      </c>
      <c r="O8" s="13">
        <f t="shared" ref="O8:O38" si="7">N8/$N$88</f>
        <v>0</v>
      </c>
      <c r="P8" s="17">
        <f t="shared" ref="P8:P38" si="8">O8*0.33</f>
        <v>0</v>
      </c>
      <c r="Q8" s="56">
        <f>VLOOKUP(C8,'Anexo II'!$B$7:$AC$112,15,FALSE)</f>
        <v>26500</v>
      </c>
      <c r="R8" s="56">
        <f>VLOOKUP(C8,'Anexo II'!$B$7:$AC$112,16,FALSE)</f>
        <v>0</v>
      </c>
      <c r="S8" s="55">
        <f t="shared" ref="S8:S38" si="9">Q8+R8</f>
        <v>26500</v>
      </c>
      <c r="T8" s="15">
        <f t="shared" ref="T8:T38" si="10">S8/$S$88</f>
        <v>1.308219067363037E-4</v>
      </c>
      <c r="U8" s="15">
        <f t="shared" ref="U8:U38" si="11">T8*0.34</f>
        <v>4.4479448290343261E-5</v>
      </c>
      <c r="V8" s="15">
        <f t="shared" si="3"/>
        <v>4.4479448290343261E-5</v>
      </c>
      <c r="W8" s="16">
        <f t="shared" ref="W8:W38" si="12">V8*0.045</f>
        <v>2.0015751730654465E-6</v>
      </c>
      <c r="X8" s="15">
        <f t="shared" ref="X8:X38" si="13">T8*0.02</f>
        <v>2.6164381347260742E-6</v>
      </c>
      <c r="Y8" s="16">
        <f>VLOOKUP(B8,'Anexo II'!$A$7:$X$112,24,FALSE)</f>
        <v>54.383083000653997</v>
      </c>
      <c r="Z8" s="17">
        <f t="shared" ref="Z8:Z71" si="14">D8*(9.261-0.1456*Y8)</f>
        <v>2909.8976904320507</v>
      </c>
      <c r="AA8" s="14">
        <f t="shared" ref="AA8:AA71" si="15">Z8/$Z$88</f>
        <v>1.9008644703283966E-3</v>
      </c>
      <c r="AB8" s="14">
        <f t="shared" ref="AB8:AB38" si="16">AA8*0.025</f>
        <v>4.7521611758209921E-5</v>
      </c>
      <c r="AC8" s="14">
        <f t="shared" ref="AC8:AC38" si="17">0.27/80</f>
        <v>3.3750000000000004E-3</v>
      </c>
      <c r="AD8" s="30">
        <f t="shared" ref="AD8:AD38" si="18">F8+W8+X8+AB8+AC8</f>
        <v>4.6309125254202213E-3</v>
      </c>
      <c r="AE8" s="39"/>
      <c r="AF8" s="40"/>
      <c r="AG8" s="29"/>
      <c r="AH8" s="29"/>
    </row>
    <row r="9" spans="1:34" s="5" customFormat="1" ht="13.5" x14ac:dyDescent="0.2">
      <c r="A9" s="54" t="s">
        <v>204</v>
      </c>
      <c r="B9" s="21">
        <v>6</v>
      </c>
      <c r="C9" s="20" t="s">
        <v>101</v>
      </c>
      <c r="D9" s="12">
        <f>VLOOKUP(B9,'Anexo II'!A$7:C$112,3)</f>
        <v>9159</v>
      </c>
      <c r="E9" s="19">
        <f t="shared" si="0"/>
        <v>7.9497548413303924E-3</v>
      </c>
      <c r="F9" s="19">
        <f t="shared" si="4"/>
        <v>5.0878430984514509E-3</v>
      </c>
      <c r="G9" s="55">
        <f>VLOOKUP(C9,'Anexo II'!$B$7:$AC$112,5,FALSE)</f>
        <v>80087</v>
      </c>
      <c r="H9" s="55">
        <f>VLOOKUP(C9,'Anexo II'!$B$7:$AC$112,6,FALSE)</f>
        <v>97394</v>
      </c>
      <c r="I9" s="55">
        <f t="shared" si="1"/>
        <v>177481</v>
      </c>
      <c r="J9" s="18">
        <f t="shared" si="5"/>
        <v>1.3763622115090907E-3</v>
      </c>
      <c r="K9" s="18">
        <f t="shared" si="6"/>
        <v>4.5419952979799998E-4</v>
      </c>
      <c r="L9" s="56">
        <f>VLOOKUP(C9,'Anexo II'!$B$7:$AC$112,10,FALSE)</f>
        <v>139023</v>
      </c>
      <c r="M9" s="56">
        <f>VLOOKUP(C9,'Anexo II'!$B$7:$AC$112,11,FALSE)</f>
        <v>118617</v>
      </c>
      <c r="N9" s="55">
        <f t="shared" si="2"/>
        <v>257640</v>
      </c>
      <c r="O9" s="13">
        <f t="shared" si="7"/>
        <v>1.5993244538923246E-3</v>
      </c>
      <c r="P9" s="17">
        <f t="shared" si="8"/>
        <v>5.2777706978446716E-4</v>
      </c>
      <c r="Q9" s="56">
        <f>VLOOKUP(C9,'Anexo II'!$B$7:$AC$112,15,FALSE)</f>
        <v>197058.4</v>
      </c>
      <c r="R9" s="56">
        <f>VLOOKUP(C9,'Anexo II'!$B$7:$AC$112,16,FALSE)</f>
        <v>115936.25</v>
      </c>
      <c r="S9" s="55">
        <f t="shared" si="9"/>
        <v>312994.65000000002</v>
      </c>
      <c r="T9" s="15">
        <f t="shared" si="10"/>
        <v>1.5451530909910199E-3</v>
      </c>
      <c r="U9" s="15">
        <f t="shared" si="11"/>
        <v>5.2535205093694681E-4</v>
      </c>
      <c r="V9" s="15">
        <f t="shared" si="3"/>
        <v>1.507328650519414E-3</v>
      </c>
      <c r="W9" s="16">
        <f t="shared" si="12"/>
        <v>6.7829789273373631E-5</v>
      </c>
      <c r="X9" s="15">
        <f t="shared" si="13"/>
        <v>3.09030618198204E-5</v>
      </c>
      <c r="Y9" s="16">
        <f>VLOOKUP(B9,'Anexo II'!$A$7:$X$112,24,FALSE)</f>
        <v>54.146130246399998</v>
      </c>
      <c r="Z9" s="17">
        <f t="shared" si="14"/>
        <v>12614.90535146117</v>
      </c>
      <c r="AA9" s="14">
        <f t="shared" si="15"/>
        <v>8.2405733569236757E-3</v>
      </c>
      <c r="AB9" s="14">
        <f t="shared" si="16"/>
        <v>2.0601433392309189E-4</v>
      </c>
      <c r="AC9" s="14">
        <f t="shared" si="17"/>
        <v>3.3750000000000004E-3</v>
      </c>
      <c r="AD9" s="30">
        <f t="shared" si="18"/>
        <v>8.7675902834677376E-3</v>
      </c>
      <c r="AE9" s="39"/>
      <c r="AF9" s="40"/>
      <c r="AG9" s="29"/>
      <c r="AH9" s="29"/>
    </row>
    <row r="10" spans="1:34" s="5" customFormat="1" ht="13.5" x14ac:dyDescent="0.2">
      <c r="A10" s="54" t="s">
        <v>203</v>
      </c>
      <c r="B10" s="21">
        <v>7</v>
      </c>
      <c r="C10" s="22" t="s">
        <v>100</v>
      </c>
      <c r="D10" s="12">
        <f>VLOOKUP(B10,'Anexo II'!A$7:C$112,3)</f>
        <v>7490</v>
      </c>
      <c r="E10" s="19">
        <f t="shared" si="0"/>
        <v>6.5011097021033561E-3</v>
      </c>
      <c r="F10" s="19">
        <f t="shared" si="4"/>
        <v>4.1607102093461478E-3</v>
      </c>
      <c r="G10" s="55">
        <f>VLOOKUP(C10,'Anexo II'!$B$7:$AC$112,5,FALSE)</f>
        <v>52111</v>
      </c>
      <c r="H10" s="55">
        <f>VLOOKUP(C10,'Anexo II'!$B$7:$AC$112,6,FALSE)</f>
        <v>11460</v>
      </c>
      <c r="I10" s="55">
        <f t="shared" si="1"/>
        <v>63571</v>
      </c>
      <c r="J10" s="18">
        <f t="shared" si="5"/>
        <v>4.929920506862391E-4</v>
      </c>
      <c r="K10" s="18">
        <f t="shared" si="6"/>
        <v>1.626873767264589E-4</v>
      </c>
      <c r="L10" s="56">
        <f>VLOOKUP(C10,'Anexo II'!$B$7:$AC$112,10,FALSE)</f>
        <v>61295</v>
      </c>
      <c r="M10" s="56">
        <f>VLOOKUP(C10,'Anexo II'!$B$7:$AC$112,11,FALSE)</f>
        <v>18865</v>
      </c>
      <c r="N10" s="55">
        <f t="shared" si="2"/>
        <v>80160</v>
      </c>
      <c r="O10" s="13">
        <f t="shared" si="7"/>
        <v>4.9760071504428177E-4</v>
      </c>
      <c r="P10" s="17">
        <f t="shared" si="8"/>
        <v>1.64208235964613E-4</v>
      </c>
      <c r="Q10" s="56">
        <f>VLOOKUP(C10,'Anexo II'!$B$7:$AC$112,15,FALSE)</f>
        <v>86490</v>
      </c>
      <c r="R10" s="56">
        <f>VLOOKUP(C10,'Anexo II'!$B$7:$AC$112,16,FALSE)</f>
        <v>19585</v>
      </c>
      <c r="S10" s="55">
        <f t="shared" si="9"/>
        <v>106075</v>
      </c>
      <c r="T10" s="15">
        <f t="shared" si="10"/>
        <v>5.2365787762465726E-4</v>
      </c>
      <c r="U10" s="15">
        <f t="shared" si="11"/>
        <v>1.7804367839238349E-4</v>
      </c>
      <c r="V10" s="15">
        <f t="shared" si="3"/>
        <v>5.0493929108345545E-4</v>
      </c>
      <c r="W10" s="16">
        <f t="shared" si="12"/>
        <v>2.2722268098755493E-5</v>
      </c>
      <c r="X10" s="15">
        <f t="shared" si="13"/>
        <v>1.0473157552493146E-5</v>
      </c>
      <c r="Y10" s="16">
        <f>VLOOKUP(B10,'Anexo II'!$A$7:$X$112,24,FALSE)</f>
        <v>56.256665752072699</v>
      </c>
      <c r="Z10" s="17">
        <f t="shared" si="14"/>
        <v>8014.5207040716241</v>
      </c>
      <c r="AA10" s="14">
        <f t="shared" si="15"/>
        <v>5.2354135003348217E-3</v>
      </c>
      <c r="AB10" s="14">
        <f t="shared" si="16"/>
        <v>1.3088533750837055E-4</v>
      </c>
      <c r="AC10" s="14">
        <f t="shared" si="17"/>
        <v>3.3750000000000004E-3</v>
      </c>
      <c r="AD10" s="30">
        <f t="shared" si="18"/>
        <v>7.6997909725057675E-3</v>
      </c>
      <c r="AE10" s="39"/>
      <c r="AF10" s="40"/>
      <c r="AG10" s="29"/>
      <c r="AH10" s="29"/>
    </row>
    <row r="11" spans="1:34" s="5" customFormat="1" ht="13.5" x14ac:dyDescent="0.2">
      <c r="A11" s="54" t="s">
        <v>202</v>
      </c>
      <c r="B11" s="21">
        <v>8</v>
      </c>
      <c r="C11" s="20" t="s">
        <v>99</v>
      </c>
      <c r="D11" s="12">
        <f>VLOOKUP(B11,'Anexo II'!A$7:C$112,3)</f>
        <v>3949</v>
      </c>
      <c r="E11" s="19">
        <f t="shared" si="0"/>
        <v>3.4276211233119033E-3</v>
      </c>
      <c r="F11" s="19">
        <f t="shared" si="4"/>
        <v>2.193677518919618E-3</v>
      </c>
      <c r="G11" s="55">
        <f>VLOOKUP(C11,'Anexo II'!$B$7:$AC$112,5,FALSE)</f>
        <v>36716.720000000001</v>
      </c>
      <c r="H11" s="55">
        <f>VLOOKUP(C11,'Anexo II'!$B$7:$AC$112,6,FALSE)</f>
        <v>58257</v>
      </c>
      <c r="I11" s="55">
        <f t="shared" si="1"/>
        <v>94973.72</v>
      </c>
      <c r="J11" s="18">
        <f t="shared" si="5"/>
        <v>7.3651962347769714E-4</v>
      </c>
      <c r="K11" s="18">
        <f t="shared" si="6"/>
        <v>2.4305147574764006E-4</v>
      </c>
      <c r="L11" s="56">
        <f>VLOOKUP(C11,'Anexo II'!$B$7:$AC$112,10,FALSE)</f>
        <v>52800.18</v>
      </c>
      <c r="M11" s="56">
        <f>VLOOKUP(C11,'Anexo II'!$B$7:$AC$112,11,FALSE)</f>
        <v>4308</v>
      </c>
      <c r="N11" s="55">
        <f t="shared" si="2"/>
        <v>57108.18</v>
      </c>
      <c r="O11" s="13">
        <f t="shared" si="7"/>
        <v>3.5450438127342251E-4</v>
      </c>
      <c r="P11" s="17">
        <f t="shared" si="8"/>
        <v>1.1698644582022943E-4</v>
      </c>
      <c r="Q11" s="56">
        <f>VLOOKUP(C11,'Anexo II'!$B$7:$AC$112,15,FALSE)</f>
        <v>56229.16</v>
      </c>
      <c r="R11" s="56">
        <f>VLOOKUP(C11,'Anexo II'!$B$7:$AC$112,16,FALSE)</f>
        <v>7920</v>
      </c>
      <c r="S11" s="55">
        <f t="shared" si="9"/>
        <v>64149.16</v>
      </c>
      <c r="T11" s="15">
        <f t="shared" si="10"/>
        <v>3.1668360100876321E-4</v>
      </c>
      <c r="U11" s="15">
        <f t="shared" si="11"/>
        <v>1.0767242434297951E-4</v>
      </c>
      <c r="V11" s="15">
        <f t="shared" si="3"/>
        <v>4.6771034591084899E-4</v>
      </c>
      <c r="W11" s="16">
        <f t="shared" si="12"/>
        <v>2.1046965565988203E-5</v>
      </c>
      <c r="X11" s="15">
        <f t="shared" si="13"/>
        <v>6.3336720201752644E-6</v>
      </c>
      <c r="Y11" s="16">
        <f>VLOOKUP(B11,'Anexo II'!$A$7:$X$112,24,FALSE)</f>
        <v>52.119102222447303</v>
      </c>
      <c r="Z11" s="17">
        <f t="shared" si="14"/>
        <v>6604.5394711096887</v>
      </c>
      <c r="AA11" s="14">
        <f t="shared" si="15"/>
        <v>4.314355953060978E-3</v>
      </c>
      <c r="AB11" s="14">
        <f t="shared" si="16"/>
        <v>1.0785889882652445E-4</v>
      </c>
      <c r="AC11" s="14">
        <f t="shared" si="17"/>
        <v>3.3750000000000004E-3</v>
      </c>
      <c r="AD11" s="30">
        <f t="shared" si="18"/>
        <v>5.7039170553323066E-3</v>
      </c>
      <c r="AE11" s="39"/>
      <c r="AF11" s="40"/>
      <c r="AG11" s="29"/>
      <c r="AH11" s="29"/>
    </row>
    <row r="12" spans="1:34" s="5" customFormat="1" ht="13.5" x14ac:dyDescent="0.2">
      <c r="A12" s="54" t="s">
        <v>201</v>
      </c>
      <c r="B12" s="21">
        <v>9</v>
      </c>
      <c r="C12" s="22" t="s">
        <v>98</v>
      </c>
      <c r="D12" s="12">
        <f>VLOOKUP(B12,'Anexo II'!A$7:C$112,3)</f>
        <v>4466</v>
      </c>
      <c r="E12" s="19">
        <f t="shared" si="0"/>
        <v>3.8763626074223749E-3</v>
      </c>
      <c r="F12" s="19">
        <f t="shared" si="4"/>
        <v>2.48087206875032E-3</v>
      </c>
      <c r="G12" s="55">
        <f>VLOOKUP(C12,'Anexo II'!$B$7:$AC$112,5,FALSE)</f>
        <v>54723</v>
      </c>
      <c r="H12" s="55">
        <f>VLOOKUP(C12,'Anexo II'!$B$7:$AC$112,6,FALSE)</f>
        <v>90810</v>
      </c>
      <c r="I12" s="55">
        <f t="shared" si="1"/>
        <v>145533</v>
      </c>
      <c r="J12" s="18">
        <f t="shared" si="5"/>
        <v>1.1286060013610049E-3</v>
      </c>
      <c r="K12" s="18">
        <f t="shared" si="6"/>
        <v>3.7243998044913162E-4</v>
      </c>
      <c r="L12" s="56">
        <f>VLOOKUP(C12,'Anexo II'!$B$7:$AC$112,10,FALSE)</f>
        <v>84738</v>
      </c>
      <c r="M12" s="56">
        <f>VLOOKUP(C12,'Anexo II'!$B$7:$AC$112,11,FALSE)</f>
        <v>42076</v>
      </c>
      <c r="N12" s="55">
        <f t="shared" si="2"/>
        <v>126814</v>
      </c>
      <c r="O12" s="13">
        <f t="shared" si="7"/>
        <v>7.8720979388255418E-4</v>
      </c>
      <c r="P12" s="17">
        <f t="shared" si="8"/>
        <v>2.5977923198124288E-4</v>
      </c>
      <c r="Q12" s="56">
        <f>VLOOKUP(C12,'Anexo II'!$B$7:$AC$112,15,FALSE)</f>
        <v>72190</v>
      </c>
      <c r="R12" s="56">
        <f>VLOOKUP(C12,'Anexo II'!$B$7:$AC$112,16,FALSE)</f>
        <v>68340</v>
      </c>
      <c r="S12" s="55">
        <f t="shared" si="9"/>
        <v>140530</v>
      </c>
      <c r="T12" s="15">
        <f t="shared" si="10"/>
        <v>6.9375103976048152E-4</v>
      </c>
      <c r="U12" s="15">
        <f t="shared" si="11"/>
        <v>2.3587535351856373E-4</v>
      </c>
      <c r="V12" s="15">
        <f t="shared" si="3"/>
        <v>8.6809456594893835E-4</v>
      </c>
      <c r="W12" s="16">
        <f t="shared" si="12"/>
        <v>3.9064255467702227E-5</v>
      </c>
      <c r="X12" s="15">
        <f t="shared" si="13"/>
        <v>1.387502079520963E-5</v>
      </c>
      <c r="Y12" s="16">
        <f>VLOOKUP(B12,'Anexo II'!$A$7:$X$112,24,FALSE)</f>
        <v>53.728510472629701</v>
      </c>
      <c r="Z12" s="17">
        <f t="shared" si="14"/>
        <v>6422.6835565767215</v>
      </c>
      <c r="AA12" s="14">
        <f t="shared" si="15"/>
        <v>4.195560214024713E-3</v>
      </c>
      <c r="AB12" s="14">
        <f t="shared" si="16"/>
        <v>1.0488900535061784E-4</v>
      </c>
      <c r="AC12" s="14">
        <f t="shared" si="17"/>
        <v>3.3750000000000004E-3</v>
      </c>
      <c r="AD12" s="30">
        <f t="shared" si="18"/>
        <v>6.0137003503638502E-3</v>
      </c>
      <c r="AE12" s="39"/>
      <c r="AF12" s="40"/>
      <c r="AG12" s="29"/>
      <c r="AH12" s="29"/>
    </row>
    <row r="13" spans="1:34" s="5" customFormat="1" ht="13.5" x14ac:dyDescent="0.2">
      <c r="A13" s="54" t="s">
        <v>200</v>
      </c>
      <c r="B13" s="21">
        <v>10</v>
      </c>
      <c r="C13" s="20" t="s">
        <v>97</v>
      </c>
      <c r="D13" s="12">
        <f>VLOOKUP(B13,'Anexo II'!A$7:C$112,3)</f>
        <v>2755</v>
      </c>
      <c r="E13" s="19">
        <f t="shared" si="0"/>
        <v>2.3912626474358809E-3</v>
      </c>
      <c r="F13" s="19">
        <f t="shared" si="4"/>
        <v>1.5304080943589638E-3</v>
      </c>
      <c r="G13" s="55">
        <f>VLOOKUP(C13,'Anexo II'!$B$7:$AC$112,5,FALSE)</f>
        <v>0</v>
      </c>
      <c r="H13" s="55">
        <f>VLOOKUP(C13,'Anexo II'!$B$7:$AC$112,6,FALSE)</f>
        <v>0</v>
      </c>
      <c r="I13" s="55">
        <f t="shared" si="1"/>
        <v>0</v>
      </c>
      <c r="J13" s="18">
        <f t="shared" si="5"/>
        <v>0</v>
      </c>
      <c r="K13" s="18">
        <f t="shared" si="6"/>
        <v>0</v>
      </c>
      <c r="L13" s="56">
        <f>VLOOKUP(C13,'Anexo II'!$B$7:$AC$112,10,FALSE)</f>
        <v>0</v>
      </c>
      <c r="M13" s="56">
        <f>VLOOKUP(C13,'Anexo II'!$B$7:$AC$112,11,FALSE)</f>
        <v>0</v>
      </c>
      <c r="N13" s="55">
        <f t="shared" si="2"/>
        <v>0</v>
      </c>
      <c r="O13" s="13">
        <f t="shared" si="7"/>
        <v>0</v>
      </c>
      <c r="P13" s="17">
        <f t="shared" si="8"/>
        <v>0</v>
      </c>
      <c r="Q13" s="56">
        <f>VLOOKUP(C13,'Anexo II'!$B$7:$AC$112,15,FALSE)</f>
        <v>11176</v>
      </c>
      <c r="R13" s="56">
        <f>VLOOKUP(C13,'Anexo II'!$B$7:$AC$112,16,FALSE)</f>
        <v>0</v>
      </c>
      <c r="S13" s="55">
        <f t="shared" si="9"/>
        <v>11176</v>
      </c>
      <c r="T13" s="15">
        <f t="shared" si="10"/>
        <v>5.5172287912638879E-5</v>
      </c>
      <c r="U13" s="15">
        <f t="shared" si="11"/>
        <v>1.8758577890297219E-5</v>
      </c>
      <c r="V13" s="15">
        <f t="shared" si="3"/>
        <v>1.8758577890297219E-5</v>
      </c>
      <c r="W13" s="16">
        <f t="shared" si="12"/>
        <v>8.4413600506337485E-7</v>
      </c>
      <c r="X13" s="15">
        <f t="shared" si="13"/>
        <v>1.1034457582527776E-6</v>
      </c>
      <c r="Y13" s="16">
        <f>VLOOKUP(B13,'Anexo II'!$A$7:$X$112,24,FALSE)</f>
        <v>49.061852249180603</v>
      </c>
      <c r="Z13" s="17">
        <f t="shared" si="14"/>
        <v>5833.9723309906803</v>
      </c>
      <c r="AA13" s="14">
        <f t="shared" si="15"/>
        <v>3.8109899057009733E-3</v>
      </c>
      <c r="AB13" s="14">
        <f t="shared" si="16"/>
        <v>9.5274747642524343E-5</v>
      </c>
      <c r="AC13" s="14">
        <f t="shared" si="17"/>
        <v>3.3750000000000004E-3</v>
      </c>
      <c r="AD13" s="30">
        <f t="shared" si="18"/>
        <v>5.0026304237648046E-3</v>
      </c>
      <c r="AE13" s="39"/>
      <c r="AF13" s="40"/>
      <c r="AG13" s="29"/>
      <c r="AH13" s="29"/>
    </row>
    <row r="14" spans="1:34" s="5" customFormat="1" ht="13.5" x14ac:dyDescent="0.2">
      <c r="A14" s="54" t="s">
        <v>199</v>
      </c>
      <c r="B14" s="21">
        <v>11</v>
      </c>
      <c r="C14" s="20" t="s">
        <v>96</v>
      </c>
      <c r="D14" s="12">
        <f>VLOOKUP(B14,'Anexo II'!A$7:C$112,3)</f>
        <v>8389</v>
      </c>
      <c r="E14" s="19">
        <f t="shared" si="0"/>
        <v>7.2814164607403276E-3</v>
      </c>
      <c r="F14" s="19">
        <f t="shared" si="4"/>
        <v>4.66010653487381E-3</v>
      </c>
      <c r="G14" s="55">
        <f>VLOOKUP(C14,'Anexo II'!$B$7:$AC$112,5,FALSE)</f>
        <v>382911.11</v>
      </c>
      <c r="H14" s="55">
        <f>VLOOKUP(C14,'Anexo II'!$B$7:$AC$112,6,FALSE)</f>
        <v>37000</v>
      </c>
      <c r="I14" s="55">
        <f t="shared" si="1"/>
        <v>419911.11</v>
      </c>
      <c r="J14" s="18">
        <f t="shared" si="5"/>
        <v>3.2564036938987104E-3</v>
      </c>
      <c r="K14" s="18">
        <f t="shared" si="6"/>
        <v>1.0746132189865744E-3</v>
      </c>
      <c r="L14" s="56">
        <f>VLOOKUP(C14,'Anexo II'!$B$7:$AC$112,10,FALSE)</f>
        <v>300492.55</v>
      </c>
      <c r="M14" s="56">
        <f>VLOOKUP(C14,'Anexo II'!$B$7:$AC$112,11,FALSE)</f>
        <v>8900</v>
      </c>
      <c r="N14" s="55">
        <f t="shared" si="2"/>
        <v>309392.55</v>
      </c>
      <c r="O14" s="13">
        <f t="shared" si="7"/>
        <v>1.920583259847476E-3</v>
      </c>
      <c r="P14" s="17">
        <f t="shared" si="8"/>
        <v>6.3379247574966708E-4</v>
      </c>
      <c r="Q14" s="56">
        <f>VLOOKUP(C14,'Anexo II'!$B$7:$AC$112,15,FALSE)</f>
        <v>0</v>
      </c>
      <c r="R14" s="56">
        <f>VLOOKUP(C14,'Anexo II'!$B$7:$AC$112,16,FALSE)</f>
        <v>0</v>
      </c>
      <c r="S14" s="55">
        <f t="shared" si="9"/>
        <v>0</v>
      </c>
      <c r="T14" s="15">
        <f t="shared" si="10"/>
        <v>0</v>
      </c>
      <c r="U14" s="15">
        <f t="shared" si="11"/>
        <v>0</v>
      </c>
      <c r="V14" s="15">
        <f t="shared" si="3"/>
        <v>1.7084056947362415E-3</v>
      </c>
      <c r="W14" s="16">
        <f t="shared" si="12"/>
        <v>7.6878256263130865E-5</v>
      </c>
      <c r="X14" s="15">
        <f t="shared" si="13"/>
        <v>0</v>
      </c>
      <c r="Y14" s="16">
        <f>VLOOKUP(B14,'Anexo II'!$A$7:$X$112,24,FALSE)</f>
        <v>55.201169409642802</v>
      </c>
      <c r="Z14" s="17">
        <f t="shared" si="14"/>
        <v>10265.70095815694</v>
      </c>
      <c r="AA14" s="14">
        <f t="shared" si="15"/>
        <v>6.705976735381162E-3</v>
      </c>
      <c r="AB14" s="14">
        <f t="shared" si="16"/>
        <v>1.6764941838452906E-4</v>
      </c>
      <c r="AC14" s="14">
        <f t="shared" si="17"/>
        <v>3.3750000000000004E-3</v>
      </c>
      <c r="AD14" s="30">
        <f t="shared" si="18"/>
        <v>8.2796342095214706E-3</v>
      </c>
      <c r="AE14" s="39"/>
      <c r="AF14" s="40"/>
      <c r="AG14" s="29"/>
      <c r="AH14" s="29"/>
    </row>
    <row r="15" spans="1:34" s="5" customFormat="1" ht="13.5" x14ac:dyDescent="0.2">
      <c r="A15" s="54" t="s">
        <v>198</v>
      </c>
      <c r="B15" s="21">
        <v>13</v>
      </c>
      <c r="C15" s="22" t="s">
        <v>94</v>
      </c>
      <c r="D15" s="12">
        <f>VLOOKUP(B15,'Anexo II'!A$7:C$112,3)</f>
        <v>16671</v>
      </c>
      <c r="E15" s="19">
        <f t="shared" si="0"/>
        <v>1.4469959925736322E-2</v>
      </c>
      <c r="F15" s="19">
        <f t="shared" si="4"/>
        <v>9.260774352471246E-3</v>
      </c>
      <c r="G15" s="55">
        <f>VLOOKUP(C15,'Anexo II'!$B$7:$AC$112,5,FALSE)</f>
        <v>5209291.54</v>
      </c>
      <c r="H15" s="55">
        <f>VLOOKUP(C15,'Anexo II'!$B$7:$AC$112,6,FALSE)</f>
        <v>2121109.84</v>
      </c>
      <c r="I15" s="55">
        <f t="shared" si="1"/>
        <v>7330401.3799999999</v>
      </c>
      <c r="J15" s="18">
        <f t="shared" si="5"/>
        <v>5.6847141128493137E-2</v>
      </c>
      <c r="K15" s="18">
        <f t="shared" si="6"/>
        <v>1.8759556572402736E-2</v>
      </c>
      <c r="L15" s="56">
        <f>VLOOKUP(C15,'Anexo II'!$B$7:$AC$112,10,FALSE)</f>
        <v>9123211.2799999993</v>
      </c>
      <c r="M15" s="56">
        <f>VLOOKUP(C15,'Anexo II'!$B$7:$AC$112,11,FALSE)</f>
        <v>620168.62</v>
      </c>
      <c r="N15" s="55">
        <f t="shared" si="2"/>
        <v>9743379.8999999985</v>
      </c>
      <c r="O15" s="13">
        <f t="shared" si="7"/>
        <v>6.0482944176498021E-2</v>
      </c>
      <c r="P15" s="17">
        <f t="shared" si="8"/>
        <v>1.9959371578244348E-2</v>
      </c>
      <c r="Q15" s="56">
        <f>VLOOKUP(C15,'Anexo II'!$B$7:$AC$112,15,FALSE)</f>
        <v>8992644.0800000001</v>
      </c>
      <c r="R15" s="56">
        <f>VLOOKUP(C15,'Anexo II'!$B$7:$AC$112,16,FALSE)</f>
        <v>1045972.88</v>
      </c>
      <c r="S15" s="55">
        <f t="shared" si="9"/>
        <v>10038616.960000001</v>
      </c>
      <c r="T15" s="15">
        <f t="shared" si="10"/>
        <v>4.9557396668022523E-2</v>
      </c>
      <c r="U15" s="15">
        <f t="shared" si="11"/>
        <v>1.6849514867127657E-2</v>
      </c>
      <c r="V15" s="15">
        <f t="shared" si="3"/>
        <v>5.5568443017774742E-2</v>
      </c>
      <c r="W15" s="16">
        <f t="shared" si="12"/>
        <v>2.5005799357998631E-3</v>
      </c>
      <c r="X15" s="15">
        <f t="shared" si="13"/>
        <v>9.9114793336045051E-4</v>
      </c>
      <c r="Y15" s="16">
        <f>VLOOKUP(B15,'Anexo II'!$A$7:$X$112,24,FALSE)</f>
        <v>58.883084195099201</v>
      </c>
      <c r="Z15" s="17">
        <f t="shared" si="14"/>
        <v>11463.362052637745</v>
      </c>
      <c r="AA15" s="14">
        <f t="shared" si="15"/>
        <v>7.4883380635745126E-3</v>
      </c>
      <c r="AB15" s="14">
        <f t="shared" si="16"/>
        <v>1.8720845158936282E-4</v>
      </c>
      <c r="AC15" s="14">
        <f t="shared" si="17"/>
        <v>3.3750000000000004E-3</v>
      </c>
      <c r="AD15" s="30">
        <f t="shared" si="18"/>
        <v>1.6314710673220923E-2</v>
      </c>
      <c r="AE15" s="39"/>
      <c r="AF15" s="40"/>
      <c r="AG15" s="29"/>
      <c r="AH15" s="29"/>
    </row>
    <row r="16" spans="1:34" s="5" customFormat="1" ht="13.5" x14ac:dyDescent="0.2">
      <c r="A16" s="54" t="s">
        <v>197</v>
      </c>
      <c r="B16" s="21">
        <v>15</v>
      </c>
      <c r="C16" s="22" t="s">
        <v>92</v>
      </c>
      <c r="D16" s="12">
        <f>VLOOKUP(B16,'Anexo II'!A$7:C$112,3)</f>
        <v>5560</v>
      </c>
      <c r="E16" s="19">
        <f t="shared" si="0"/>
        <v>4.8259238910139737E-3</v>
      </c>
      <c r="F16" s="19">
        <f t="shared" si="4"/>
        <v>3.0885912902489433E-3</v>
      </c>
      <c r="G16" s="55">
        <f>VLOOKUP(C16,'Anexo II'!$B$7:$AC$112,5,FALSE)</f>
        <v>20500</v>
      </c>
      <c r="H16" s="55">
        <f>VLOOKUP(C16,'Anexo II'!$B$7:$AC$112,6,FALSE)</f>
        <v>0</v>
      </c>
      <c r="I16" s="55">
        <f t="shared" si="1"/>
        <v>20500</v>
      </c>
      <c r="J16" s="18">
        <f t="shared" si="5"/>
        <v>1.5897716001113561E-4</v>
      </c>
      <c r="K16" s="18">
        <f t="shared" si="6"/>
        <v>5.2462462803674758E-5</v>
      </c>
      <c r="L16" s="56">
        <f>VLOOKUP(C16,'Anexo II'!$B$7:$AC$112,10,FALSE)</f>
        <v>21650</v>
      </c>
      <c r="M16" s="56">
        <f>VLOOKUP(C16,'Anexo II'!$B$7:$AC$112,11,FALSE)</f>
        <v>0</v>
      </c>
      <c r="N16" s="55">
        <f t="shared" si="2"/>
        <v>21650</v>
      </c>
      <c r="O16" s="13">
        <f t="shared" si="7"/>
        <v>1.3439440469945982E-4</v>
      </c>
      <c r="P16" s="17">
        <f t="shared" si="8"/>
        <v>4.4350153550821744E-5</v>
      </c>
      <c r="Q16" s="56">
        <f>VLOOKUP(C16,'Anexo II'!$B$7:$AC$112,15,FALSE)</f>
        <v>0</v>
      </c>
      <c r="R16" s="56">
        <f>VLOOKUP(C16,'Anexo II'!$B$7:$AC$112,16,FALSE)</f>
        <v>0</v>
      </c>
      <c r="S16" s="55">
        <f t="shared" si="9"/>
        <v>0</v>
      </c>
      <c r="T16" s="15">
        <f t="shared" si="10"/>
        <v>0</v>
      </c>
      <c r="U16" s="15">
        <f t="shared" si="11"/>
        <v>0</v>
      </c>
      <c r="V16" s="15">
        <f t="shared" si="3"/>
        <v>9.6812616354496501E-5</v>
      </c>
      <c r="W16" s="16">
        <f t="shared" si="12"/>
        <v>4.3565677359523423E-6</v>
      </c>
      <c r="X16" s="15">
        <f t="shared" si="13"/>
        <v>0</v>
      </c>
      <c r="Y16" s="16">
        <f>VLOOKUP(B16,'Anexo II'!$A$7:$X$112,24,FALSE)</f>
        <v>51.711242823354397</v>
      </c>
      <c r="Z16" s="17">
        <f t="shared" si="14"/>
        <v>9629.0473297529661</v>
      </c>
      <c r="AA16" s="14">
        <f t="shared" si="15"/>
        <v>6.2900884840113736E-3</v>
      </c>
      <c r="AB16" s="14">
        <f t="shared" si="16"/>
        <v>1.5725221210028436E-4</v>
      </c>
      <c r="AC16" s="14">
        <f t="shared" si="17"/>
        <v>3.3750000000000004E-3</v>
      </c>
      <c r="AD16" s="30">
        <f t="shared" si="18"/>
        <v>6.6252000700851802E-3</v>
      </c>
      <c r="AE16" s="39"/>
      <c r="AF16" s="40"/>
      <c r="AG16" s="29"/>
      <c r="AH16" s="29"/>
    </row>
    <row r="17" spans="1:34" s="5" customFormat="1" ht="13.5" x14ac:dyDescent="0.2">
      <c r="A17" s="54" t="s">
        <v>196</v>
      </c>
      <c r="B17" s="21">
        <v>16</v>
      </c>
      <c r="C17" s="20" t="s">
        <v>91</v>
      </c>
      <c r="D17" s="12">
        <f>VLOOKUP(B17,'Anexo II'!A$7:C$112,3)</f>
        <v>3104</v>
      </c>
      <c r="E17" s="19">
        <f t="shared" si="0"/>
        <v>2.6941848485085205E-3</v>
      </c>
      <c r="F17" s="19">
        <f t="shared" si="4"/>
        <v>1.7242783030454532E-3</v>
      </c>
      <c r="G17" s="55">
        <f>VLOOKUP(C17,'Anexo II'!$B$7:$AC$112,5,FALSE)</f>
        <v>0</v>
      </c>
      <c r="H17" s="55">
        <f>VLOOKUP(C17,'Anexo II'!$B$7:$AC$112,6,FALSE)</f>
        <v>0</v>
      </c>
      <c r="I17" s="55">
        <f t="shared" si="1"/>
        <v>0</v>
      </c>
      <c r="J17" s="18">
        <f t="shared" si="5"/>
        <v>0</v>
      </c>
      <c r="K17" s="18">
        <f t="shared" si="6"/>
        <v>0</v>
      </c>
      <c r="L17" s="56">
        <f>VLOOKUP(C17,'Anexo II'!$B$7:$AC$112,10,FALSE)</f>
        <v>0</v>
      </c>
      <c r="M17" s="56">
        <f>VLOOKUP(C17,'Anexo II'!$B$7:$AC$112,11,FALSE)</f>
        <v>0</v>
      </c>
      <c r="N17" s="55">
        <f t="shared" si="2"/>
        <v>0</v>
      </c>
      <c r="O17" s="13">
        <f t="shared" si="7"/>
        <v>0</v>
      </c>
      <c r="P17" s="17">
        <f t="shared" si="8"/>
        <v>0</v>
      </c>
      <c r="Q17" s="56">
        <f>VLOOKUP(C17,'Anexo II'!$B$7:$AC$112,15,FALSE)</f>
        <v>3583</v>
      </c>
      <c r="R17" s="56">
        <f>VLOOKUP(C17,'Anexo II'!$B$7:$AC$112,16,FALSE)</f>
        <v>8820</v>
      </c>
      <c r="S17" s="55">
        <f t="shared" si="9"/>
        <v>12403</v>
      </c>
      <c r="T17" s="15">
        <f t="shared" si="10"/>
        <v>6.1229589028316038E-5</v>
      </c>
      <c r="U17" s="15">
        <f t="shared" si="11"/>
        <v>2.0818060269627454E-5</v>
      </c>
      <c r="V17" s="15">
        <f t="shared" si="3"/>
        <v>2.0818060269627454E-5</v>
      </c>
      <c r="W17" s="16">
        <f t="shared" si="12"/>
        <v>9.3681271213323534E-7</v>
      </c>
      <c r="X17" s="15">
        <f t="shared" si="13"/>
        <v>1.2245917805663209E-6</v>
      </c>
      <c r="Y17" s="16">
        <f>VLOOKUP(B17,'Anexo II'!$A$7:$X$112,24,FALSE)</f>
        <v>52.303856046019497</v>
      </c>
      <c r="Z17" s="17">
        <f t="shared" si="14"/>
        <v>5107.8137693074341</v>
      </c>
      <c r="AA17" s="14">
        <f t="shared" si="15"/>
        <v>3.3366333624221243E-3</v>
      </c>
      <c r="AB17" s="14">
        <f t="shared" si="16"/>
        <v>8.3415834060553113E-5</v>
      </c>
      <c r="AC17" s="14">
        <f t="shared" si="17"/>
        <v>3.3750000000000004E-3</v>
      </c>
      <c r="AD17" s="30">
        <f t="shared" si="18"/>
        <v>5.1848555415987064E-3</v>
      </c>
      <c r="AE17" s="39"/>
      <c r="AF17" s="40"/>
      <c r="AG17" s="29"/>
      <c r="AH17" s="29"/>
    </row>
    <row r="18" spans="1:34" s="5" customFormat="1" ht="13.5" x14ac:dyDescent="0.2">
      <c r="A18" s="54" t="s">
        <v>195</v>
      </c>
      <c r="B18" s="21">
        <v>17</v>
      </c>
      <c r="C18" s="20" t="s">
        <v>90</v>
      </c>
      <c r="D18" s="12">
        <f>VLOOKUP(B18,'Anexo II'!A$7:C$112,3)</f>
        <v>4686</v>
      </c>
      <c r="E18" s="19">
        <f t="shared" si="0"/>
        <v>4.0673164304481082E-3</v>
      </c>
      <c r="F18" s="19">
        <f t="shared" si="4"/>
        <v>2.6030825154867892E-3</v>
      </c>
      <c r="G18" s="55">
        <f>VLOOKUP(C18,'Anexo II'!$B$7:$AC$112,5,FALSE)</f>
        <v>0</v>
      </c>
      <c r="H18" s="55">
        <f>VLOOKUP(C18,'Anexo II'!$B$7:$AC$112,6,FALSE)</f>
        <v>0</v>
      </c>
      <c r="I18" s="55">
        <f t="shared" si="1"/>
        <v>0</v>
      </c>
      <c r="J18" s="18">
        <f t="shared" si="5"/>
        <v>0</v>
      </c>
      <c r="K18" s="18">
        <f t="shared" si="6"/>
        <v>0</v>
      </c>
      <c r="L18" s="56">
        <f>VLOOKUP(C18,'Anexo II'!$B$7:$AC$112,10,FALSE)</f>
        <v>0</v>
      </c>
      <c r="M18" s="56">
        <f>VLOOKUP(C18,'Anexo II'!$B$7:$AC$112,11,FALSE)</f>
        <v>0</v>
      </c>
      <c r="N18" s="55">
        <f t="shared" si="2"/>
        <v>0</v>
      </c>
      <c r="O18" s="13">
        <f t="shared" si="7"/>
        <v>0</v>
      </c>
      <c r="P18" s="17">
        <f t="shared" si="8"/>
        <v>0</v>
      </c>
      <c r="Q18" s="56">
        <f>VLOOKUP(C18,'Anexo II'!$B$7:$AC$112,15,FALSE)</f>
        <v>0</v>
      </c>
      <c r="R18" s="56">
        <f>VLOOKUP(C18,'Anexo II'!$B$7:$AC$112,16,FALSE)</f>
        <v>0</v>
      </c>
      <c r="S18" s="55">
        <f t="shared" si="9"/>
        <v>0</v>
      </c>
      <c r="T18" s="15">
        <f t="shared" si="10"/>
        <v>0</v>
      </c>
      <c r="U18" s="15">
        <f t="shared" si="11"/>
        <v>0</v>
      </c>
      <c r="V18" s="15">
        <f t="shared" si="3"/>
        <v>0</v>
      </c>
      <c r="W18" s="16">
        <f t="shared" si="12"/>
        <v>0</v>
      </c>
      <c r="X18" s="15">
        <f t="shared" si="13"/>
        <v>0</v>
      </c>
      <c r="Y18" s="16">
        <f>VLOOKUP(B18,'Anexo II'!$A$7:$X$112,24,FALSE)</f>
        <v>49.888448401560701</v>
      </c>
      <c r="Z18" s="17">
        <f t="shared" si="14"/>
        <v>9359.0756030657139</v>
      </c>
      <c r="AA18" s="14">
        <f t="shared" si="15"/>
        <v>6.1137318839355782E-3</v>
      </c>
      <c r="AB18" s="14">
        <f t="shared" si="16"/>
        <v>1.5284329709838946E-4</v>
      </c>
      <c r="AC18" s="14">
        <f t="shared" si="17"/>
        <v>3.3750000000000004E-3</v>
      </c>
      <c r="AD18" s="30">
        <f t="shared" si="18"/>
        <v>6.1309258125851786E-3</v>
      </c>
      <c r="AE18" s="39"/>
      <c r="AF18" s="40"/>
      <c r="AG18" s="29"/>
      <c r="AH18" s="29"/>
    </row>
    <row r="19" spans="1:34" s="5" customFormat="1" ht="13.5" x14ac:dyDescent="0.2">
      <c r="A19" s="54" t="s">
        <v>194</v>
      </c>
      <c r="B19" s="21">
        <v>18</v>
      </c>
      <c r="C19" s="20" t="s">
        <v>89</v>
      </c>
      <c r="D19" s="12">
        <f>VLOOKUP(B19,'Anexo II'!A$7:C$112,3)</f>
        <v>3385</v>
      </c>
      <c r="E19" s="19">
        <f t="shared" si="0"/>
        <v>2.9380849588277517E-3</v>
      </c>
      <c r="F19" s="19">
        <f t="shared" si="4"/>
        <v>1.8803743736497611E-3</v>
      </c>
      <c r="G19" s="55">
        <f>VLOOKUP(C19,'Anexo II'!$B$7:$AC$112,5,FALSE)</f>
        <v>0</v>
      </c>
      <c r="H19" s="55">
        <f>VLOOKUP(C19,'Anexo II'!$B$7:$AC$112,6,FALSE)</f>
        <v>0</v>
      </c>
      <c r="I19" s="55">
        <f t="shared" si="1"/>
        <v>0</v>
      </c>
      <c r="J19" s="18">
        <f t="shared" si="5"/>
        <v>0</v>
      </c>
      <c r="K19" s="18">
        <f t="shared" si="6"/>
        <v>0</v>
      </c>
      <c r="L19" s="56">
        <f>VLOOKUP(C19,'Anexo II'!$B$7:$AC$112,10,FALSE)</f>
        <v>0</v>
      </c>
      <c r="M19" s="56">
        <f>VLOOKUP(C19,'Anexo II'!$B$7:$AC$112,11,FALSE)</f>
        <v>0</v>
      </c>
      <c r="N19" s="55">
        <f t="shared" si="2"/>
        <v>0</v>
      </c>
      <c r="O19" s="13">
        <f t="shared" si="7"/>
        <v>0</v>
      </c>
      <c r="P19" s="17">
        <f t="shared" si="8"/>
        <v>0</v>
      </c>
      <c r="Q19" s="56">
        <f>VLOOKUP(C19,'Anexo II'!$B$7:$AC$112,15,FALSE)</f>
        <v>0</v>
      </c>
      <c r="R19" s="56">
        <f>VLOOKUP(C19,'Anexo II'!$B$7:$AC$112,16,FALSE)</f>
        <v>0</v>
      </c>
      <c r="S19" s="55">
        <f t="shared" si="9"/>
        <v>0</v>
      </c>
      <c r="T19" s="15">
        <f t="shared" si="10"/>
        <v>0</v>
      </c>
      <c r="U19" s="15">
        <f t="shared" si="11"/>
        <v>0</v>
      </c>
      <c r="V19" s="15">
        <f t="shared" si="3"/>
        <v>0</v>
      </c>
      <c r="W19" s="16">
        <f t="shared" si="12"/>
        <v>0</v>
      </c>
      <c r="X19" s="15">
        <f t="shared" si="13"/>
        <v>0</v>
      </c>
      <c r="Y19" s="16">
        <f>VLOOKUP(B19,'Anexo II'!$A$7:$X$112,24,FALSE)</f>
        <v>52.576072279621599</v>
      </c>
      <c r="Z19" s="17">
        <f t="shared" si="14"/>
        <v>5436.0523205548143</v>
      </c>
      <c r="AA19" s="14">
        <f t="shared" si="15"/>
        <v>3.5510522411028975E-3</v>
      </c>
      <c r="AB19" s="14">
        <f t="shared" si="16"/>
        <v>8.8776306027572443E-5</v>
      </c>
      <c r="AC19" s="14">
        <f t="shared" si="17"/>
        <v>3.3750000000000004E-3</v>
      </c>
      <c r="AD19" s="30">
        <f t="shared" si="18"/>
        <v>5.3441506796773341E-3</v>
      </c>
      <c r="AE19" s="39"/>
      <c r="AF19" s="40"/>
      <c r="AG19" s="29"/>
      <c r="AH19" s="29"/>
    </row>
    <row r="20" spans="1:34" s="5" customFormat="1" ht="13.5" x14ac:dyDescent="0.2">
      <c r="A20" s="54" t="s">
        <v>193</v>
      </c>
      <c r="B20" s="21">
        <v>19</v>
      </c>
      <c r="C20" s="20" t="s">
        <v>88</v>
      </c>
      <c r="D20" s="12">
        <f>VLOOKUP(B20,'Anexo II'!A$7:C$112,3)</f>
        <v>38934</v>
      </c>
      <c r="E20" s="19">
        <f t="shared" si="0"/>
        <v>3.3793618844017631E-2</v>
      </c>
      <c r="F20" s="19">
        <f t="shared" si="4"/>
        <v>2.1627916060171285E-2</v>
      </c>
      <c r="G20" s="55">
        <f>VLOOKUP(C20,'Anexo II'!$B$7:$AC$112,5,FALSE)</f>
        <v>34106</v>
      </c>
      <c r="H20" s="55">
        <f>VLOOKUP(C20,'Anexo II'!$B$7:$AC$112,6,FALSE)</f>
        <v>37700</v>
      </c>
      <c r="I20" s="55">
        <f t="shared" si="1"/>
        <v>71806</v>
      </c>
      <c r="J20" s="18">
        <f t="shared" si="5"/>
        <v>5.5685433911022457E-4</v>
      </c>
      <c r="K20" s="18">
        <f t="shared" si="6"/>
        <v>1.8376193190637412E-4</v>
      </c>
      <c r="L20" s="56">
        <f>VLOOKUP(C20,'Anexo II'!$B$7:$AC$112,10,FALSE)</f>
        <v>31340</v>
      </c>
      <c r="M20" s="56">
        <f>VLOOKUP(C20,'Anexo II'!$B$7:$AC$112,11,FALSE)</f>
        <v>13200</v>
      </c>
      <c r="N20" s="55">
        <f t="shared" si="2"/>
        <v>44540</v>
      </c>
      <c r="O20" s="13">
        <f t="shared" si="7"/>
        <v>2.7648622564960463E-4</v>
      </c>
      <c r="P20" s="17">
        <f t="shared" si="8"/>
        <v>9.1240454464369526E-5</v>
      </c>
      <c r="Q20" s="56">
        <f>VLOOKUP(C20,'Anexo II'!$B$7:$AC$112,15,FALSE)</f>
        <v>535</v>
      </c>
      <c r="R20" s="56">
        <f>VLOOKUP(C20,'Anexo II'!$B$7:$AC$112,16,FALSE)</f>
        <v>3600</v>
      </c>
      <c r="S20" s="55">
        <f t="shared" si="9"/>
        <v>4135</v>
      </c>
      <c r="T20" s="15">
        <f t="shared" si="10"/>
        <v>2.0413154126589278E-5</v>
      </c>
      <c r="U20" s="15">
        <f t="shared" si="11"/>
        <v>6.940472403040355E-6</v>
      </c>
      <c r="V20" s="15">
        <f t="shared" si="3"/>
        <v>2.81942858773784E-4</v>
      </c>
      <c r="W20" s="16">
        <f t="shared" si="12"/>
        <v>1.2687428644820279E-5</v>
      </c>
      <c r="X20" s="15">
        <f t="shared" si="13"/>
        <v>4.0826308253178559E-7</v>
      </c>
      <c r="Y20" s="16">
        <f>VLOOKUP(B20,'Anexo II'!$A$7:$X$112,24,FALSE)</f>
        <v>48.7793371874385</v>
      </c>
      <c r="Z20" s="17">
        <f t="shared" si="14"/>
        <v>84047.935633485569</v>
      </c>
      <c r="AA20" s="14">
        <f t="shared" si="15"/>
        <v>5.4903557322807321E-2</v>
      </c>
      <c r="AB20" s="14">
        <f t="shared" si="16"/>
        <v>1.3725889330701831E-3</v>
      </c>
      <c r="AC20" s="14">
        <f t="shared" si="17"/>
        <v>3.3750000000000004E-3</v>
      </c>
      <c r="AD20" s="30">
        <f t="shared" si="18"/>
        <v>2.6388600684968823E-2</v>
      </c>
      <c r="AE20" s="39"/>
      <c r="AF20" s="40"/>
      <c r="AG20" s="29"/>
      <c r="AH20" s="29"/>
    </row>
    <row r="21" spans="1:34" s="5" customFormat="1" ht="13.5" x14ac:dyDescent="0.2">
      <c r="A21" s="54" t="s">
        <v>192</v>
      </c>
      <c r="B21" s="21">
        <v>20</v>
      </c>
      <c r="C21" s="22" t="s">
        <v>87</v>
      </c>
      <c r="D21" s="12">
        <f>VLOOKUP(B21,'Anexo II'!A$7:C$112,3)</f>
        <v>4497</v>
      </c>
      <c r="E21" s="19">
        <f t="shared" si="0"/>
        <v>3.9032697370305464E-3</v>
      </c>
      <c r="F21" s="19">
        <f t="shared" si="4"/>
        <v>2.4980926316995498E-3</v>
      </c>
      <c r="G21" s="55">
        <f>VLOOKUP(C21,'Anexo II'!$B$7:$AC$112,5,FALSE)</f>
        <v>306826.23999999999</v>
      </c>
      <c r="H21" s="55">
        <f>VLOOKUP(C21,'Anexo II'!$B$7:$AC$112,6,FALSE)</f>
        <v>312741</v>
      </c>
      <c r="I21" s="55">
        <f t="shared" si="1"/>
        <v>619567.24</v>
      </c>
      <c r="J21" s="18">
        <f t="shared" si="5"/>
        <v>4.804733670787203E-3</v>
      </c>
      <c r="K21" s="18">
        <f t="shared" si="6"/>
        <v>1.5855621113597771E-3</v>
      </c>
      <c r="L21" s="56">
        <f>VLOOKUP(C21,'Anexo II'!$B$7:$AC$112,10,FALSE)</f>
        <v>432755.16</v>
      </c>
      <c r="M21" s="56">
        <f>VLOOKUP(C21,'Anexo II'!$B$7:$AC$112,11,FALSE)</f>
        <v>296476.83</v>
      </c>
      <c r="N21" s="55">
        <f t="shared" si="2"/>
        <v>729231.99</v>
      </c>
      <c r="O21" s="13">
        <f t="shared" si="7"/>
        <v>4.5267759438269023E-3</v>
      </c>
      <c r="P21" s="17">
        <f t="shared" si="8"/>
        <v>1.4938360614628779E-3</v>
      </c>
      <c r="Q21" s="56">
        <f>VLOOKUP(C21,'Anexo II'!$B$7:$AC$112,15,FALSE)</f>
        <v>492564.66</v>
      </c>
      <c r="R21" s="56">
        <f>VLOOKUP(C21,'Anexo II'!$B$7:$AC$112,16,FALSE)</f>
        <v>357216</v>
      </c>
      <c r="S21" s="55">
        <f t="shared" si="9"/>
        <v>849780.65999999992</v>
      </c>
      <c r="T21" s="15">
        <f t="shared" si="10"/>
        <v>4.1950915565597963E-3</v>
      </c>
      <c r="U21" s="15">
        <f t="shared" si="11"/>
        <v>1.4263311292303307E-3</v>
      </c>
      <c r="V21" s="15">
        <f t="shared" si="3"/>
        <v>4.5057293020529859E-3</v>
      </c>
      <c r="W21" s="16">
        <f t="shared" si="12"/>
        <v>2.0275781859238436E-4</v>
      </c>
      <c r="X21" s="15">
        <f t="shared" si="13"/>
        <v>8.3901831131195925E-5</v>
      </c>
      <c r="Y21" s="16">
        <f>VLOOKUP(B21,'Anexo II'!$A$7:$X$112,24,FALSE)</f>
        <v>55.688963939236402</v>
      </c>
      <c r="Z21" s="17">
        <f t="shared" si="14"/>
        <v>5183.6327664609616</v>
      </c>
      <c r="AA21" s="14">
        <f t="shared" si="15"/>
        <v>3.3861614397627652E-3</v>
      </c>
      <c r="AB21" s="14">
        <f t="shared" si="16"/>
        <v>8.4654035994069141E-5</v>
      </c>
      <c r="AC21" s="14">
        <f t="shared" si="17"/>
        <v>3.3750000000000004E-3</v>
      </c>
      <c r="AD21" s="30">
        <f t="shared" si="18"/>
        <v>6.2444063174171994E-3</v>
      </c>
      <c r="AE21" s="39"/>
      <c r="AF21" s="40"/>
      <c r="AG21" s="29"/>
      <c r="AH21" s="29"/>
    </row>
    <row r="22" spans="1:34" s="5" customFormat="1" ht="13.5" x14ac:dyDescent="0.2">
      <c r="A22" s="54" t="s">
        <v>191</v>
      </c>
      <c r="B22" s="21">
        <v>21</v>
      </c>
      <c r="C22" s="20" t="s">
        <v>86</v>
      </c>
      <c r="D22" s="12">
        <f>VLOOKUP(B22,'Anexo II'!A$7:C$112,3)</f>
        <v>9406</v>
      </c>
      <c r="E22" s="19">
        <f t="shared" si="0"/>
        <v>8.16414390627292E-3</v>
      </c>
      <c r="F22" s="19">
        <f t="shared" si="4"/>
        <v>5.2250521000146693E-3</v>
      </c>
      <c r="G22" s="55">
        <f>VLOOKUP(C22,'Anexo II'!$B$7:$AC$112,5,FALSE)</f>
        <v>7492</v>
      </c>
      <c r="H22" s="55">
        <f>VLOOKUP(C22,'Anexo II'!$B$7:$AC$112,6,FALSE)</f>
        <v>0</v>
      </c>
      <c r="I22" s="55">
        <f t="shared" si="1"/>
        <v>7492</v>
      </c>
      <c r="J22" s="18">
        <f t="shared" si="5"/>
        <v>5.8100335746508682E-5</v>
      </c>
      <c r="K22" s="18">
        <f t="shared" si="6"/>
        <v>1.9173110796347866E-5</v>
      </c>
      <c r="L22" s="56">
        <f>VLOOKUP(C22,'Anexo II'!$B$7:$AC$112,10,FALSE)</f>
        <v>37901.800000000003</v>
      </c>
      <c r="M22" s="56">
        <f>VLOOKUP(C22,'Anexo II'!$B$7:$AC$112,11,FALSE)</f>
        <v>4460</v>
      </c>
      <c r="N22" s="55">
        <f t="shared" si="2"/>
        <v>42361.8</v>
      </c>
      <c r="O22" s="13">
        <f t="shared" si="7"/>
        <v>2.6296484494215137E-4</v>
      </c>
      <c r="P22" s="17">
        <f t="shared" si="8"/>
        <v>8.6778398830909963E-5</v>
      </c>
      <c r="Q22" s="56">
        <f>VLOOKUP(C22,'Anexo II'!$B$7:$AC$112,15,FALSE)</f>
        <v>105824</v>
      </c>
      <c r="R22" s="56">
        <f>VLOOKUP(C22,'Anexo II'!$B$7:$AC$112,16,FALSE)</f>
        <v>26340</v>
      </c>
      <c r="S22" s="55">
        <f t="shared" si="9"/>
        <v>132164</v>
      </c>
      <c r="T22" s="15">
        <f t="shared" si="10"/>
        <v>6.5245081063761677E-4</v>
      </c>
      <c r="U22" s="15">
        <f t="shared" si="11"/>
        <v>2.2183327561678973E-4</v>
      </c>
      <c r="V22" s="15">
        <f t="shared" si="3"/>
        <v>3.2778478524404754E-4</v>
      </c>
      <c r="W22" s="16">
        <f t="shared" si="12"/>
        <v>1.4750315335982138E-5</v>
      </c>
      <c r="X22" s="15">
        <f t="shared" si="13"/>
        <v>1.3049016212752335E-5</v>
      </c>
      <c r="Y22" s="16">
        <f>VLOOKUP(B22,'Anexo II'!$A$7:$X$112,24,FALSE)</f>
        <v>50.171329232292102</v>
      </c>
      <c r="Z22" s="17">
        <f t="shared" si="14"/>
        <v>18398.648286298398</v>
      </c>
      <c r="AA22" s="14">
        <f t="shared" si="15"/>
        <v>1.2018751361770509E-2</v>
      </c>
      <c r="AB22" s="14">
        <f t="shared" si="16"/>
        <v>3.0046878404426275E-4</v>
      </c>
      <c r="AC22" s="14">
        <f t="shared" si="17"/>
        <v>3.3750000000000004E-3</v>
      </c>
      <c r="AD22" s="30">
        <f t="shared" si="18"/>
        <v>8.9283202156076671E-3</v>
      </c>
      <c r="AE22" s="39"/>
      <c r="AF22" s="40"/>
      <c r="AG22" s="29"/>
      <c r="AH22" s="29"/>
    </row>
    <row r="23" spans="1:34" s="5" customFormat="1" ht="13.5" x14ac:dyDescent="0.2">
      <c r="A23" s="54" t="s">
        <v>190</v>
      </c>
      <c r="B23" s="21">
        <v>23</v>
      </c>
      <c r="C23" s="20" t="s">
        <v>84</v>
      </c>
      <c r="D23" s="12">
        <f>VLOOKUP(B23,'Anexo II'!A$7:C$112,3)</f>
        <v>4863</v>
      </c>
      <c r="E23" s="19">
        <f t="shared" si="0"/>
        <v>4.2209474607915387E-3</v>
      </c>
      <c r="F23" s="19">
        <f t="shared" si="4"/>
        <v>2.7014063749065849E-3</v>
      </c>
      <c r="G23" s="55">
        <f>VLOOKUP(C23,'Anexo II'!$B$7:$AC$112,5,FALSE)</f>
        <v>67210.59</v>
      </c>
      <c r="H23" s="55">
        <f>VLOOKUP(C23,'Anexo II'!$B$7:$AC$112,6,FALSE)</f>
        <v>5350</v>
      </c>
      <c r="I23" s="55">
        <f t="shared" si="1"/>
        <v>72560.59</v>
      </c>
      <c r="J23" s="18">
        <f t="shared" si="5"/>
        <v>5.6270617204548317E-4</v>
      </c>
      <c r="K23" s="18">
        <f t="shared" si="6"/>
        <v>1.8569303677500946E-4</v>
      </c>
      <c r="L23" s="56">
        <f>VLOOKUP(C23,'Anexo II'!$B$7:$AC$112,10,FALSE)</f>
        <v>59091.25</v>
      </c>
      <c r="M23" s="56">
        <f>VLOOKUP(C23,'Anexo II'!$B$7:$AC$112,11,FALSE)</f>
        <v>3735</v>
      </c>
      <c r="N23" s="55">
        <f t="shared" si="2"/>
        <v>62826.25</v>
      </c>
      <c r="O23" s="13">
        <f t="shared" si="7"/>
        <v>3.8999983687064378E-4</v>
      </c>
      <c r="P23" s="17">
        <f t="shared" si="8"/>
        <v>1.2869994616731246E-4</v>
      </c>
      <c r="Q23" s="56">
        <f>VLOOKUP(C23,'Anexo II'!$B$7:$AC$112,15,FALSE)</f>
        <v>175307.66</v>
      </c>
      <c r="R23" s="56">
        <f>VLOOKUP(C23,'Anexo II'!$B$7:$AC$112,16,FALSE)</f>
        <v>31122</v>
      </c>
      <c r="S23" s="55">
        <f t="shared" si="9"/>
        <v>206429.66</v>
      </c>
      <c r="T23" s="15">
        <f t="shared" si="10"/>
        <v>1.0190762916274297E-3</v>
      </c>
      <c r="U23" s="15">
        <f t="shared" si="11"/>
        <v>3.4648593915332613E-4</v>
      </c>
      <c r="V23" s="15">
        <f t="shared" si="3"/>
        <v>6.6087892209564804E-4</v>
      </c>
      <c r="W23" s="16">
        <f t="shared" si="12"/>
        <v>2.973955149430416E-5</v>
      </c>
      <c r="X23" s="15">
        <f t="shared" si="13"/>
        <v>2.0381525832548595E-5</v>
      </c>
      <c r="Y23" s="16">
        <f>VLOOKUP(B23,'Anexo II'!$A$7:$X$112,24,FALSE)</f>
        <v>54.827067853042699</v>
      </c>
      <c r="Z23" s="17">
        <f t="shared" si="14"/>
        <v>6215.7840908631242</v>
      </c>
      <c r="AA23" s="14">
        <f t="shared" si="15"/>
        <v>4.0604050006307632E-3</v>
      </c>
      <c r="AB23" s="14">
        <f t="shared" si="16"/>
        <v>1.0151012501576908E-4</v>
      </c>
      <c r="AC23" s="14">
        <f t="shared" si="17"/>
        <v>3.3750000000000004E-3</v>
      </c>
      <c r="AD23" s="30">
        <f t="shared" si="18"/>
        <v>6.2280375772492073E-3</v>
      </c>
      <c r="AE23" s="39"/>
      <c r="AF23" s="40"/>
      <c r="AG23" s="29"/>
      <c r="AH23" s="29"/>
    </row>
    <row r="24" spans="1:34" s="5" customFormat="1" ht="13.5" x14ac:dyDescent="0.2">
      <c r="A24" s="54" t="s">
        <v>189</v>
      </c>
      <c r="B24" s="21">
        <v>24</v>
      </c>
      <c r="C24" s="20" t="s">
        <v>83</v>
      </c>
      <c r="D24" s="12">
        <f>VLOOKUP(B24,'Anexo II'!A$7:C$112,3)</f>
        <v>3244</v>
      </c>
      <c r="E24" s="19">
        <f t="shared" si="0"/>
        <v>2.815700917706714E-3</v>
      </c>
      <c r="F24" s="19">
        <f t="shared" si="4"/>
        <v>1.8020485873322971E-3</v>
      </c>
      <c r="G24" s="55">
        <f>VLOOKUP(C24,'Anexo II'!$B$7:$AC$112,5,FALSE)</f>
        <v>5750</v>
      </c>
      <c r="H24" s="55">
        <f>VLOOKUP(C24,'Anexo II'!$B$7:$AC$112,6,FALSE)</f>
        <v>0</v>
      </c>
      <c r="I24" s="55">
        <f t="shared" si="1"/>
        <v>5750</v>
      </c>
      <c r="J24" s="18">
        <f t="shared" si="5"/>
        <v>4.4591154637269746E-5</v>
      </c>
      <c r="K24" s="18">
        <f t="shared" si="6"/>
        <v>1.4715081030299016E-5</v>
      </c>
      <c r="L24" s="56">
        <f>VLOOKUP(C24,'Anexo II'!$B$7:$AC$112,10,FALSE)</f>
        <v>3900</v>
      </c>
      <c r="M24" s="56">
        <f>VLOOKUP(C24,'Anexo II'!$B$7:$AC$112,11,FALSE)</f>
        <v>0</v>
      </c>
      <c r="N24" s="55">
        <f t="shared" si="2"/>
        <v>3900</v>
      </c>
      <c r="O24" s="13">
        <f t="shared" si="7"/>
        <v>2.4209615627154426E-5</v>
      </c>
      <c r="P24" s="17">
        <f t="shared" si="8"/>
        <v>7.9891731569609607E-6</v>
      </c>
      <c r="Q24" s="56">
        <f>VLOOKUP(C24,'Anexo II'!$B$7:$AC$112,15,FALSE)</f>
        <v>0</v>
      </c>
      <c r="R24" s="56">
        <f>VLOOKUP(C24,'Anexo II'!$B$7:$AC$112,16,FALSE)</f>
        <v>0</v>
      </c>
      <c r="S24" s="55">
        <f t="shared" si="9"/>
        <v>0</v>
      </c>
      <c r="T24" s="15">
        <f t="shared" si="10"/>
        <v>0</v>
      </c>
      <c r="U24" s="15">
        <f t="shared" si="11"/>
        <v>0</v>
      </c>
      <c r="V24" s="15">
        <f t="shared" si="3"/>
        <v>2.2704254187259977E-5</v>
      </c>
      <c r="W24" s="16">
        <f t="shared" si="12"/>
        <v>1.0216914384266989E-6</v>
      </c>
      <c r="X24" s="15">
        <f t="shared" si="13"/>
        <v>0</v>
      </c>
      <c r="Y24" s="16">
        <f>VLOOKUP(B24,'Anexo II'!$A$7:$X$112,24,FALSE)</f>
        <v>51.226445609730597</v>
      </c>
      <c r="Z24" s="17">
        <f t="shared" si="14"/>
        <v>5847.0813603601373</v>
      </c>
      <c r="AA24" s="14">
        <f t="shared" si="15"/>
        <v>3.8195532611243707E-3</v>
      </c>
      <c r="AB24" s="14">
        <f t="shared" si="16"/>
        <v>9.5488831528109272E-5</v>
      </c>
      <c r="AC24" s="14">
        <f t="shared" si="17"/>
        <v>3.3750000000000004E-3</v>
      </c>
      <c r="AD24" s="30">
        <f t="shared" si="18"/>
        <v>5.2735591102988331E-3</v>
      </c>
      <c r="AE24" s="39"/>
      <c r="AF24" s="40"/>
      <c r="AG24" s="29"/>
      <c r="AH24" s="29"/>
    </row>
    <row r="25" spans="1:34" s="5" customFormat="1" ht="13.5" x14ac:dyDescent="0.2">
      <c r="A25" s="54" t="s">
        <v>188</v>
      </c>
      <c r="B25" s="21">
        <v>25</v>
      </c>
      <c r="C25" s="20" t="s">
        <v>82</v>
      </c>
      <c r="D25" s="12">
        <f>VLOOKUP(B25,'Anexo II'!A$7:C$112,3)</f>
        <v>6003</v>
      </c>
      <c r="E25" s="19">
        <f t="shared" si="0"/>
        <v>5.2104354528339719E-3</v>
      </c>
      <c r="F25" s="19">
        <f t="shared" si="4"/>
        <v>3.3346786898137419E-3</v>
      </c>
      <c r="G25" s="55">
        <f>VLOOKUP(C25,'Anexo II'!$B$7:$AC$112,5,FALSE)</f>
        <v>8330</v>
      </c>
      <c r="H25" s="55">
        <f>VLOOKUP(C25,'Anexo II'!$B$7:$AC$112,6,FALSE)</f>
        <v>7310</v>
      </c>
      <c r="I25" s="55">
        <f t="shared" si="1"/>
        <v>15640</v>
      </c>
      <c r="J25" s="18">
        <f t="shared" si="5"/>
        <v>1.2128794061337371E-4</v>
      </c>
      <c r="K25" s="18">
        <f t="shared" si="6"/>
        <v>4.0025020402413324E-5</v>
      </c>
      <c r="L25" s="56">
        <f>VLOOKUP(C25,'Anexo II'!$B$7:$AC$112,10,FALSE)</f>
        <v>10850.04</v>
      </c>
      <c r="M25" s="56">
        <f>VLOOKUP(C25,'Anexo II'!$B$7:$AC$112,11,FALSE)</f>
        <v>2760</v>
      </c>
      <c r="N25" s="55">
        <f t="shared" si="2"/>
        <v>13610.04</v>
      </c>
      <c r="O25" s="13">
        <f t="shared" si="7"/>
        <v>8.448559924876842E-5</v>
      </c>
      <c r="P25" s="17">
        <f t="shared" si="8"/>
        <v>2.7880247752093581E-5</v>
      </c>
      <c r="Q25" s="56">
        <f>VLOOKUP(C25,'Anexo II'!$B$7:$AC$112,15,FALSE)</f>
        <v>14875</v>
      </c>
      <c r="R25" s="56">
        <f>VLOOKUP(C25,'Anexo II'!$B$7:$AC$112,16,FALSE)</f>
        <v>16040</v>
      </c>
      <c r="S25" s="55">
        <f t="shared" si="9"/>
        <v>30915</v>
      </c>
      <c r="T25" s="15">
        <f t="shared" si="10"/>
        <v>1.5261733006614449E-4</v>
      </c>
      <c r="U25" s="15">
        <f t="shared" si="11"/>
        <v>5.1889892222489132E-5</v>
      </c>
      <c r="V25" s="15">
        <f t="shared" si="3"/>
        <v>1.1979516037699604E-4</v>
      </c>
      <c r="W25" s="16">
        <f t="shared" si="12"/>
        <v>5.3907822169648213E-6</v>
      </c>
      <c r="X25" s="15">
        <f t="shared" si="13"/>
        <v>3.0523466013228897E-6</v>
      </c>
      <c r="Y25" s="16">
        <f>VLOOKUP(B25,'Anexo II'!$A$7:$X$112,24,FALSE)</f>
        <v>54.958322962571401</v>
      </c>
      <c r="Z25" s="17">
        <f t="shared" si="14"/>
        <v>7558.1862644275643</v>
      </c>
      <c r="AA25" s="14">
        <f t="shared" si="15"/>
        <v>4.9373171357242097E-3</v>
      </c>
      <c r="AB25" s="14">
        <f t="shared" si="16"/>
        <v>1.2343292839310524E-4</v>
      </c>
      <c r="AC25" s="14">
        <f t="shared" si="17"/>
        <v>3.3750000000000004E-3</v>
      </c>
      <c r="AD25" s="30">
        <f t="shared" si="18"/>
        <v>6.8415547470251359E-3</v>
      </c>
      <c r="AE25" s="39"/>
      <c r="AF25" s="40"/>
      <c r="AG25" s="29"/>
      <c r="AH25" s="29"/>
    </row>
    <row r="26" spans="1:34" s="5" customFormat="1" ht="13.5" x14ac:dyDescent="0.2">
      <c r="A26" s="54" t="s">
        <v>187</v>
      </c>
      <c r="B26" s="21">
        <v>26</v>
      </c>
      <c r="C26" s="22" t="s">
        <v>81</v>
      </c>
      <c r="D26" s="12">
        <f>VLOOKUP(B26,'Anexo II'!A$7:C$112,3)</f>
        <v>3622</v>
      </c>
      <c r="E26" s="19">
        <f t="shared" si="0"/>
        <v>3.1437943045418367E-3</v>
      </c>
      <c r="F26" s="19">
        <f t="shared" si="4"/>
        <v>2.0120283549067757E-3</v>
      </c>
      <c r="G26" s="55">
        <f>VLOOKUP(C26,'Anexo II'!$B$7:$AC$112,5,FALSE)</f>
        <v>1511205.98</v>
      </c>
      <c r="H26" s="55">
        <f>VLOOKUP(C26,'Anexo II'!$B$7:$AC$112,6,FALSE)</f>
        <v>0</v>
      </c>
      <c r="I26" s="55">
        <f t="shared" si="1"/>
        <v>1511205.98</v>
      </c>
      <c r="J26" s="18">
        <f t="shared" si="5"/>
        <v>1.1719377311816829E-2</v>
      </c>
      <c r="K26" s="18">
        <f t="shared" si="6"/>
        <v>3.8673945128995537E-3</v>
      </c>
      <c r="L26" s="56">
        <f>VLOOKUP(C26,'Anexo II'!$B$7:$AC$112,10,FALSE)</f>
        <v>4932175.8899999997</v>
      </c>
      <c r="M26" s="56">
        <f>VLOOKUP(C26,'Anexo II'!$B$7:$AC$112,11,FALSE)</f>
        <v>0</v>
      </c>
      <c r="N26" s="55">
        <f t="shared" si="2"/>
        <v>4932175.8899999997</v>
      </c>
      <c r="O26" s="13">
        <f t="shared" si="7"/>
        <v>3.06169442313893E-2</v>
      </c>
      <c r="P26" s="17">
        <f t="shared" si="8"/>
        <v>1.010359159635847E-2</v>
      </c>
      <c r="Q26" s="56">
        <f>VLOOKUP(C26,'Anexo II'!$B$7:$AC$112,15,FALSE)</f>
        <v>10424155.26</v>
      </c>
      <c r="R26" s="56">
        <f>VLOOKUP(C26,'Anexo II'!$B$7:$AC$112,16,FALSE)</f>
        <v>0</v>
      </c>
      <c r="S26" s="55">
        <f t="shared" si="9"/>
        <v>10424155.26</v>
      </c>
      <c r="T26" s="15">
        <f t="shared" si="10"/>
        <v>5.1460674235036592E-2</v>
      </c>
      <c r="U26" s="15">
        <f t="shared" si="11"/>
        <v>1.7496629239912444E-2</v>
      </c>
      <c r="V26" s="15">
        <f t="shared" si="3"/>
        <v>3.1467615349170468E-2</v>
      </c>
      <c r="W26" s="16">
        <f t="shared" si="12"/>
        <v>1.416042690712671E-3</v>
      </c>
      <c r="X26" s="15">
        <f t="shared" si="13"/>
        <v>1.0292134847007318E-3</v>
      </c>
      <c r="Y26" s="16">
        <f>VLOOKUP(B26,'Anexo II'!$A$7:$X$112,24,FALSE)</f>
        <v>55.088869679474499</v>
      </c>
      <c r="Z26" s="17">
        <f t="shared" si="14"/>
        <v>4491.4994014493486</v>
      </c>
      <c r="AA26" s="14">
        <f t="shared" si="15"/>
        <v>2.9340315499025937E-3</v>
      </c>
      <c r="AB26" s="14">
        <f t="shared" si="16"/>
        <v>7.3350788747564841E-5</v>
      </c>
      <c r="AC26" s="14">
        <f t="shared" si="17"/>
        <v>3.3750000000000004E-3</v>
      </c>
      <c r="AD26" s="30">
        <f t="shared" si="18"/>
        <v>7.9056353190677438E-3</v>
      </c>
      <c r="AE26" s="39"/>
      <c r="AF26" s="40"/>
      <c r="AG26" s="29"/>
      <c r="AH26" s="29"/>
    </row>
    <row r="27" spans="1:34" s="5" customFormat="1" ht="13.5" x14ac:dyDescent="0.2">
      <c r="A27" s="54" t="s">
        <v>186</v>
      </c>
      <c r="B27" s="21">
        <v>27</v>
      </c>
      <c r="C27" s="20" t="s">
        <v>80</v>
      </c>
      <c r="D27" s="12">
        <f>VLOOKUP(B27,'Anexo II'!A$7:C$112,3)</f>
        <v>8345</v>
      </c>
      <c r="E27" s="19">
        <f t="shared" si="0"/>
        <v>7.2432256961351815E-3</v>
      </c>
      <c r="F27" s="19">
        <f t="shared" si="4"/>
        <v>4.6356644455265161E-3</v>
      </c>
      <c r="G27" s="55">
        <f>VLOOKUP(C27,'Anexo II'!$B$7:$AC$112,5,FALSE)</f>
        <v>909097.5</v>
      </c>
      <c r="H27" s="55">
        <f>VLOOKUP(C27,'Anexo II'!$B$7:$AC$112,6,FALSE)</f>
        <v>38700</v>
      </c>
      <c r="I27" s="55">
        <f t="shared" si="1"/>
        <v>947797.5</v>
      </c>
      <c r="J27" s="18">
        <f t="shared" si="5"/>
        <v>7.3501538934465519E-3</v>
      </c>
      <c r="K27" s="18">
        <f t="shared" si="6"/>
        <v>2.425550784837362E-3</v>
      </c>
      <c r="L27" s="56">
        <f>VLOOKUP(C27,'Anexo II'!$B$7:$AC$112,10,FALSE)</f>
        <v>1365392.4</v>
      </c>
      <c r="M27" s="56">
        <f>VLOOKUP(C27,'Anexo II'!$B$7:$AC$112,11,FALSE)</f>
        <v>19050</v>
      </c>
      <c r="N27" s="55">
        <f t="shared" si="2"/>
        <v>1384442.4</v>
      </c>
      <c r="O27" s="13">
        <f t="shared" si="7"/>
        <v>8.5940559902397892E-3</v>
      </c>
      <c r="P27" s="17">
        <f t="shared" si="8"/>
        <v>2.8360384767791304E-3</v>
      </c>
      <c r="Q27" s="56">
        <f>VLOOKUP(C27,'Anexo II'!$B$7:$AC$112,15,FALSE)</f>
        <v>935822.62</v>
      </c>
      <c r="R27" s="56">
        <f>VLOOKUP(C27,'Anexo II'!$B$7:$AC$112,16,FALSE)</f>
        <v>20060</v>
      </c>
      <c r="S27" s="55">
        <f t="shared" si="9"/>
        <v>955882.62</v>
      </c>
      <c r="T27" s="15">
        <f t="shared" si="10"/>
        <v>4.7188825269620241E-3</v>
      </c>
      <c r="U27" s="15">
        <f t="shared" si="11"/>
        <v>1.6044200591670884E-3</v>
      </c>
      <c r="V27" s="15">
        <f t="shared" si="3"/>
        <v>6.8660093207835813E-3</v>
      </c>
      <c r="W27" s="16">
        <f t="shared" si="12"/>
        <v>3.0897041943526115E-4</v>
      </c>
      <c r="X27" s="15">
        <f t="shared" si="13"/>
        <v>9.4377650539240486E-5</v>
      </c>
      <c r="Y27" s="16">
        <f>VLOOKUP(B27,'Anexo II'!$A$7:$X$112,24,FALSE)</f>
        <v>56.710971441663801</v>
      </c>
      <c r="Z27" s="17">
        <f t="shared" si="14"/>
        <v>8377.3999472923424</v>
      </c>
      <c r="AA27" s="14">
        <f t="shared" si="15"/>
        <v>5.4724610991992014E-3</v>
      </c>
      <c r="AB27" s="14">
        <f t="shared" si="16"/>
        <v>1.3681152747998005E-4</v>
      </c>
      <c r="AC27" s="14">
        <f t="shared" si="17"/>
        <v>3.3750000000000004E-3</v>
      </c>
      <c r="AD27" s="30">
        <f t="shared" si="18"/>
        <v>8.5508240429809992E-3</v>
      </c>
      <c r="AE27" s="39"/>
      <c r="AF27" s="40"/>
      <c r="AG27" s="29"/>
      <c r="AH27" s="29"/>
    </row>
    <row r="28" spans="1:34" s="5" customFormat="1" ht="13.5" x14ac:dyDescent="0.2">
      <c r="A28" s="54" t="s">
        <v>185</v>
      </c>
      <c r="B28" s="21">
        <v>28</v>
      </c>
      <c r="C28" s="20" t="s">
        <v>79</v>
      </c>
      <c r="D28" s="12">
        <f>VLOOKUP(B28,'Anexo II'!A$7:C$112,3)</f>
        <v>2936</v>
      </c>
      <c r="E28" s="19">
        <f t="shared" si="0"/>
        <v>2.548365565470688E-3</v>
      </c>
      <c r="F28" s="19">
        <f t="shared" si="4"/>
        <v>1.6309539619012404E-3</v>
      </c>
      <c r="G28" s="55">
        <f>VLOOKUP(C28,'Anexo II'!$B$7:$AC$112,5,FALSE)</f>
        <v>0</v>
      </c>
      <c r="H28" s="55">
        <f>VLOOKUP(C28,'Anexo II'!$B$7:$AC$112,6,FALSE)</f>
        <v>0</v>
      </c>
      <c r="I28" s="55">
        <f t="shared" si="1"/>
        <v>0</v>
      </c>
      <c r="J28" s="18">
        <f t="shared" si="5"/>
        <v>0</v>
      </c>
      <c r="K28" s="18">
        <f t="shared" si="6"/>
        <v>0</v>
      </c>
      <c r="L28" s="56">
        <f>VLOOKUP(C28,'Anexo II'!$B$7:$AC$112,10,FALSE)</f>
        <v>0</v>
      </c>
      <c r="M28" s="56">
        <f>VLOOKUP(C28,'Anexo II'!$B$7:$AC$112,11,FALSE)</f>
        <v>5885.5</v>
      </c>
      <c r="N28" s="55">
        <f t="shared" si="2"/>
        <v>5885.5</v>
      </c>
      <c r="O28" s="13">
        <f t="shared" si="7"/>
        <v>3.6534793018876247E-5</v>
      </c>
      <c r="P28" s="17">
        <f t="shared" si="8"/>
        <v>1.2056481696229162E-5</v>
      </c>
      <c r="Q28" s="56">
        <f>VLOOKUP(C28,'Anexo II'!$B$7:$AC$112,15,FALSE)</f>
        <v>441744.7</v>
      </c>
      <c r="R28" s="56">
        <f>VLOOKUP(C28,'Anexo II'!$B$7:$AC$112,16,FALSE)</f>
        <v>12647</v>
      </c>
      <c r="S28" s="55">
        <f t="shared" si="9"/>
        <v>454391.7</v>
      </c>
      <c r="T28" s="15">
        <f t="shared" si="10"/>
        <v>2.2431844754396413E-3</v>
      </c>
      <c r="U28" s="15">
        <f t="shared" si="11"/>
        <v>7.6268272164947812E-4</v>
      </c>
      <c r="V28" s="15">
        <f t="shared" si="3"/>
        <v>7.7473920334570723E-4</v>
      </c>
      <c r="W28" s="16">
        <f t="shared" si="12"/>
        <v>3.4863264150556824E-5</v>
      </c>
      <c r="X28" s="15">
        <f t="shared" si="13"/>
        <v>4.4863689508792829E-5</v>
      </c>
      <c r="Y28" s="16">
        <f>VLOOKUP(B28,'Anexo II'!$A$7:$X$112,24,FALSE)</f>
        <v>54.903949457612498</v>
      </c>
      <c r="Z28" s="17">
        <f t="shared" si="14"/>
        <v>3719.8678395406741</v>
      </c>
      <c r="AA28" s="14">
        <f t="shared" si="15"/>
        <v>2.429970178590798E-3</v>
      </c>
      <c r="AB28" s="14">
        <f t="shared" si="16"/>
        <v>6.0749254464769952E-5</v>
      </c>
      <c r="AC28" s="14">
        <f t="shared" si="17"/>
        <v>3.3750000000000004E-3</v>
      </c>
      <c r="AD28" s="30">
        <f t="shared" si="18"/>
        <v>5.1464301700253606E-3</v>
      </c>
      <c r="AE28" s="39"/>
      <c r="AF28" s="40"/>
      <c r="AG28" s="29"/>
      <c r="AH28" s="29"/>
    </row>
    <row r="29" spans="1:34" s="5" customFormat="1" ht="13.5" x14ac:dyDescent="0.2">
      <c r="A29" s="54" t="s">
        <v>184</v>
      </c>
      <c r="B29" s="21">
        <v>29</v>
      </c>
      <c r="C29" s="20" t="s">
        <v>78</v>
      </c>
      <c r="D29" s="12">
        <f>VLOOKUP(B29,'Anexo II'!A$7:C$112,3)</f>
        <v>6240</v>
      </c>
      <c r="E29" s="19">
        <f t="shared" si="0"/>
        <v>5.4161447985480561E-3</v>
      </c>
      <c r="F29" s="19">
        <f t="shared" si="4"/>
        <v>3.4663326710707562E-3</v>
      </c>
      <c r="G29" s="55">
        <f>VLOOKUP(C29,'Anexo II'!$B$7:$AC$112,5,FALSE)</f>
        <v>0</v>
      </c>
      <c r="H29" s="55">
        <f>VLOOKUP(C29,'Anexo II'!$B$7:$AC$112,6,FALSE)</f>
        <v>0</v>
      </c>
      <c r="I29" s="55">
        <f t="shared" si="1"/>
        <v>0</v>
      </c>
      <c r="J29" s="18">
        <f t="shared" si="5"/>
        <v>0</v>
      </c>
      <c r="K29" s="18">
        <f t="shared" si="6"/>
        <v>0</v>
      </c>
      <c r="L29" s="56">
        <f>VLOOKUP(C29,'Anexo II'!$B$7:$AC$112,10,FALSE)</f>
        <v>0</v>
      </c>
      <c r="M29" s="56">
        <f>VLOOKUP(C29,'Anexo II'!$B$7:$AC$112,11,FALSE)</f>
        <v>0</v>
      </c>
      <c r="N29" s="55">
        <f t="shared" si="2"/>
        <v>0</v>
      </c>
      <c r="O29" s="13">
        <f t="shared" si="7"/>
        <v>0</v>
      </c>
      <c r="P29" s="17">
        <f t="shared" si="8"/>
        <v>0</v>
      </c>
      <c r="Q29" s="56">
        <f>VLOOKUP(C29,'Anexo II'!$B$7:$AC$112,15,FALSE)</f>
        <v>0</v>
      </c>
      <c r="R29" s="56">
        <f>VLOOKUP(C29,'Anexo II'!$B$7:$AC$112,16,FALSE)</f>
        <v>0</v>
      </c>
      <c r="S29" s="55">
        <f t="shared" si="9"/>
        <v>0</v>
      </c>
      <c r="T29" s="15">
        <f t="shared" si="10"/>
        <v>0</v>
      </c>
      <c r="U29" s="15">
        <f t="shared" si="11"/>
        <v>0</v>
      </c>
      <c r="V29" s="15">
        <f t="shared" si="3"/>
        <v>0</v>
      </c>
      <c r="W29" s="16">
        <f t="shared" si="12"/>
        <v>0</v>
      </c>
      <c r="X29" s="15">
        <f t="shared" si="13"/>
        <v>0</v>
      </c>
      <c r="Y29" s="16">
        <f>VLOOKUP(B29,'Anexo II'!$A$7:$X$112,24,FALSE)</f>
        <v>55.462182976939197</v>
      </c>
      <c r="Z29" s="17">
        <f t="shared" si="14"/>
        <v>7398.8064293997486</v>
      </c>
      <c r="AA29" s="14">
        <f t="shared" si="15"/>
        <v>4.8332036932869282E-3</v>
      </c>
      <c r="AB29" s="14">
        <f t="shared" si="16"/>
        <v>1.208300923321732E-4</v>
      </c>
      <c r="AC29" s="14">
        <f t="shared" si="17"/>
        <v>3.3750000000000004E-3</v>
      </c>
      <c r="AD29" s="30">
        <f t="shared" si="18"/>
        <v>6.9621627634029303E-3</v>
      </c>
      <c r="AE29" s="39"/>
      <c r="AF29" s="40"/>
      <c r="AG29" s="29"/>
      <c r="AH29" s="29"/>
    </row>
    <row r="30" spans="1:34" s="5" customFormat="1" ht="13.5" x14ac:dyDescent="0.2">
      <c r="A30" s="54" t="s">
        <v>183</v>
      </c>
      <c r="B30" s="21">
        <v>30</v>
      </c>
      <c r="C30" s="20" t="s">
        <v>77</v>
      </c>
      <c r="D30" s="12">
        <f>VLOOKUP(B30,'Anexo II'!A$7:C$112,3)</f>
        <v>4015</v>
      </c>
      <c r="E30" s="19">
        <f t="shared" si="0"/>
        <v>3.4849072702196229E-3</v>
      </c>
      <c r="F30" s="19">
        <f t="shared" si="4"/>
        <v>2.2303406529405588E-3</v>
      </c>
      <c r="G30" s="55">
        <f>VLOOKUP(C30,'Anexo II'!$B$7:$AC$112,5,FALSE)</f>
        <v>0</v>
      </c>
      <c r="H30" s="55">
        <f>VLOOKUP(C30,'Anexo II'!$B$7:$AC$112,6,FALSE)</f>
        <v>0</v>
      </c>
      <c r="I30" s="55">
        <f t="shared" si="1"/>
        <v>0</v>
      </c>
      <c r="J30" s="18">
        <f t="shared" si="5"/>
        <v>0</v>
      </c>
      <c r="K30" s="18">
        <f t="shared" si="6"/>
        <v>0</v>
      </c>
      <c r="L30" s="56">
        <f>VLOOKUP(C30,'Anexo II'!$B$7:$AC$112,10,FALSE)</f>
        <v>3000</v>
      </c>
      <c r="M30" s="56">
        <f>VLOOKUP(C30,'Anexo II'!$B$7:$AC$112,11,FALSE)</f>
        <v>1230</v>
      </c>
      <c r="N30" s="55">
        <f t="shared" si="2"/>
        <v>4230</v>
      </c>
      <c r="O30" s="13">
        <f t="shared" si="7"/>
        <v>2.6258121564836724E-5</v>
      </c>
      <c r="P30" s="17">
        <f t="shared" si="8"/>
        <v>8.66518011639612E-6</v>
      </c>
      <c r="Q30" s="56">
        <f>VLOOKUP(C30,'Anexo II'!$B$7:$AC$112,15,FALSE)</f>
        <v>34205</v>
      </c>
      <c r="R30" s="56">
        <f>VLOOKUP(C30,'Anexo II'!$B$7:$AC$112,16,FALSE)</f>
        <v>7430</v>
      </c>
      <c r="S30" s="55">
        <f t="shared" si="9"/>
        <v>41635</v>
      </c>
      <c r="T30" s="15">
        <f t="shared" si="10"/>
        <v>2.0553849384777377E-4</v>
      </c>
      <c r="U30" s="15">
        <f t="shared" si="11"/>
        <v>6.9883087908243085E-5</v>
      </c>
      <c r="V30" s="15">
        <f t="shared" si="3"/>
        <v>7.8548268024639206E-5</v>
      </c>
      <c r="W30" s="16">
        <f t="shared" si="12"/>
        <v>3.5346720611087641E-6</v>
      </c>
      <c r="X30" s="15">
        <f t="shared" si="13"/>
        <v>4.1107698769554753E-6</v>
      </c>
      <c r="Y30" s="16">
        <f>VLOOKUP(B30,'Anexo II'!$A$7:$X$112,24,FALSE)</f>
        <v>49.2620186668522</v>
      </c>
      <c r="Z30" s="17">
        <f t="shared" si="14"/>
        <v>8385.1270796568715</v>
      </c>
      <c r="AA30" s="14">
        <f t="shared" si="15"/>
        <v>5.4775087788539031E-3</v>
      </c>
      <c r="AB30" s="14">
        <f t="shared" si="16"/>
        <v>1.3693771947134758E-4</v>
      </c>
      <c r="AC30" s="14">
        <f t="shared" si="17"/>
        <v>3.3750000000000004E-3</v>
      </c>
      <c r="AD30" s="30">
        <f t="shared" si="18"/>
        <v>5.7499238143499717E-3</v>
      </c>
      <c r="AE30" s="39"/>
      <c r="AF30" s="40"/>
      <c r="AG30" s="29"/>
      <c r="AH30" s="29"/>
    </row>
    <row r="31" spans="1:34" s="5" customFormat="1" ht="13.5" x14ac:dyDescent="0.2">
      <c r="A31" s="54" t="s">
        <v>182</v>
      </c>
      <c r="B31" s="21">
        <v>31</v>
      </c>
      <c r="C31" s="22" t="s">
        <v>76</v>
      </c>
      <c r="D31" s="12">
        <f>VLOOKUP(B31,'Anexo II'!A$7:C$112,3)</f>
        <v>2818</v>
      </c>
      <c r="E31" s="19">
        <f t="shared" si="0"/>
        <v>2.445944878575068E-3</v>
      </c>
      <c r="F31" s="19">
        <f t="shared" si="4"/>
        <v>1.5654047222880435E-3</v>
      </c>
      <c r="G31" s="55">
        <f>VLOOKUP(C31,'Anexo II'!$B$7:$AC$112,5,FALSE)</f>
        <v>6840</v>
      </c>
      <c r="H31" s="55">
        <f>VLOOKUP(C31,'Anexo II'!$B$7:$AC$112,6,FALSE)</f>
        <v>0</v>
      </c>
      <c r="I31" s="55">
        <f t="shared" si="1"/>
        <v>6840</v>
      </c>
      <c r="J31" s="18">
        <f t="shared" si="5"/>
        <v>5.3044086559813051E-5</v>
      </c>
      <c r="K31" s="18">
        <f t="shared" si="6"/>
        <v>1.7504548564738309E-5</v>
      </c>
      <c r="L31" s="56">
        <f>VLOOKUP(C31,'Anexo II'!$B$7:$AC$112,10,FALSE)</f>
        <v>12800</v>
      </c>
      <c r="M31" s="56">
        <f>VLOOKUP(C31,'Anexo II'!$B$7:$AC$112,11,FALSE)</f>
        <v>0</v>
      </c>
      <c r="N31" s="55">
        <f t="shared" si="2"/>
        <v>12800</v>
      </c>
      <c r="O31" s="13">
        <f t="shared" si="7"/>
        <v>7.9457200007070932E-5</v>
      </c>
      <c r="P31" s="17">
        <f t="shared" si="8"/>
        <v>2.6220876002333409E-5</v>
      </c>
      <c r="Q31" s="56">
        <f>VLOOKUP(C31,'Anexo II'!$B$7:$AC$112,15,FALSE)</f>
        <v>15730</v>
      </c>
      <c r="R31" s="56">
        <f>VLOOKUP(C31,'Anexo II'!$B$7:$AC$112,16,FALSE)</f>
        <v>0</v>
      </c>
      <c r="S31" s="55">
        <f t="shared" si="9"/>
        <v>15730</v>
      </c>
      <c r="T31" s="15">
        <f t="shared" si="10"/>
        <v>7.7653909168379521E-5</v>
      </c>
      <c r="U31" s="15">
        <f t="shared" si="11"/>
        <v>2.640232911724904E-5</v>
      </c>
      <c r="V31" s="15">
        <f t="shared" si="3"/>
        <v>7.0127753684320752E-5</v>
      </c>
      <c r="W31" s="16">
        <f t="shared" si="12"/>
        <v>3.1557489157944337E-6</v>
      </c>
      <c r="X31" s="15">
        <f t="shared" si="13"/>
        <v>1.5530781833675904E-6</v>
      </c>
      <c r="Y31" s="16">
        <f>VLOOKUP(B31,'Anexo II'!$A$7:$X$112,24,FALSE)</f>
        <v>51.262294036781803</v>
      </c>
      <c r="Z31" s="17">
        <f t="shared" si="14"/>
        <v>5064.537746873194</v>
      </c>
      <c r="AA31" s="14">
        <f t="shared" si="15"/>
        <v>3.3083636903532871E-3</v>
      </c>
      <c r="AB31" s="14">
        <f t="shared" si="16"/>
        <v>8.2709092258832176E-5</v>
      </c>
      <c r="AC31" s="14">
        <f t="shared" si="17"/>
        <v>3.3750000000000004E-3</v>
      </c>
      <c r="AD31" s="30">
        <f t="shared" si="18"/>
        <v>5.0278226416460379E-3</v>
      </c>
      <c r="AE31" s="39"/>
      <c r="AF31" s="40"/>
      <c r="AG31" s="29"/>
      <c r="AH31" s="29"/>
    </row>
    <row r="32" spans="1:34" s="5" customFormat="1" ht="13.5" x14ac:dyDescent="0.2">
      <c r="A32" s="54" t="s">
        <v>181</v>
      </c>
      <c r="B32" s="21">
        <v>32</v>
      </c>
      <c r="C32" s="20" t="s">
        <v>75</v>
      </c>
      <c r="D32" s="12">
        <f>VLOOKUP(B32,'Anexo II'!A$7:C$112,3)</f>
        <v>16779</v>
      </c>
      <c r="E32" s="19">
        <f t="shared" si="0"/>
        <v>1.4563700893403499E-2</v>
      </c>
      <c r="F32" s="19">
        <f t="shared" si="4"/>
        <v>9.3207685717782394E-3</v>
      </c>
      <c r="G32" s="55">
        <f>VLOOKUP(C32,'Anexo II'!$B$7:$AC$112,5,FALSE)</f>
        <v>135857.4</v>
      </c>
      <c r="H32" s="55">
        <f>VLOOKUP(C32,'Anexo II'!$B$7:$AC$112,6,FALSE)</f>
        <v>71962</v>
      </c>
      <c r="I32" s="55">
        <f t="shared" si="1"/>
        <v>207819.4</v>
      </c>
      <c r="J32" s="18">
        <f t="shared" si="5"/>
        <v>1.6116360003521071E-3</v>
      </c>
      <c r="K32" s="18">
        <f t="shared" si="6"/>
        <v>5.3183988011619541E-4</v>
      </c>
      <c r="L32" s="56">
        <f>VLOOKUP(C32,'Anexo II'!$B$7:$AC$112,10,FALSE)</f>
        <v>186130.5</v>
      </c>
      <c r="M32" s="56">
        <f>VLOOKUP(C32,'Anexo II'!$B$7:$AC$112,11,FALSE)</f>
        <v>93836</v>
      </c>
      <c r="N32" s="55">
        <f t="shared" si="2"/>
        <v>279966.5</v>
      </c>
      <c r="O32" s="13">
        <f t="shared" si="7"/>
        <v>1.7379182957640332E-3</v>
      </c>
      <c r="P32" s="17">
        <f t="shared" si="8"/>
        <v>5.7351303760213104E-4</v>
      </c>
      <c r="Q32" s="56">
        <f>VLOOKUP(C32,'Anexo II'!$B$7:$AC$112,15,FALSE)</f>
        <v>5000</v>
      </c>
      <c r="R32" s="56">
        <f>VLOOKUP(C32,'Anexo II'!$B$7:$AC$112,16,FALSE)</f>
        <v>489388</v>
      </c>
      <c r="S32" s="55">
        <f t="shared" si="9"/>
        <v>494388</v>
      </c>
      <c r="T32" s="15">
        <f t="shared" si="10"/>
        <v>2.4406332387753855E-3</v>
      </c>
      <c r="U32" s="15">
        <f t="shared" si="11"/>
        <v>8.2981530118363112E-4</v>
      </c>
      <c r="V32" s="15">
        <f t="shared" si="3"/>
        <v>1.9351682189019575E-3</v>
      </c>
      <c r="W32" s="16">
        <f t="shared" si="12"/>
        <v>8.7082569850588081E-5</v>
      </c>
      <c r="X32" s="15">
        <f t="shared" si="13"/>
        <v>4.8812664775507712E-5</v>
      </c>
      <c r="Y32" s="16">
        <f>VLOOKUP(B32,'Anexo II'!$A$7:$X$112,24,FALSE)</f>
        <v>52.251815023813997</v>
      </c>
      <c r="Z32" s="17">
        <f t="shared" si="14"/>
        <v>27737.964456165846</v>
      </c>
      <c r="AA32" s="14">
        <f t="shared" si="15"/>
        <v>1.8119575573850848E-2</v>
      </c>
      <c r="AB32" s="14">
        <f t="shared" si="16"/>
        <v>4.529893893462712E-4</v>
      </c>
      <c r="AC32" s="14">
        <f t="shared" si="17"/>
        <v>3.3750000000000004E-3</v>
      </c>
      <c r="AD32" s="30">
        <f t="shared" si="18"/>
        <v>1.3284653195750607E-2</v>
      </c>
      <c r="AE32" s="39"/>
      <c r="AF32" s="40"/>
      <c r="AG32" s="29"/>
      <c r="AH32" s="29"/>
    </row>
    <row r="33" spans="1:34" s="5" customFormat="1" ht="13.5" x14ac:dyDescent="0.2">
      <c r="A33" s="54" t="s">
        <v>180</v>
      </c>
      <c r="B33" s="21">
        <v>33</v>
      </c>
      <c r="C33" s="20" t="s">
        <v>74</v>
      </c>
      <c r="D33" s="12">
        <f>VLOOKUP(B33,'Anexo II'!A$7:C$112,3)</f>
        <v>21255</v>
      </c>
      <c r="E33" s="19">
        <f t="shared" si="0"/>
        <v>1.8448743220054319E-2</v>
      </c>
      <c r="F33" s="19">
        <f t="shared" si="4"/>
        <v>1.1807195660834765E-2</v>
      </c>
      <c r="G33" s="55">
        <f>VLOOKUP(C33,'Anexo II'!$B$7:$AC$112,5,FALSE)</f>
        <v>48503</v>
      </c>
      <c r="H33" s="55">
        <f>VLOOKUP(C33,'Anexo II'!$B$7:$AC$112,6,FALSE)</f>
        <v>141588</v>
      </c>
      <c r="I33" s="55">
        <f t="shared" si="1"/>
        <v>190091</v>
      </c>
      <c r="J33" s="18">
        <f t="shared" si="5"/>
        <v>1.4741525523744772E-3</v>
      </c>
      <c r="K33" s="18">
        <f t="shared" si="6"/>
        <v>4.8647034228357748E-4</v>
      </c>
      <c r="L33" s="56">
        <f>VLOOKUP(C33,'Anexo II'!$B$7:$AC$112,10,FALSE)</f>
        <v>91988</v>
      </c>
      <c r="M33" s="56">
        <f>VLOOKUP(C33,'Anexo II'!$B$7:$AC$112,11,FALSE)</f>
        <v>120669</v>
      </c>
      <c r="N33" s="55">
        <f t="shared" si="2"/>
        <v>212657</v>
      </c>
      <c r="O33" s="13">
        <f t="shared" si="7"/>
        <v>1.3200882642112252E-3</v>
      </c>
      <c r="P33" s="17">
        <f t="shared" si="8"/>
        <v>4.3562912718970434E-4</v>
      </c>
      <c r="Q33" s="56">
        <f>VLOOKUP(C33,'Anexo II'!$B$7:$AC$112,15,FALSE)</f>
        <v>124514</v>
      </c>
      <c r="R33" s="56">
        <f>VLOOKUP(C33,'Anexo II'!$B$7:$AC$112,16,FALSE)</f>
        <v>199661</v>
      </c>
      <c r="S33" s="55">
        <f t="shared" si="9"/>
        <v>324175</v>
      </c>
      <c r="T33" s="15">
        <f t="shared" si="10"/>
        <v>1.6003468534430663E-3</v>
      </c>
      <c r="U33" s="15">
        <f t="shared" si="11"/>
        <v>5.4411793017064254E-4</v>
      </c>
      <c r="V33" s="15">
        <f t="shared" si="3"/>
        <v>1.4662173996439244E-3</v>
      </c>
      <c r="W33" s="16">
        <f t="shared" si="12"/>
        <v>6.5979782983976591E-5</v>
      </c>
      <c r="X33" s="15">
        <f t="shared" si="13"/>
        <v>3.2006937068861327E-5</v>
      </c>
      <c r="Y33" s="16">
        <f>VLOOKUP(B33,'Anexo II'!$A$7:$X$112,24,FALSE)</f>
        <v>52.109950730545897</v>
      </c>
      <c r="Z33" s="17">
        <f t="shared" si="14"/>
        <v>35576.431395559128</v>
      </c>
      <c r="AA33" s="14">
        <f t="shared" si="15"/>
        <v>2.3239983537308898E-2</v>
      </c>
      <c r="AB33" s="14">
        <f t="shared" si="16"/>
        <v>5.8099958843272248E-4</v>
      </c>
      <c r="AC33" s="14">
        <f t="shared" si="17"/>
        <v>3.3750000000000004E-3</v>
      </c>
      <c r="AD33" s="30">
        <f t="shared" si="18"/>
        <v>1.5861181969320327E-2</v>
      </c>
      <c r="AE33" s="39"/>
      <c r="AF33" s="40"/>
      <c r="AG33" s="29"/>
      <c r="AH33" s="29"/>
    </row>
    <row r="34" spans="1:34" s="5" customFormat="1" ht="13.5" x14ac:dyDescent="0.2">
      <c r="A34" s="54" t="s">
        <v>179</v>
      </c>
      <c r="B34" s="21">
        <v>34</v>
      </c>
      <c r="C34" s="20" t="s">
        <v>73</v>
      </c>
      <c r="D34" s="12">
        <f>VLOOKUP(B34,'Anexo II'!A$7:C$112,3)</f>
        <v>6514</v>
      </c>
      <c r="E34" s="19">
        <f t="shared" si="0"/>
        <v>5.6539691054073781E-3</v>
      </c>
      <c r="F34" s="19">
        <f t="shared" si="4"/>
        <v>3.6185402274607221E-3</v>
      </c>
      <c r="G34" s="55">
        <f>VLOOKUP(C34,'Anexo II'!$B$7:$AC$112,5,FALSE)</f>
        <v>12930</v>
      </c>
      <c r="H34" s="55">
        <f>VLOOKUP(C34,'Anexo II'!$B$7:$AC$112,6,FALSE)</f>
        <v>8930</v>
      </c>
      <c r="I34" s="55">
        <f t="shared" si="1"/>
        <v>21860</v>
      </c>
      <c r="J34" s="18">
        <f t="shared" si="5"/>
        <v>1.6952393745577681E-4</v>
      </c>
      <c r="K34" s="18">
        <f t="shared" si="6"/>
        <v>5.5942899360406346E-5</v>
      </c>
      <c r="L34" s="56">
        <f>VLOOKUP(C34,'Anexo II'!$B$7:$AC$112,10,FALSE)</f>
        <v>21990</v>
      </c>
      <c r="M34" s="56">
        <f>VLOOKUP(C34,'Anexo II'!$B$7:$AC$112,11,FALSE)</f>
        <v>6320</v>
      </c>
      <c r="N34" s="55">
        <f t="shared" si="2"/>
        <v>28310</v>
      </c>
      <c r="O34" s="13">
        <f t="shared" si="7"/>
        <v>1.7573697907813892E-4</v>
      </c>
      <c r="P34" s="17">
        <f t="shared" si="8"/>
        <v>5.7993203095785847E-5</v>
      </c>
      <c r="Q34" s="56">
        <f>VLOOKUP(C34,'Anexo II'!$B$7:$AC$112,15,FALSE)</f>
        <v>12531.24</v>
      </c>
      <c r="R34" s="56">
        <f>VLOOKUP(C34,'Anexo II'!$B$7:$AC$112,16,FALSE)</f>
        <v>2720</v>
      </c>
      <c r="S34" s="55">
        <f t="shared" si="9"/>
        <v>15251.24</v>
      </c>
      <c r="T34" s="15">
        <f t="shared" si="10"/>
        <v>7.5290426297848481E-5</v>
      </c>
      <c r="U34" s="15">
        <f t="shared" si="11"/>
        <v>2.5598744941268486E-5</v>
      </c>
      <c r="V34" s="15">
        <f t="shared" si="3"/>
        <v>1.3953484739746068E-4</v>
      </c>
      <c r="W34" s="16">
        <f t="shared" si="12"/>
        <v>6.2790681328857302E-6</v>
      </c>
      <c r="X34" s="15">
        <f t="shared" si="13"/>
        <v>1.5058085259569697E-6</v>
      </c>
      <c r="Y34" s="16">
        <f>VLOOKUP(B34,'Anexo II'!$A$7:$X$112,24,FALSE)</f>
        <v>50.966674166207099</v>
      </c>
      <c r="Z34" s="17">
        <f t="shared" si="14"/>
        <v>11987.403100481197</v>
      </c>
      <c r="AA34" s="14">
        <f t="shared" si="15"/>
        <v>7.8306631604721216E-3</v>
      </c>
      <c r="AB34" s="14">
        <f t="shared" si="16"/>
        <v>1.9576657901180304E-4</v>
      </c>
      <c r="AC34" s="14">
        <f t="shared" si="17"/>
        <v>3.3750000000000004E-3</v>
      </c>
      <c r="AD34" s="30">
        <f t="shared" si="18"/>
        <v>7.1970916831313684E-3</v>
      </c>
      <c r="AE34" s="39"/>
      <c r="AF34" s="40"/>
      <c r="AG34" s="29"/>
      <c r="AH34" s="29"/>
    </row>
    <row r="35" spans="1:34" s="5" customFormat="1" ht="13.5" x14ac:dyDescent="0.2">
      <c r="A35" s="54" t="s">
        <v>178</v>
      </c>
      <c r="B35" s="21">
        <v>36</v>
      </c>
      <c r="C35" s="22" t="s">
        <v>71</v>
      </c>
      <c r="D35" s="12">
        <f>VLOOKUP(B35,'Anexo II'!A$7:C$112,3)</f>
        <v>8090</v>
      </c>
      <c r="E35" s="19">
        <f t="shared" si="0"/>
        <v>7.0218928558099004E-3</v>
      </c>
      <c r="F35" s="19">
        <f t="shared" si="4"/>
        <v>4.4940114277183365E-3</v>
      </c>
      <c r="G35" s="55">
        <f>VLOOKUP(C35,'Anexo II'!$B$7:$AC$112,5,FALSE)</f>
        <v>16550</v>
      </c>
      <c r="H35" s="55">
        <f>VLOOKUP(C35,'Anexo II'!$B$7:$AC$112,6,FALSE)</f>
        <v>25000</v>
      </c>
      <c r="I35" s="55">
        <f t="shared" si="1"/>
        <v>41550</v>
      </c>
      <c r="J35" s="18">
        <f t="shared" si="5"/>
        <v>3.2221956090061876E-4</v>
      </c>
      <c r="K35" s="18">
        <f t="shared" si="6"/>
        <v>1.063324550972042E-4</v>
      </c>
      <c r="L35" s="56">
        <f>VLOOKUP(C35,'Anexo II'!$B$7:$AC$112,10,FALSE)</f>
        <v>5825</v>
      </c>
      <c r="M35" s="56">
        <f>VLOOKUP(C35,'Anexo II'!$B$7:$AC$112,11,FALSE)</f>
        <v>720</v>
      </c>
      <c r="N35" s="55">
        <f t="shared" si="2"/>
        <v>6545</v>
      </c>
      <c r="O35" s="13">
        <f t="shared" si="7"/>
        <v>4.0628701097365565E-5</v>
      </c>
      <c r="P35" s="17">
        <f t="shared" si="8"/>
        <v>1.3407471362130638E-5</v>
      </c>
      <c r="Q35" s="56">
        <f>VLOOKUP(C35,'Anexo II'!$B$7:$AC$112,15,FALSE)</f>
        <v>0</v>
      </c>
      <c r="R35" s="56">
        <f>VLOOKUP(C35,'Anexo II'!$B$7:$AC$112,16,FALSE)</f>
        <v>0</v>
      </c>
      <c r="S35" s="55">
        <f t="shared" si="9"/>
        <v>0</v>
      </c>
      <c r="T35" s="15">
        <f t="shared" si="10"/>
        <v>0</v>
      </c>
      <c r="U35" s="15">
        <f t="shared" si="11"/>
        <v>0</v>
      </c>
      <c r="V35" s="15">
        <f t="shared" si="3"/>
        <v>1.1973992645933484E-4</v>
      </c>
      <c r="W35" s="16">
        <f t="shared" si="12"/>
        <v>5.3882966906700676E-6</v>
      </c>
      <c r="X35" s="15">
        <f t="shared" si="13"/>
        <v>0</v>
      </c>
      <c r="Y35" s="16">
        <f>VLOOKUP(B35,'Anexo II'!$A$7:$X$112,24,FALSE)</f>
        <v>53.030389865795101</v>
      </c>
      <c r="Z35" s="17">
        <f t="shared" si="14"/>
        <v>12456.781655520479</v>
      </c>
      <c r="AA35" s="14">
        <f t="shared" si="15"/>
        <v>8.1372804760368421E-3</v>
      </c>
      <c r="AB35" s="14">
        <f t="shared" si="16"/>
        <v>2.0343201190092106E-4</v>
      </c>
      <c r="AC35" s="14">
        <f t="shared" si="17"/>
        <v>3.3750000000000004E-3</v>
      </c>
      <c r="AD35" s="30">
        <f t="shared" si="18"/>
        <v>8.0778317363099268E-3</v>
      </c>
      <c r="AE35" s="39"/>
      <c r="AF35" s="40"/>
      <c r="AG35" s="29"/>
      <c r="AH35" s="29"/>
    </row>
    <row r="36" spans="1:34" s="5" customFormat="1" ht="13.5" x14ac:dyDescent="0.2">
      <c r="A36" s="54" t="s">
        <v>177</v>
      </c>
      <c r="B36" s="21">
        <v>38</v>
      </c>
      <c r="C36" s="20" t="s">
        <v>69</v>
      </c>
      <c r="D36" s="12">
        <f>VLOOKUP(B36,'Anexo II'!A$7:C$112,3)</f>
        <v>35137</v>
      </c>
      <c r="E36" s="19">
        <f t="shared" si="0"/>
        <v>3.0497929452978054E-2</v>
      </c>
      <c r="F36" s="19">
        <f t="shared" si="4"/>
        <v>1.9518674849905954E-2</v>
      </c>
      <c r="G36" s="55">
        <f>VLOOKUP(C36,'Anexo II'!$B$7:$AC$112,5,FALSE)</f>
        <v>1479034.53</v>
      </c>
      <c r="H36" s="55">
        <f>VLOOKUP(C36,'Anexo II'!$B$7:$AC$112,6,FALSE)</f>
        <v>31374.79</v>
      </c>
      <c r="I36" s="55">
        <f t="shared" si="1"/>
        <v>1510409.32</v>
      </c>
      <c r="J36" s="18">
        <f t="shared" si="5"/>
        <v>1.1713199226729296E-2</v>
      </c>
      <c r="K36" s="18">
        <f t="shared" si="6"/>
        <v>3.8653557448206678E-3</v>
      </c>
      <c r="L36" s="56">
        <f>VLOOKUP(C36,'Anexo II'!$B$7:$AC$112,10,FALSE)</f>
        <v>2229291.23</v>
      </c>
      <c r="M36" s="56">
        <f>VLOOKUP(C36,'Anexo II'!$B$7:$AC$112,11,FALSE)</f>
        <v>135411</v>
      </c>
      <c r="N36" s="55">
        <f t="shared" si="2"/>
        <v>2364702.23</v>
      </c>
      <c r="O36" s="13">
        <f t="shared" si="7"/>
        <v>1.4679110784865364E-2</v>
      </c>
      <c r="P36" s="17">
        <f t="shared" si="8"/>
        <v>4.8441065590055701E-3</v>
      </c>
      <c r="Q36" s="56">
        <f>VLOOKUP(C36,'Anexo II'!$B$7:$AC$112,15,FALSE)</f>
        <v>3350861.07</v>
      </c>
      <c r="R36" s="56">
        <f>VLOOKUP(C36,'Anexo II'!$B$7:$AC$112,16,FALSE)</f>
        <v>417285</v>
      </c>
      <c r="S36" s="55">
        <f t="shared" si="9"/>
        <v>3768146.07</v>
      </c>
      <c r="T36" s="15">
        <f t="shared" si="10"/>
        <v>1.86021152354079E-2</v>
      </c>
      <c r="U36" s="15">
        <f t="shared" si="11"/>
        <v>6.3247191800386866E-3</v>
      </c>
      <c r="V36" s="15">
        <f t="shared" si="3"/>
        <v>1.5034181483864924E-2</v>
      </c>
      <c r="W36" s="16">
        <f t="shared" si="12"/>
        <v>6.7653816677392157E-4</v>
      </c>
      <c r="X36" s="15">
        <f t="shared" si="13"/>
        <v>3.7204230470815801E-4</v>
      </c>
      <c r="Y36" s="16">
        <f>VLOOKUP(B36,'Anexo II'!$A$7:$X$112,24,FALSE)</f>
        <v>54.493181212077502</v>
      </c>
      <c r="Z36" s="17">
        <f t="shared" si="14"/>
        <v>46619.519158979456</v>
      </c>
      <c r="AA36" s="14">
        <f t="shared" si="15"/>
        <v>3.0453781204912551E-2</v>
      </c>
      <c r="AB36" s="14">
        <f t="shared" si="16"/>
        <v>7.6134453012281387E-4</v>
      </c>
      <c r="AC36" s="14">
        <f t="shared" si="17"/>
        <v>3.3750000000000004E-3</v>
      </c>
      <c r="AD36" s="30">
        <f t="shared" si="18"/>
        <v>2.4703599851510848E-2</v>
      </c>
      <c r="AE36" s="39"/>
      <c r="AF36" s="40"/>
      <c r="AG36" s="29"/>
      <c r="AH36" s="29"/>
    </row>
    <row r="37" spans="1:34" s="5" customFormat="1" ht="13.5" x14ac:dyDescent="0.2">
      <c r="A37" s="54" t="s">
        <v>176</v>
      </c>
      <c r="B37" s="21">
        <v>39</v>
      </c>
      <c r="C37" s="22" t="s">
        <v>68</v>
      </c>
      <c r="D37" s="12">
        <f>VLOOKUP(B37,'Anexo II'!A$7:C$112,3)</f>
        <v>4186</v>
      </c>
      <c r="E37" s="19">
        <f t="shared" si="0"/>
        <v>3.6333304690259879E-3</v>
      </c>
      <c r="F37" s="19">
        <f t="shared" si="4"/>
        <v>2.3253315001766322E-3</v>
      </c>
      <c r="G37" s="55">
        <f>VLOOKUP(C37,'Anexo II'!$B$7:$AC$112,5,FALSE)</f>
        <v>230687.23</v>
      </c>
      <c r="H37" s="55">
        <f>VLOOKUP(C37,'Anexo II'!$B$7:$AC$112,6,FALSE)</f>
        <v>0</v>
      </c>
      <c r="I37" s="55">
        <f t="shared" si="1"/>
        <v>230687.23</v>
      </c>
      <c r="J37" s="18">
        <f t="shared" si="5"/>
        <v>1.7889756427432021E-3</v>
      </c>
      <c r="K37" s="18">
        <f t="shared" si="6"/>
        <v>5.9036196210525676E-4</v>
      </c>
      <c r="L37" s="56">
        <f>VLOOKUP(C37,'Anexo II'!$B$7:$AC$112,10,FALSE)</f>
        <v>0</v>
      </c>
      <c r="M37" s="56">
        <f>VLOOKUP(C37,'Anexo II'!$B$7:$AC$112,11,FALSE)</f>
        <v>0</v>
      </c>
      <c r="N37" s="55">
        <f t="shared" si="2"/>
        <v>0</v>
      </c>
      <c r="O37" s="13">
        <f t="shared" si="7"/>
        <v>0</v>
      </c>
      <c r="P37" s="17">
        <f t="shared" si="8"/>
        <v>0</v>
      </c>
      <c r="Q37" s="56">
        <f>VLOOKUP(C37,'Anexo II'!$B$7:$AC$112,15,FALSE)</f>
        <v>976906.6</v>
      </c>
      <c r="R37" s="56">
        <f>VLOOKUP(C37,'Anexo II'!$B$7:$AC$112,16,FALSE)</f>
        <v>0</v>
      </c>
      <c r="S37" s="55">
        <f t="shared" si="9"/>
        <v>976906.6</v>
      </c>
      <c r="T37" s="15">
        <f t="shared" si="10"/>
        <v>4.8226710986897948E-3</v>
      </c>
      <c r="U37" s="15">
        <f t="shared" si="11"/>
        <v>1.6397081735545303E-3</v>
      </c>
      <c r="V37" s="15">
        <f t="shared" si="3"/>
        <v>2.230070135659787E-3</v>
      </c>
      <c r="W37" s="16">
        <f t="shared" si="12"/>
        <v>1.0035315610469041E-4</v>
      </c>
      <c r="X37" s="15">
        <f t="shared" si="13"/>
        <v>9.6453421973795891E-5</v>
      </c>
      <c r="Y37" s="16">
        <f>VLOOKUP(B37,'Anexo II'!$A$7:$X$112,24,FALSE)</f>
        <v>55.1057406418157</v>
      </c>
      <c r="Z37" s="17">
        <f t="shared" si="14"/>
        <v>5180.6110244411384</v>
      </c>
      <c r="AA37" s="14">
        <f t="shared" si="15"/>
        <v>3.3841875139911247E-3</v>
      </c>
      <c r="AB37" s="14">
        <f t="shared" si="16"/>
        <v>8.4604687849778118E-5</v>
      </c>
      <c r="AC37" s="14">
        <f t="shared" si="17"/>
        <v>3.3750000000000004E-3</v>
      </c>
      <c r="AD37" s="30">
        <f t="shared" si="18"/>
        <v>5.9817427661048974E-3</v>
      </c>
      <c r="AE37" s="39"/>
      <c r="AF37" s="40"/>
      <c r="AG37" s="29"/>
      <c r="AH37" s="29"/>
    </row>
    <row r="38" spans="1:34" s="5" customFormat="1" ht="13.5" x14ac:dyDescent="0.2">
      <c r="A38" s="54" t="s">
        <v>175</v>
      </c>
      <c r="B38" s="21">
        <v>40</v>
      </c>
      <c r="C38" s="22" t="s">
        <v>67</v>
      </c>
      <c r="D38" s="12">
        <f>VLOOKUP(B38,'Anexo II'!A$7:C$112,3)</f>
        <v>28555</v>
      </c>
      <c r="E38" s="19">
        <f t="shared" si="0"/>
        <v>2.4784938256817268E-2</v>
      </c>
      <c r="F38" s="19">
        <f t="shared" si="4"/>
        <v>1.5862360484363052E-2</v>
      </c>
      <c r="G38" s="55">
        <f>VLOOKUP(C38,'Anexo II'!$B$7:$AC$112,5,FALSE)</f>
        <v>513443.02</v>
      </c>
      <c r="H38" s="55">
        <f>VLOOKUP(C38,'Anexo II'!$B$7:$AC$112,6,FALSE)</f>
        <v>337299.46</v>
      </c>
      <c r="I38" s="55">
        <f t="shared" si="1"/>
        <v>850742.48</v>
      </c>
      <c r="J38" s="18">
        <f t="shared" si="5"/>
        <v>6.5974938229868456E-3</v>
      </c>
      <c r="K38" s="18">
        <f t="shared" si="6"/>
        <v>2.177172961585659E-3</v>
      </c>
      <c r="L38" s="56">
        <f>VLOOKUP(C38,'Anexo II'!$B$7:$AC$112,10,FALSE)</f>
        <v>338298.18</v>
      </c>
      <c r="M38" s="56">
        <f>VLOOKUP(C38,'Anexo II'!$B$7:$AC$112,11,FALSE)</f>
        <v>315744.75</v>
      </c>
      <c r="N38" s="55">
        <f t="shared" si="2"/>
        <v>654042.92999999993</v>
      </c>
      <c r="O38" s="13">
        <f t="shared" si="7"/>
        <v>4.0600328048609911E-3</v>
      </c>
      <c r="P38" s="17">
        <f t="shared" si="8"/>
        <v>1.339810825604127E-3</v>
      </c>
      <c r="Q38" s="56">
        <f>VLOOKUP(C38,'Anexo II'!$B$7:$AC$112,15,FALSE)</f>
        <v>2922011.07</v>
      </c>
      <c r="R38" s="56">
        <f>VLOOKUP(C38,'Anexo II'!$B$7:$AC$112,16,FALSE)</f>
        <v>294229.48</v>
      </c>
      <c r="S38" s="55">
        <f t="shared" si="9"/>
        <v>3216240.55</v>
      </c>
      <c r="T38" s="15">
        <f t="shared" si="10"/>
        <v>1.5877536651834646E-2</v>
      </c>
      <c r="U38" s="15">
        <f t="shared" si="11"/>
        <v>5.3983624616237803E-3</v>
      </c>
      <c r="V38" s="15">
        <f t="shared" si="3"/>
        <v>8.9153462488135663E-3</v>
      </c>
      <c r="W38" s="16">
        <f t="shared" si="12"/>
        <v>4.0119058119661048E-4</v>
      </c>
      <c r="X38" s="15">
        <f t="shared" si="13"/>
        <v>3.1755073303669292E-4</v>
      </c>
      <c r="Y38" s="16">
        <f>VLOOKUP(B38,'Anexo II'!$A$7:$X$112,24,FALSE)</f>
        <v>55.022645544476198</v>
      </c>
      <c r="Z38" s="17">
        <f t="shared" si="14"/>
        <v>35685.263703121345</v>
      </c>
      <c r="AA38" s="14">
        <f t="shared" si="15"/>
        <v>2.3311077262476314E-2</v>
      </c>
      <c r="AB38" s="14">
        <f t="shared" si="16"/>
        <v>5.8277693156190793E-4</v>
      </c>
      <c r="AC38" s="14">
        <f t="shared" si="17"/>
        <v>3.3750000000000004E-3</v>
      </c>
      <c r="AD38" s="30">
        <f t="shared" si="18"/>
        <v>2.0538878730158264E-2</v>
      </c>
      <c r="AE38" s="39"/>
      <c r="AF38" s="40"/>
      <c r="AG38" s="29"/>
      <c r="AH38" s="29"/>
    </row>
    <row r="39" spans="1:34" s="5" customFormat="1" ht="13.5" x14ac:dyDescent="0.2">
      <c r="A39" s="54" t="s">
        <v>174</v>
      </c>
      <c r="B39" s="21">
        <v>41</v>
      </c>
      <c r="C39" s="22" t="s">
        <v>66</v>
      </c>
      <c r="D39" s="12">
        <f>VLOOKUP(B39,'Anexo II'!A$7:C$112,3)</f>
        <v>141939</v>
      </c>
      <c r="E39" s="19">
        <f t="shared" ref="E39:E70" si="19">D39/$D$88</f>
        <v>0.12319906675658855</v>
      </c>
      <c r="F39" s="19">
        <f t="shared" ref="F39:F70" si="20">E39*0.64</f>
        <v>7.884740272421667E-2</v>
      </c>
      <c r="G39" s="55">
        <f>VLOOKUP(C39,'Anexo II'!$B$7:$AC$112,5,FALSE)</f>
        <v>4298471.3499999996</v>
      </c>
      <c r="H39" s="55">
        <f>VLOOKUP(C39,'Anexo II'!$B$7:$AC$112,6,FALSE)</f>
        <v>1187340</v>
      </c>
      <c r="I39" s="55">
        <f t="shared" ref="I39:I70" si="21">G39+H39</f>
        <v>5485811.3499999996</v>
      </c>
      <c r="J39" s="18">
        <f t="shared" ref="J39:J70" si="22">I39/$I$88</f>
        <v>4.2542376038041646E-2</v>
      </c>
      <c r="K39" s="18">
        <f t="shared" ref="K39:K70" si="23">J39*0.33</f>
        <v>1.4038984092553743E-2</v>
      </c>
      <c r="L39" s="56">
        <f>VLOOKUP(C39,'Anexo II'!$B$7:$AC$112,10,FALSE)</f>
        <v>10652098.24</v>
      </c>
      <c r="M39" s="56">
        <f>VLOOKUP(C39,'Anexo II'!$B$7:$AC$112,11,FALSE)</f>
        <v>1767466</v>
      </c>
      <c r="N39" s="55">
        <f t="shared" ref="N39:N70" si="24">L39+M39</f>
        <v>12419564.24</v>
      </c>
      <c r="O39" s="13">
        <f t="shared" ref="O39:O70" si="25">N39/$N$88</f>
        <v>7.7095609360808282E-2</v>
      </c>
      <c r="P39" s="17">
        <f t="shared" ref="P39:P70" si="26">O39*0.33</f>
        <v>2.5441551089066733E-2</v>
      </c>
      <c r="Q39" s="56">
        <f>VLOOKUP(C39,'Anexo II'!$B$7:$AC$112,15,FALSE)</f>
        <v>13266063.25</v>
      </c>
      <c r="R39" s="56">
        <f>VLOOKUP(C39,'Anexo II'!$B$7:$AC$112,16,FALSE)</f>
        <v>2165237</v>
      </c>
      <c r="S39" s="55">
        <f t="shared" ref="S39:S70" si="27">Q39+R39</f>
        <v>15431300.25</v>
      </c>
      <c r="T39" s="15">
        <f t="shared" ref="T39:T70" si="28">S39/$S$88</f>
        <v>7.6179325363222652E-2</v>
      </c>
      <c r="U39" s="15">
        <f t="shared" ref="U39:U70" si="29">T39*0.34</f>
        <v>2.5900970623495705E-2</v>
      </c>
      <c r="V39" s="15">
        <f t="shared" ref="V39:V70" si="30">K39+P39+U39</f>
        <v>6.5381505805116188E-2</v>
      </c>
      <c r="W39" s="16">
        <f t="shared" ref="W39:W70" si="31">V39*0.045</f>
        <v>2.9421677612302285E-3</v>
      </c>
      <c r="X39" s="15">
        <f t="shared" ref="X39:X70" si="32">T39*0.02</f>
        <v>1.523586507264453E-3</v>
      </c>
      <c r="Y39" s="16">
        <f>VLOOKUP(B39,'Anexo II'!$A$7:$X$112,24,FALSE)</f>
        <v>58.122018789171797</v>
      </c>
      <c r="Z39" s="17">
        <f t="shared" si="14"/>
        <v>113328.93265219289</v>
      </c>
      <c r="AA39" s="14">
        <f t="shared" si="15"/>
        <v>7.4031105027203892E-2</v>
      </c>
      <c r="AB39" s="14">
        <f t="shared" ref="AB39:AB70" si="33">AA39*0.025</f>
        <v>1.8507776256800974E-3</v>
      </c>
      <c r="AC39" s="14">
        <f t="shared" ref="AC39:AC70" si="34">0.27/80</f>
        <v>3.3750000000000004E-3</v>
      </c>
      <c r="AD39" s="30">
        <f t="shared" ref="AD39:AD70" si="35">F39+W39+X39+AB39+AC39</f>
        <v>8.8538934618391463E-2</v>
      </c>
      <c r="AE39" s="39"/>
      <c r="AF39" s="40"/>
      <c r="AG39" s="29"/>
      <c r="AH39" s="29"/>
    </row>
    <row r="40" spans="1:34" s="5" customFormat="1" ht="13.5" x14ac:dyDescent="0.2">
      <c r="A40" s="54" t="s">
        <v>173</v>
      </c>
      <c r="B40" s="21">
        <v>42</v>
      </c>
      <c r="C40" s="20" t="s">
        <v>65</v>
      </c>
      <c r="D40" s="12">
        <f>VLOOKUP(B40,'Anexo II'!A$7:C$112,3)</f>
        <v>5553</v>
      </c>
      <c r="E40" s="19">
        <f t="shared" si="19"/>
        <v>4.8198480875540637E-3</v>
      </c>
      <c r="F40" s="19">
        <f t="shared" si="20"/>
        <v>3.0847027760346007E-3</v>
      </c>
      <c r="G40" s="55">
        <f>VLOOKUP(C40,'Anexo II'!$B$7:$AC$112,5,FALSE)</f>
        <v>6000</v>
      </c>
      <c r="H40" s="55">
        <f>VLOOKUP(C40,'Anexo II'!$B$7:$AC$112,6,FALSE)</f>
        <v>10890</v>
      </c>
      <c r="I40" s="55">
        <f t="shared" si="21"/>
        <v>16890</v>
      </c>
      <c r="J40" s="18">
        <f t="shared" si="22"/>
        <v>1.3098166988234538E-4</v>
      </c>
      <c r="K40" s="18">
        <f t="shared" si="23"/>
        <v>4.3223951061173977E-5</v>
      </c>
      <c r="L40" s="56">
        <f>VLOOKUP(C40,'Anexo II'!$B$7:$AC$112,10,FALSE)</f>
        <v>2825</v>
      </c>
      <c r="M40" s="56">
        <f>VLOOKUP(C40,'Anexo II'!$B$7:$AC$112,11,FALSE)</f>
        <v>15600</v>
      </c>
      <c r="N40" s="55">
        <f t="shared" si="24"/>
        <v>18425</v>
      </c>
      <c r="O40" s="13">
        <f t="shared" si="25"/>
        <v>1.1437491485392828E-4</v>
      </c>
      <c r="P40" s="17">
        <f t="shared" si="26"/>
        <v>3.7743721901796331E-5</v>
      </c>
      <c r="Q40" s="56">
        <f>VLOOKUP(C40,'Anexo II'!$B$7:$AC$112,15,FALSE)</f>
        <v>0</v>
      </c>
      <c r="R40" s="56">
        <f>VLOOKUP(C40,'Anexo II'!$B$7:$AC$112,16,FALSE)</f>
        <v>16300</v>
      </c>
      <c r="S40" s="55">
        <f t="shared" si="27"/>
        <v>16300</v>
      </c>
      <c r="T40" s="15">
        <f t="shared" si="28"/>
        <v>8.0467814332141528E-5</v>
      </c>
      <c r="U40" s="15">
        <f t="shared" si="29"/>
        <v>2.735905687292812E-5</v>
      </c>
      <c r="V40" s="15">
        <f t="shared" si="30"/>
        <v>1.0832672983589843E-4</v>
      </c>
      <c r="W40" s="16">
        <f t="shared" si="31"/>
        <v>4.8747028426154288E-6</v>
      </c>
      <c r="X40" s="15">
        <f t="shared" si="32"/>
        <v>1.6093562866428305E-6</v>
      </c>
      <c r="Y40" s="16">
        <f>VLOOKUP(B40,'Anexo II'!$A$7:$X$112,24,FALSE)</f>
        <v>52.537152252264796</v>
      </c>
      <c r="Z40" s="17">
        <f t="shared" si="14"/>
        <v>8949.1627798860682</v>
      </c>
      <c r="AA40" s="14">
        <f t="shared" si="15"/>
        <v>5.8459600223762448E-3</v>
      </c>
      <c r="AB40" s="14">
        <f t="shared" si="33"/>
        <v>1.4614900055940613E-4</v>
      </c>
      <c r="AC40" s="14">
        <f t="shared" si="34"/>
        <v>3.3750000000000004E-3</v>
      </c>
      <c r="AD40" s="30">
        <f t="shared" si="35"/>
        <v>6.6123358357232653E-3</v>
      </c>
      <c r="AE40" s="39"/>
      <c r="AF40" s="40"/>
      <c r="AG40" s="29"/>
      <c r="AH40" s="29"/>
    </row>
    <row r="41" spans="1:34" s="5" customFormat="1" ht="13.5" x14ac:dyDescent="0.2">
      <c r="A41" s="54" t="s">
        <v>172</v>
      </c>
      <c r="B41" s="21">
        <v>44</v>
      </c>
      <c r="C41" s="20" t="s">
        <v>63</v>
      </c>
      <c r="D41" s="12">
        <f>VLOOKUP(B41,'Anexo II'!A$7:C$112,3)</f>
        <v>7530</v>
      </c>
      <c r="E41" s="19">
        <f t="shared" si="19"/>
        <v>6.5358285790171264E-3</v>
      </c>
      <c r="F41" s="19">
        <f t="shared" si="20"/>
        <v>4.182930290570961E-3</v>
      </c>
      <c r="G41" s="55">
        <f>VLOOKUP(C41,'Anexo II'!$B$7:$AC$112,5,FALSE)</f>
        <v>21643.58</v>
      </c>
      <c r="H41" s="55">
        <f>VLOOKUP(C41,'Anexo II'!$B$7:$AC$112,6,FALSE)</f>
        <v>0</v>
      </c>
      <c r="I41" s="55">
        <f t="shared" si="21"/>
        <v>21643.58</v>
      </c>
      <c r="J41" s="18">
        <f t="shared" si="22"/>
        <v>1.6784560394506414E-4</v>
      </c>
      <c r="K41" s="18">
        <f t="shared" si="23"/>
        <v>5.5389049301871167E-5</v>
      </c>
      <c r="L41" s="56">
        <f>VLOOKUP(C41,'Anexo II'!$B$7:$AC$112,10,FALSE)</f>
        <v>186339</v>
      </c>
      <c r="M41" s="56">
        <f>VLOOKUP(C41,'Anexo II'!$B$7:$AC$112,11,FALSE)</f>
        <v>0</v>
      </c>
      <c r="N41" s="55">
        <f t="shared" si="24"/>
        <v>186339</v>
      </c>
      <c r="O41" s="13">
        <f t="shared" si="25"/>
        <v>1.1567168118841867E-3</v>
      </c>
      <c r="P41" s="17">
        <f t="shared" si="26"/>
        <v>3.8171654792178167E-4</v>
      </c>
      <c r="Q41" s="56">
        <f>VLOOKUP(C41,'Anexo II'!$B$7:$AC$112,15,FALSE)</f>
        <v>247573</v>
      </c>
      <c r="R41" s="56">
        <f>VLOOKUP(C41,'Anexo II'!$B$7:$AC$112,16,FALSE)</f>
        <v>0</v>
      </c>
      <c r="S41" s="55">
        <f t="shared" si="27"/>
        <v>247573</v>
      </c>
      <c r="T41" s="15">
        <f t="shared" si="28"/>
        <v>1.2221876194878083E-3</v>
      </c>
      <c r="U41" s="15">
        <f t="shared" si="29"/>
        <v>4.1554379062585487E-4</v>
      </c>
      <c r="V41" s="15">
        <f t="shared" si="30"/>
        <v>8.5264938784950775E-4</v>
      </c>
      <c r="W41" s="16">
        <f t="shared" si="31"/>
        <v>3.8369222453227847E-5</v>
      </c>
      <c r="X41" s="15">
        <f t="shared" si="32"/>
        <v>2.4443752389756166E-5</v>
      </c>
      <c r="Y41" s="16">
        <f>VLOOKUP(B41,'Anexo II'!$A$7:$X$112,24,FALSE)</f>
        <v>53.841735650131497</v>
      </c>
      <c r="Z41" s="17">
        <f t="shared" si="14"/>
        <v>10704.973968736624</v>
      </c>
      <c r="AA41" s="14">
        <f t="shared" si="15"/>
        <v>6.9929278750485956E-3</v>
      </c>
      <c r="AB41" s="14">
        <f t="shared" si="33"/>
        <v>1.7482319687621491E-4</v>
      </c>
      <c r="AC41" s="14">
        <f t="shared" si="34"/>
        <v>3.3750000000000004E-3</v>
      </c>
      <c r="AD41" s="30">
        <f t="shared" si="35"/>
        <v>7.7955664622901604E-3</v>
      </c>
      <c r="AE41" s="39"/>
      <c r="AF41" s="40"/>
      <c r="AG41" s="29"/>
      <c r="AH41" s="29"/>
    </row>
    <row r="42" spans="1:34" s="5" customFormat="1" ht="13.5" x14ac:dyDescent="0.2">
      <c r="A42" s="54" t="s">
        <v>171</v>
      </c>
      <c r="B42" s="21">
        <v>45</v>
      </c>
      <c r="C42" s="20" t="s">
        <v>62</v>
      </c>
      <c r="D42" s="12">
        <f>VLOOKUP(B42,'Anexo II'!A$7:C$112,3)</f>
        <v>2677</v>
      </c>
      <c r="E42" s="19">
        <f t="shared" si="19"/>
        <v>2.3235608374540299E-3</v>
      </c>
      <c r="F42" s="19">
        <f t="shared" si="20"/>
        <v>1.4870789359705792E-3</v>
      </c>
      <c r="G42" s="55">
        <f>VLOOKUP(C42,'Anexo II'!$B$7:$AC$112,5,FALSE)</f>
        <v>21245</v>
      </c>
      <c r="H42" s="55">
        <f>VLOOKUP(C42,'Anexo II'!$B$7:$AC$112,6,FALSE)</f>
        <v>5871</v>
      </c>
      <c r="I42" s="55">
        <f t="shared" si="21"/>
        <v>27116</v>
      </c>
      <c r="J42" s="18">
        <f t="shared" si="22"/>
        <v>2.1028413028594895E-4</v>
      </c>
      <c r="K42" s="18">
        <f t="shared" si="23"/>
        <v>6.9393762994363157E-5</v>
      </c>
      <c r="L42" s="56">
        <f>VLOOKUP(C42,'Anexo II'!$B$7:$AC$112,10,FALSE)</f>
        <v>12500</v>
      </c>
      <c r="M42" s="56">
        <f>VLOOKUP(C42,'Anexo II'!$B$7:$AC$112,11,FALSE)</f>
        <v>5868</v>
      </c>
      <c r="N42" s="55">
        <f t="shared" si="24"/>
        <v>18368</v>
      </c>
      <c r="O42" s="13">
        <f t="shared" si="25"/>
        <v>1.1402108201014679E-4</v>
      </c>
      <c r="P42" s="17">
        <f t="shared" si="26"/>
        <v>3.7626957063348442E-5</v>
      </c>
      <c r="Q42" s="56">
        <f>VLOOKUP(C42,'Anexo II'!$B$7:$AC$112,15,FALSE)</f>
        <v>0</v>
      </c>
      <c r="R42" s="56">
        <f>VLOOKUP(C42,'Anexo II'!$B$7:$AC$112,16,FALSE)</f>
        <v>0</v>
      </c>
      <c r="S42" s="55">
        <f t="shared" si="27"/>
        <v>0</v>
      </c>
      <c r="T42" s="15">
        <f t="shared" si="28"/>
        <v>0</v>
      </c>
      <c r="U42" s="15">
        <f t="shared" si="29"/>
        <v>0</v>
      </c>
      <c r="V42" s="15">
        <f t="shared" si="30"/>
        <v>1.0702072005771161E-4</v>
      </c>
      <c r="W42" s="16">
        <f t="shared" si="31"/>
        <v>4.8159324025970222E-6</v>
      </c>
      <c r="X42" s="15">
        <f t="shared" si="32"/>
        <v>0</v>
      </c>
      <c r="Y42" s="16">
        <f>VLOOKUP(B42,'Anexo II'!$A$7:$X$112,24,FALSE)</f>
        <v>54.674296035061403</v>
      </c>
      <c r="Z42" s="17">
        <f t="shared" si="14"/>
        <v>3481.2310252588718</v>
      </c>
      <c r="AA42" s="14">
        <f t="shared" si="15"/>
        <v>2.2740828279557029E-3</v>
      </c>
      <c r="AB42" s="14">
        <f t="shared" si="33"/>
        <v>5.6852070698892572E-5</v>
      </c>
      <c r="AC42" s="14">
        <f t="shared" si="34"/>
        <v>3.3750000000000004E-3</v>
      </c>
      <c r="AD42" s="30">
        <f t="shared" si="35"/>
        <v>4.9237469390720689E-3</v>
      </c>
      <c r="AE42" s="39"/>
      <c r="AF42" s="40"/>
      <c r="AG42" s="29"/>
      <c r="AH42" s="29"/>
    </row>
    <row r="43" spans="1:34" s="5" customFormat="1" ht="13.5" x14ac:dyDescent="0.2">
      <c r="A43" s="54" t="s">
        <v>170</v>
      </c>
      <c r="B43" s="21">
        <v>47</v>
      </c>
      <c r="C43" s="20" t="s">
        <v>60</v>
      </c>
      <c r="D43" s="12">
        <f>VLOOKUP(B43,'Anexo II'!A$7:C$112,3)</f>
        <v>5968</v>
      </c>
      <c r="E43" s="19">
        <f t="shared" si="19"/>
        <v>5.1800564355344234E-3</v>
      </c>
      <c r="F43" s="19">
        <f t="shared" si="20"/>
        <v>3.315236118742031E-3</v>
      </c>
      <c r="G43" s="55">
        <f>VLOOKUP(C43,'Anexo II'!$B$7:$AC$112,5,FALSE)</f>
        <v>17118</v>
      </c>
      <c r="H43" s="55">
        <f>VLOOKUP(C43,'Anexo II'!$B$7:$AC$112,6,FALSE)</f>
        <v>7670</v>
      </c>
      <c r="I43" s="55">
        <f t="shared" si="21"/>
        <v>24788</v>
      </c>
      <c r="J43" s="18">
        <f t="shared" si="22"/>
        <v>1.9223052889541606E-4</v>
      </c>
      <c r="K43" s="18">
        <f t="shared" si="23"/>
        <v>6.34360745354873E-5</v>
      </c>
      <c r="L43" s="56">
        <f>VLOOKUP(C43,'Anexo II'!$B$7:$AC$112,10,FALSE)</f>
        <v>20175</v>
      </c>
      <c r="M43" s="56">
        <f>VLOOKUP(C43,'Anexo II'!$B$7:$AC$112,11,FALSE)</f>
        <v>46996</v>
      </c>
      <c r="N43" s="55">
        <f t="shared" si="24"/>
        <v>67171</v>
      </c>
      <c r="O43" s="13">
        <f t="shared" si="25"/>
        <v>4.1697027981835638E-4</v>
      </c>
      <c r="P43" s="17">
        <f t="shared" si="26"/>
        <v>1.376001923400576E-4</v>
      </c>
      <c r="Q43" s="56">
        <f>VLOOKUP(C43,'Anexo II'!$B$7:$AC$112,15,FALSE)</f>
        <v>18676</v>
      </c>
      <c r="R43" s="56">
        <f>VLOOKUP(C43,'Anexo II'!$B$7:$AC$112,16,FALSE)</f>
        <v>153880</v>
      </c>
      <c r="S43" s="55">
        <f t="shared" si="27"/>
        <v>172556</v>
      </c>
      <c r="T43" s="15">
        <f t="shared" si="28"/>
        <v>8.5185301655809904E-4</v>
      </c>
      <c r="U43" s="15">
        <f t="shared" si="29"/>
        <v>2.8963002562975372E-4</v>
      </c>
      <c r="V43" s="15">
        <f t="shared" si="30"/>
        <v>4.9066629250529869E-4</v>
      </c>
      <c r="W43" s="16">
        <f t="shared" si="31"/>
        <v>2.207998316273844E-5</v>
      </c>
      <c r="X43" s="15">
        <f t="shared" si="32"/>
        <v>1.7037060331161982E-5</v>
      </c>
      <c r="Y43" s="16">
        <f>VLOOKUP(B43,'Anexo II'!$A$7:$X$112,24,FALSE)</f>
        <v>51.998224769065899</v>
      </c>
      <c r="Z43" s="17">
        <f t="shared" si="14"/>
        <v>10086.268970588053</v>
      </c>
      <c r="AA43" s="14">
        <f t="shared" si="15"/>
        <v>6.5887644048131201E-3</v>
      </c>
      <c r="AB43" s="14">
        <f t="shared" si="33"/>
        <v>1.6471911012032802E-4</v>
      </c>
      <c r="AC43" s="14">
        <f t="shared" si="34"/>
        <v>3.3750000000000004E-3</v>
      </c>
      <c r="AD43" s="30">
        <f t="shared" si="35"/>
        <v>6.8940722723562602E-3</v>
      </c>
      <c r="AE43" s="39"/>
      <c r="AF43" s="40"/>
      <c r="AG43" s="29"/>
      <c r="AH43" s="29"/>
    </row>
    <row r="44" spans="1:34" s="5" customFormat="1" ht="13.5" x14ac:dyDescent="0.2">
      <c r="A44" s="54" t="s">
        <v>169</v>
      </c>
      <c r="B44" s="21">
        <v>48</v>
      </c>
      <c r="C44" s="20" t="s">
        <v>59</v>
      </c>
      <c r="D44" s="12">
        <f>VLOOKUP(B44,'Anexo II'!A$7:C$112,3)</f>
        <v>23991</v>
      </c>
      <c r="E44" s="19">
        <f t="shared" si="19"/>
        <v>2.0823514400956158E-2</v>
      </c>
      <c r="F44" s="19">
        <f t="shared" si="20"/>
        <v>1.3327049216611942E-2</v>
      </c>
      <c r="G44" s="55">
        <f>VLOOKUP(C44,'Anexo II'!$B$7:$AC$112,5,FALSE)</f>
        <v>39453.5</v>
      </c>
      <c r="H44" s="55">
        <f>VLOOKUP(C44,'Anexo II'!$B$7:$AC$112,6,FALSE)</f>
        <v>202593</v>
      </c>
      <c r="I44" s="55">
        <f t="shared" si="21"/>
        <v>242046.5</v>
      </c>
      <c r="J44" s="18">
        <f t="shared" si="22"/>
        <v>1.8770665932017238E-3</v>
      </c>
      <c r="K44" s="18">
        <f t="shared" si="23"/>
        <v>6.194319757565689E-4</v>
      </c>
      <c r="L44" s="56">
        <f>VLOOKUP(C44,'Anexo II'!$B$7:$AC$112,10,FALSE)</f>
        <v>66907.5</v>
      </c>
      <c r="M44" s="56">
        <f>VLOOKUP(C44,'Anexo II'!$B$7:$AC$112,11,FALSE)</f>
        <v>70232.5</v>
      </c>
      <c r="N44" s="55">
        <f t="shared" si="24"/>
        <v>137140</v>
      </c>
      <c r="O44" s="13">
        <f t="shared" si="25"/>
        <v>8.5130940695075843E-4</v>
      </c>
      <c r="P44" s="17">
        <f t="shared" si="26"/>
        <v>2.809321042937503E-4</v>
      </c>
      <c r="Q44" s="56">
        <f>VLOOKUP(C44,'Anexo II'!$B$7:$AC$112,15,FALSE)</f>
        <v>127364.8</v>
      </c>
      <c r="R44" s="56">
        <f>VLOOKUP(C44,'Anexo II'!$B$7:$AC$112,16,FALSE)</f>
        <v>69936.5</v>
      </c>
      <c r="S44" s="55">
        <f t="shared" si="27"/>
        <v>197301.3</v>
      </c>
      <c r="T44" s="15">
        <f t="shared" si="28"/>
        <v>9.7401253839816894E-4</v>
      </c>
      <c r="U44" s="15">
        <f t="shared" si="29"/>
        <v>3.3116426305537745E-4</v>
      </c>
      <c r="V44" s="15">
        <f t="shared" si="30"/>
        <v>1.2315283431056966E-3</v>
      </c>
      <c r="W44" s="16">
        <f t="shared" si="31"/>
        <v>5.5418775439756342E-5</v>
      </c>
      <c r="X44" s="15">
        <f t="shared" si="32"/>
        <v>1.9480250767963381E-5</v>
      </c>
      <c r="Y44" s="16">
        <f>VLOOKUP(B44,'Anexo II'!$A$7:$X$112,24,FALSE)</f>
        <v>53.775413786012997</v>
      </c>
      <c r="Z44" s="17">
        <f t="shared" si="14"/>
        <v>34338.312368381339</v>
      </c>
      <c r="AA44" s="14">
        <f t="shared" si="15"/>
        <v>2.2431193428798114E-2</v>
      </c>
      <c r="AB44" s="14">
        <f t="shared" si="33"/>
        <v>5.6077983571995284E-4</v>
      </c>
      <c r="AC44" s="14">
        <f t="shared" si="34"/>
        <v>3.3750000000000004E-3</v>
      </c>
      <c r="AD44" s="30">
        <f t="shared" si="35"/>
        <v>1.7337728078539616E-2</v>
      </c>
      <c r="AE44" s="39"/>
      <c r="AF44" s="40"/>
      <c r="AG44" s="29"/>
      <c r="AH44" s="29"/>
    </row>
    <row r="45" spans="1:34" s="5" customFormat="1" ht="13.5" x14ac:dyDescent="0.2">
      <c r="A45" s="54" t="s">
        <v>168</v>
      </c>
      <c r="B45" s="21">
        <v>49</v>
      </c>
      <c r="C45" s="20" t="s">
        <v>58</v>
      </c>
      <c r="D45" s="12">
        <f>VLOOKUP(B45,'Anexo II'!A$7:C$112,3)</f>
        <v>3965</v>
      </c>
      <c r="E45" s="19">
        <f t="shared" si="19"/>
        <v>3.4415086740774109E-3</v>
      </c>
      <c r="F45" s="19">
        <f t="shared" si="20"/>
        <v>2.2025655514095431E-3</v>
      </c>
      <c r="G45" s="55">
        <f>VLOOKUP(C45,'Anexo II'!$B$7:$AC$112,5,FALSE)</f>
        <v>0</v>
      </c>
      <c r="H45" s="55">
        <f>VLOOKUP(C45,'Anexo II'!$B$7:$AC$112,6,FALSE)</f>
        <v>0</v>
      </c>
      <c r="I45" s="55">
        <f t="shared" si="21"/>
        <v>0</v>
      </c>
      <c r="J45" s="18">
        <f t="shared" si="22"/>
        <v>0</v>
      </c>
      <c r="K45" s="18">
        <f t="shared" si="23"/>
        <v>0</v>
      </c>
      <c r="L45" s="56">
        <f>VLOOKUP(C45,'Anexo II'!$B$7:$AC$112,10,FALSE)</f>
        <v>0</v>
      </c>
      <c r="M45" s="56">
        <f>VLOOKUP(C45,'Anexo II'!$B$7:$AC$112,11,FALSE)</f>
        <v>0</v>
      </c>
      <c r="N45" s="55">
        <f t="shared" si="24"/>
        <v>0</v>
      </c>
      <c r="O45" s="13">
        <f t="shared" si="25"/>
        <v>0</v>
      </c>
      <c r="P45" s="17">
        <f t="shared" si="26"/>
        <v>0</v>
      </c>
      <c r="Q45" s="56">
        <f>VLOOKUP(C45,'Anexo II'!$B$7:$AC$112,15,FALSE)</f>
        <v>0</v>
      </c>
      <c r="R45" s="56">
        <f>VLOOKUP(C45,'Anexo II'!$B$7:$AC$112,16,FALSE)</f>
        <v>0</v>
      </c>
      <c r="S45" s="55">
        <f t="shared" si="27"/>
        <v>0</v>
      </c>
      <c r="T45" s="15">
        <f t="shared" si="28"/>
        <v>0</v>
      </c>
      <c r="U45" s="15">
        <f t="shared" si="29"/>
        <v>0</v>
      </c>
      <c r="V45" s="15">
        <f t="shared" si="30"/>
        <v>0</v>
      </c>
      <c r="W45" s="16">
        <f t="shared" si="31"/>
        <v>0</v>
      </c>
      <c r="X45" s="15">
        <f t="shared" si="32"/>
        <v>0</v>
      </c>
      <c r="Y45" s="16">
        <f>VLOOKUP(B45,'Anexo II'!$A$7:$X$112,24,FALSE)</f>
        <v>46.505398692223501</v>
      </c>
      <c r="Z45" s="17">
        <f t="shared" si="14"/>
        <v>9872.1123133845995</v>
      </c>
      <c r="AA45" s="14">
        <f t="shared" si="15"/>
        <v>6.4488684964102714E-3</v>
      </c>
      <c r="AB45" s="14">
        <f t="shared" si="33"/>
        <v>1.6122171241025678E-4</v>
      </c>
      <c r="AC45" s="14">
        <f t="shared" si="34"/>
        <v>3.3750000000000004E-3</v>
      </c>
      <c r="AD45" s="30">
        <f t="shared" si="35"/>
        <v>5.7387872638197997E-3</v>
      </c>
      <c r="AE45" s="39"/>
      <c r="AF45" s="40"/>
      <c r="AG45" s="29"/>
      <c r="AH45" s="29"/>
    </row>
    <row r="46" spans="1:34" s="5" customFormat="1" ht="13.5" x14ac:dyDescent="0.2">
      <c r="A46" s="54" t="s">
        <v>167</v>
      </c>
      <c r="B46" s="21">
        <v>52</v>
      </c>
      <c r="C46" s="22" t="s">
        <v>55</v>
      </c>
      <c r="D46" s="12">
        <f>VLOOKUP(B46,'Anexo II'!A$7:C$112,3)</f>
        <v>37804</v>
      </c>
      <c r="E46" s="19">
        <f t="shared" si="19"/>
        <v>3.2812810571203645E-2</v>
      </c>
      <c r="F46" s="19">
        <f t="shared" si="20"/>
        <v>2.1000198765570334E-2</v>
      </c>
      <c r="G46" s="55">
        <f>VLOOKUP(C46,'Anexo II'!$B$7:$AC$112,5,FALSE)</f>
        <v>702225.62</v>
      </c>
      <c r="H46" s="55">
        <f>VLOOKUP(C46,'Anexo II'!$B$7:$AC$112,6,FALSE)</f>
        <v>3779870.17</v>
      </c>
      <c r="I46" s="55">
        <f t="shared" si="21"/>
        <v>4482095.79</v>
      </c>
      <c r="J46" s="18">
        <f t="shared" si="22"/>
        <v>3.4758578516686206E-2</v>
      </c>
      <c r="K46" s="18">
        <f t="shared" si="23"/>
        <v>1.1470330910506449E-2</v>
      </c>
      <c r="L46" s="56">
        <f>VLOOKUP(C46,'Anexo II'!$B$7:$AC$112,10,FALSE)</f>
        <v>817534.17</v>
      </c>
      <c r="M46" s="56">
        <f>VLOOKUP(C46,'Anexo II'!$B$7:$AC$112,11,FALSE)</f>
        <v>4136638.31</v>
      </c>
      <c r="N46" s="55">
        <f t="shared" si="24"/>
        <v>4954172.4800000004</v>
      </c>
      <c r="O46" s="13">
        <f t="shared" si="25"/>
        <v>3.0753490126006769E-2</v>
      </c>
      <c r="P46" s="17">
        <f t="shared" si="26"/>
        <v>1.0148651741582235E-2</v>
      </c>
      <c r="Q46" s="56">
        <f>VLOOKUP(C46,'Anexo II'!$B$7:$AC$112,15,FALSE)</f>
        <v>1794354.82</v>
      </c>
      <c r="R46" s="56">
        <f>VLOOKUP(C46,'Anexo II'!$B$7:$AC$112,16,FALSE)</f>
        <v>3226547.25</v>
      </c>
      <c r="S46" s="55">
        <f t="shared" si="27"/>
        <v>5020902.07</v>
      </c>
      <c r="T46" s="15">
        <f t="shared" si="28"/>
        <v>2.4786565371081294E-2</v>
      </c>
      <c r="U46" s="15">
        <f t="shared" si="29"/>
        <v>8.4274322261676405E-3</v>
      </c>
      <c r="V46" s="15">
        <f t="shared" si="30"/>
        <v>3.0046414878256322E-2</v>
      </c>
      <c r="W46" s="16">
        <f t="shared" si="31"/>
        <v>1.3520886695215346E-3</v>
      </c>
      <c r="X46" s="15">
        <f t="shared" si="32"/>
        <v>4.9573130742162593E-4</v>
      </c>
      <c r="Y46" s="16">
        <f>VLOOKUP(B46,'Anexo II'!$A$7:$X$112,24,FALSE)</f>
        <v>55.383877812184501</v>
      </c>
      <c r="Z46" s="17">
        <f t="shared" si="14"/>
        <v>45255.44779219856</v>
      </c>
      <c r="AA46" s="14">
        <f t="shared" si="15"/>
        <v>2.9562713864424332E-2</v>
      </c>
      <c r="AB46" s="14">
        <f t="shared" si="33"/>
        <v>7.3906784661060838E-4</v>
      </c>
      <c r="AC46" s="14">
        <f t="shared" si="34"/>
        <v>3.3750000000000004E-3</v>
      </c>
      <c r="AD46" s="30">
        <f t="shared" si="35"/>
        <v>2.69620865891241E-2</v>
      </c>
      <c r="AE46" s="39"/>
      <c r="AF46" s="40"/>
      <c r="AG46" s="29"/>
      <c r="AH46" s="29"/>
    </row>
    <row r="47" spans="1:34" s="5" customFormat="1" ht="13.5" x14ac:dyDescent="0.2">
      <c r="A47" s="54" t="s">
        <v>166</v>
      </c>
      <c r="B47" s="21">
        <v>53</v>
      </c>
      <c r="C47" s="20" t="s">
        <v>54</v>
      </c>
      <c r="D47" s="12">
        <f>VLOOKUP(B47,'Anexo II'!A$7:C$112,3)</f>
        <v>13494</v>
      </c>
      <c r="E47" s="19">
        <f t="shared" si="19"/>
        <v>1.1712413126860173E-2</v>
      </c>
      <c r="F47" s="19">
        <f t="shared" si="20"/>
        <v>7.4959444011905105E-3</v>
      </c>
      <c r="G47" s="55">
        <f>VLOOKUP(C47,'Anexo II'!$B$7:$AC$112,5,FALSE)</f>
        <v>107082.86</v>
      </c>
      <c r="H47" s="55">
        <f>VLOOKUP(C47,'Anexo II'!$B$7:$AC$112,6,FALSE)</f>
        <v>148712</v>
      </c>
      <c r="I47" s="55">
        <f t="shared" si="21"/>
        <v>255794.86</v>
      </c>
      <c r="J47" s="18">
        <f t="shared" si="22"/>
        <v>1.9836848969876112E-3</v>
      </c>
      <c r="K47" s="18">
        <f t="shared" si="23"/>
        <v>6.5461601600591177E-4</v>
      </c>
      <c r="L47" s="56">
        <f>VLOOKUP(C47,'Anexo II'!$B$7:$AC$112,10,FALSE)</f>
        <v>132395.34</v>
      </c>
      <c r="M47" s="56">
        <f>VLOOKUP(C47,'Anexo II'!$B$7:$AC$112,11,FALSE)</f>
        <v>96550</v>
      </c>
      <c r="N47" s="55">
        <f t="shared" si="24"/>
        <v>228945.34</v>
      </c>
      <c r="O47" s="13">
        <f t="shared" si="25"/>
        <v>1.4211996618020983E-3</v>
      </c>
      <c r="P47" s="17">
        <f t="shared" si="26"/>
        <v>4.6899588839469244E-4</v>
      </c>
      <c r="Q47" s="56">
        <f>VLOOKUP(C47,'Anexo II'!$B$7:$AC$112,15,FALSE)</f>
        <v>89006.56</v>
      </c>
      <c r="R47" s="56">
        <f>VLOOKUP(C47,'Anexo II'!$B$7:$AC$112,16,FALSE)</f>
        <v>287828</v>
      </c>
      <c r="S47" s="55">
        <f t="shared" si="27"/>
        <v>376834.56</v>
      </c>
      <c r="T47" s="15">
        <f t="shared" si="28"/>
        <v>1.8603100250315489E-3</v>
      </c>
      <c r="U47" s="15">
        <f t="shared" si="29"/>
        <v>6.3250540851072666E-4</v>
      </c>
      <c r="V47" s="15">
        <f t="shared" si="30"/>
        <v>1.7561173129113307E-3</v>
      </c>
      <c r="W47" s="16">
        <f t="shared" si="31"/>
        <v>7.9025279081009885E-5</v>
      </c>
      <c r="X47" s="15">
        <f t="shared" si="32"/>
        <v>3.720620050063098E-5</v>
      </c>
      <c r="Y47" s="16">
        <f>VLOOKUP(B47,'Anexo II'!$A$7:$X$112,24,FALSE)</f>
        <v>55.289821135970499</v>
      </c>
      <c r="Z47" s="17">
        <f t="shared" si="14"/>
        <v>16338.562762880752</v>
      </c>
      <c r="AA47" s="14">
        <f t="shared" si="15"/>
        <v>1.067301903922928E-2</v>
      </c>
      <c r="AB47" s="14">
        <f t="shared" si="33"/>
        <v>2.6682547598073204E-4</v>
      </c>
      <c r="AC47" s="14">
        <f t="shared" si="34"/>
        <v>3.3750000000000004E-3</v>
      </c>
      <c r="AD47" s="30">
        <f t="shared" si="35"/>
        <v>1.1254001356752884E-2</v>
      </c>
      <c r="AE47" s="39"/>
      <c r="AF47" s="40"/>
      <c r="AG47" s="29"/>
      <c r="AH47" s="29"/>
    </row>
    <row r="48" spans="1:34" s="5" customFormat="1" ht="13.5" x14ac:dyDescent="0.2">
      <c r="A48" s="54" t="s">
        <v>165</v>
      </c>
      <c r="B48" s="21">
        <v>54</v>
      </c>
      <c r="C48" s="20" t="s">
        <v>53</v>
      </c>
      <c r="D48" s="12">
        <f>VLOOKUP(B48,'Anexo II'!A$7:C$112,3)</f>
        <v>2990</v>
      </c>
      <c r="E48" s="19">
        <f t="shared" si="19"/>
        <v>2.5952360493042771E-3</v>
      </c>
      <c r="F48" s="19">
        <f t="shared" si="20"/>
        <v>1.6609510715547373E-3</v>
      </c>
      <c r="G48" s="55">
        <f>VLOOKUP(C48,'Anexo II'!$B$7:$AC$112,5,FALSE)</f>
        <v>25239</v>
      </c>
      <c r="H48" s="55">
        <f>VLOOKUP(C48,'Anexo II'!$B$7:$AC$112,6,FALSE)</f>
        <v>0</v>
      </c>
      <c r="I48" s="55">
        <f t="shared" si="21"/>
        <v>25239</v>
      </c>
      <c r="J48" s="18">
        <f t="shared" si="22"/>
        <v>1.9572802641566105E-4</v>
      </c>
      <c r="K48" s="18">
        <f t="shared" si="23"/>
        <v>6.4590248717168148E-5</v>
      </c>
      <c r="L48" s="56">
        <f>VLOOKUP(C48,'Anexo II'!$B$7:$AC$112,10,FALSE)</f>
        <v>34082.019999999997</v>
      </c>
      <c r="M48" s="56">
        <f>VLOOKUP(C48,'Anexo II'!$B$7:$AC$112,11,FALSE)</f>
        <v>0</v>
      </c>
      <c r="N48" s="55">
        <f t="shared" si="24"/>
        <v>34082.019999999997</v>
      </c>
      <c r="O48" s="13">
        <f t="shared" si="25"/>
        <v>2.1156733435820246E-4</v>
      </c>
      <c r="P48" s="17">
        <f t="shared" si="26"/>
        <v>6.9817220338206813E-5</v>
      </c>
      <c r="Q48" s="56">
        <f>VLOOKUP(C48,'Anexo II'!$B$7:$AC$112,15,FALSE)</f>
        <v>266164.03000000003</v>
      </c>
      <c r="R48" s="56">
        <f>VLOOKUP(C48,'Anexo II'!$B$7:$AC$112,16,FALSE)</f>
        <v>2000</v>
      </c>
      <c r="S48" s="55">
        <f t="shared" si="27"/>
        <v>268164.03000000003</v>
      </c>
      <c r="T48" s="15">
        <f t="shared" si="28"/>
        <v>1.323838857460051E-3</v>
      </c>
      <c r="U48" s="15">
        <f t="shared" si="29"/>
        <v>4.5010521153641736E-4</v>
      </c>
      <c r="V48" s="15">
        <f t="shared" si="30"/>
        <v>5.8451268059179226E-4</v>
      </c>
      <c r="W48" s="16">
        <f t="shared" si="31"/>
        <v>2.6303070626630651E-5</v>
      </c>
      <c r="X48" s="15">
        <f t="shared" si="32"/>
        <v>2.6476777149201022E-5</v>
      </c>
      <c r="Y48" s="16">
        <f>VLOOKUP(B48,'Anexo II'!$A$7:$X$112,24,FALSE)</f>
        <v>53.925003128932701</v>
      </c>
      <c r="Z48" s="17">
        <f t="shared" si="14"/>
        <v>4214.4634378379196</v>
      </c>
      <c r="AA48" s="14">
        <f t="shared" si="15"/>
        <v>2.753060300650883E-3</v>
      </c>
      <c r="AB48" s="14">
        <f t="shared" si="33"/>
        <v>6.8826507516272072E-5</v>
      </c>
      <c r="AC48" s="14">
        <f t="shared" si="34"/>
        <v>3.3750000000000004E-3</v>
      </c>
      <c r="AD48" s="30">
        <f t="shared" si="35"/>
        <v>5.157557426846841E-3</v>
      </c>
      <c r="AE48" s="39"/>
      <c r="AF48" s="40"/>
      <c r="AG48" s="29"/>
      <c r="AH48" s="29"/>
    </row>
    <row r="49" spans="1:34" s="5" customFormat="1" ht="13.5" x14ac:dyDescent="0.2">
      <c r="A49" s="54" t="s">
        <v>164</v>
      </c>
      <c r="B49" s="21">
        <v>57</v>
      </c>
      <c r="C49" s="20" t="s">
        <v>50</v>
      </c>
      <c r="D49" s="12">
        <f>VLOOKUP(B49,'Anexo II'!A$7:C$112,3)</f>
        <v>7766</v>
      </c>
      <c r="E49" s="19">
        <f t="shared" si="19"/>
        <v>6.7406699528083664E-3</v>
      </c>
      <c r="F49" s="19">
        <f t="shared" si="20"/>
        <v>4.3140287697973545E-3</v>
      </c>
      <c r="G49" s="55">
        <f>VLOOKUP(C49,'Anexo II'!$B$7:$AC$112,5,FALSE)</f>
        <v>272207</v>
      </c>
      <c r="H49" s="55">
        <f>VLOOKUP(C49,'Anexo II'!$B$7:$AC$112,6,FALSE)</f>
        <v>163474</v>
      </c>
      <c r="I49" s="55">
        <f t="shared" si="21"/>
        <v>435681</v>
      </c>
      <c r="J49" s="18">
        <f t="shared" si="22"/>
        <v>3.3786989293078818E-3</v>
      </c>
      <c r="K49" s="18">
        <f t="shared" si="23"/>
        <v>1.1149706466716011E-3</v>
      </c>
      <c r="L49" s="56">
        <f>VLOOKUP(C49,'Anexo II'!$B$7:$AC$112,10,FALSE)</f>
        <v>262459</v>
      </c>
      <c r="M49" s="56">
        <f>VLOOKUP(C49,'Anexo II'!$B$7:$AC$112,11,FALSE)</f>
        <v>250073</v>
      </c>
      <c r="N49" s="55">
        <f t="shared" si="24"/>
        <v>512532</v>
      </c>
      <c r="O49" s="13">
        <f t="shared" si="25"/>
        <v>3.1815904401581311E-3</v>
      </c>
      <c r="P49" s="17">
        <f t="shared" si="26"/>
        <v>1.0499248452521834E-3</v>
      </c>
      <c r="Q49" s="56">
        <f>VLOOKUP(C49,'Anexo II'!$B$7:$AC$112,15,FALSE)</f>
        <v>382979</v>
      </c>
      <c r="R49" s="56">
        <f>VLOOKUP(C49,'Anexo II'!$B$7:$AC$112,16,FALSE)</f>
        <v>293396</v>
      </c>
      <c r="S49" s="55">
        <f t="shared" si="27"/>
        <v>676375</v>
      </c>
      <c r="T49" s="15">
        <f t="shared" si="28"/>
        <v>3.3390440441044313E-3</v>
      </c>
      <c r="U49" s="15">
        <f t="shared" si="29"/>
        <v>1.1352749749955068E-3</v>
      </c>
      <c r="V49" s="15">
        <f t="shared" si="30"/>
        <v>3.3001704669192913E-3</v>
      </c>
      <c r="W49" s="16">
        <f t="shared" si="31"/>
        <v>1.4850767101136811E-4</v>
      </c>
      <c r="X49" s="15">
        <f t="shared" si="32"/>
        <v>6.678088088208862E-5</v>
      </c>
      <c r="Y49" s="16">
        <f>VLOOKUP(B49,'Anexo II'!$A$7:$X$112,24,FALSE)</f>
        <v>54.5529252086478</v>
      </c>
      <c r="Z49" s="17">
        <f t="shared" si="14"/>
        <v>10236.318699995747</v>
      </c>
      <c r="AA49" s="14">
        <f t="shared" si="15"/>
        <v>6.6867830397470259E-3</v>
      </c>
      <c r="AB49" s="14">
        <f t="shared" si="33"/>
        <v>1.6716957599367566E-4</v>
      </c>
      <c r="AC49" s="14">
        <f t="shared" si="34"/>
        <v>3.3750000000000004E-3</v>
      </c>
      <c r="AD49" s="30">
        <f t="shared" si="35"/>
        <v>8.0714868976844868E-3</v>
      </c>
      <c r="AE49" s="39"/>
      <c r="AF49" s="40"/>
      <c r="AG49" s="29"/>
      <c r="AH49" s="29"/>
    </row>
    <row r="50" spans="1:34" s="5" customFormat="1" ht="13.5" x14ac:dyDescent="0.2">
      <c r="A50" s="54" t="s">
        <v>163</v>
      </c>
      <c r="B50" s="21">
        <v>58</v>
      </c>
      <c r="C50" s="20" t="s">
        <v>49</v>
      </c>
      <c r="D50" s="12">
        <f>VLOOKUP(B50,'Anexo II'!A$7:C$112,3)</f>
        <v>25954</v>
      </c>
      <c r="E50" s="19">
        <f t="shared" si="19"/>
        <v>2.25273432854994E-2</v>
      </c>
      <c r="F50" s="19">
        <f t="shared" si="20"/>
        <v>1.4417499702719617E-2</v>
      </c>
      <c r="G50" s="55">
        <f>VLOOKUP(C50,'Anexo II'!$B$7:$AC$112,5,FALSE)</f>
        <v>130500</v>
      </c>
      <c r="H50" s="55">
        <f>VLOOKUP(C50,'Anexo II'!$B$7:$AC$112,6,FALSE)</f>
        <v>920941.5</v>
      </c>
      <c r="I50" s="55">
        <f t="shared" si="21"/>
        <v>1051441.5</v>
      </c>
      <c r="J50" s="18">
        <f t="shared" si="22"/>
        <v>8.1539113945291921E-3</v>
      </c>
      <c r="K50" s="18">
        <f t="shared" si="23"/>
        <v>2.6907907601946336E-3</v>
      </c>
      <c r="L50" s="56">
        <f>VLOOKUP(C50,'Anexo II'!$B$7:$AC$112,10,FALSE)</f>
        <v>903072</v>
      </c>
      <c r="M50" s="56">
        <f>VLOOKUP(C50,'Anexo II'!$B$7:$AC$112,11,FALSE)</f>
        <v>708659.5</v>
      </c>
      <c r="N50" s="55">
        <f t="shared" si="24"/>
        <v>1611731.5</v>
      </c>
      <c r="O50" s="13">
        <f t="shared" si="25"/>
        <v>1.0004974386968473E-2</v>
      </c>
      <c r="P50" s="17">
        <f t="shared" si="26"/>
        <v>3.3016415476995963E-3</v>
      </c>
      <c r="Q50" s="56">
        <f>VLOOKUP(C50,'Anexo II'!$B$7:$AC$112,15,FALSE)</f>
        <v>1100162.6000000001</v>
      </c>
      <c r="R50" s="56">
        <f>VLOOKUP(C50,'Anexo II'!$B$7:$AC$112,16,FALSE)</f>
        <v>1121262.5</v>
      </c>
      <c r="S50" s="55">
        <f t="shared" si="27"/>
        <v>2221425.1</v>
      </c>
      <c r="T50" s="15">
        <f t="shared" si="28"/>
        <v>1.09664553680711E-2</v>
      </c>
      <c r="U50" s="15">
        <f t="shared" si="29"/>
        <v>3.7285948251441739E-3</v>
      </c>
      <c r="V50" s="15">
        <f t="shared" si="30"/>
        <v>9.7210271330384034E-3</v>
      </c>
      <c r="W50" s="16">
        <f t="shared" si="31"/>
        <v>4.3744622098672813E-4</v>
      </c>
      <c r="X50" s="15">
        <f t="shared" si="32"/>
        <v>2.1932910736142199E-4</v>
      </c>
      <c r="Y50" s="16">
        <f>VLOOKUP(B50,'Anexo II'!$A$7:$X$112,24,FALSE)</f>
        <v>53.432239749830401</v>
      </c>
      <c r="Z50" s="17">
        <f t="shared" si="14"/>
        <v>38444.774971990453</v>
      </c>
      <c r="AA50" s="14">
        <f t="shared" si="15"/>
        <v>2.5113703156751412E-2</v>
      </c>
      <c r="AB50" s="14">
        <f t="shared" si="33"/>
        <v>6.2784257891878529E-4</v>
      </c>
      <c r="AC50" s="14">
        <f t="shared" si="34"/>
        <v>3.3750000000000004E-3</v>
      </c>
      <c r="AD50" s="30">
        <f t="shared" si="35"/>
        <v>1.9077117609986552E-2</v>
      </c>
      <c r="AE50" s="39"/>
      <c r="AF50" s="40"/>
      <c r="AG50" s="29"/>
      <c r="AH50" s="29"/>
    </row>
    <row r="51" spans="1:34" s="5" customFormat="1" ht="13.5" x14ac:dyDescent="0.2">
      <c r="A51" s="54" t="s">
        <v>162</v>
      </c>
      <c r="B51" s="21">
        <v>59</v>
      </c>
      <c r="C51" s="22" t="s">
        <v>48</v>
      </c>
      <c r="D51" s="12">
        <f>VLOOKUP(B51,'Anexo II'!A$7:C$112,3)</f>
        <v>66008</v>
      </c>
      <c r="E51" s="19">
        <f t="shared" si="19"/>
        <v>5.7293090683102586E-2</v>
      </c>
      <c r="F51" s="19">
        <f t="shared" si="20"/>
        <v>3.6667578037185657E-2</v>
      </c>
      <c r="G51" s="55">
        <f>VLOOKUP(C51,'Anexo II'!$B$7:$AC$112,5,FALSE)</f>
        <v>21037197.289999999</v>
      </c>
      <c r="H51" s="55">
        <f>VLOOKUP(C51,'Anexo II'!$B$7:$AC$112,6,FALSE)</f>
        <v>28527405.07</v>
      </c>
      <c r="I51" s="55">
        <f t="shared" si="21"/>
        <v>49564602.359999999</v>
      </c>
      <c r="J51" s="18">
        <f t="shared" si="22"/>
        <v>0.38437266928165997</v>
      </c>
      <c r="K51" s="18">
        <f t="shared" si="23"/>
        <v>0.12684298086294779</v>
      </c>
      <c r="L51" s="56">
        <f>VLOOKUP(C51,'Anexo II'!$B$7:$AC$112,10,FALSE)</f>
        <v>24042782.5</v>
      </c>
      <c r="M51" s="56">
        <f>VLOOKUP(C51,'Anexo II'!$B$7:$AC$112,11,FALSE)</f>
        <v>34850539.630000003</v>
      </c>
      <c r="N51" s="55">
        <f t="shared" si="24"/>
        <v>58893322.130000003</v>
      </c>
      <c r="O51" s="13">
        <f t="shared" si="25"/>
        <v>0.36558581840345838</v>
      </c>
      <c r="P51" s="17">
        <f t="shared" si="26"/>
        <v>0.12064332007314127</v>
      </c>
      <c r="Q51" s="56">
        <f>VLOOKUP(C51,'Anexo II'!$B$7:$AC$112,15,FALSE)</f>
        <v>26496085.59</v>
      </c>
      <c r="R51" s="56">
        <f>VLOOKUP(C51,'Anexo II'!$B$7:$AC$112,16,FALSE)</f>
        <v>39708049.159999996</v>
      </c>
      <c r="S51" s="55">
        <f t="shared" si="27"/>
        <v>66204134.75</v>
      </c>
      <c r="T51" s="15">
        <f t="shared" si="28"/>
        <v>0.32682834497442204</v>
      </c>
      <c r="U51" s="15">
        <f t="shared" si="29"/>
        <v>0.1111216372913035</v>
      </c>
      <c r="V51" s="15">
        <f t="shared" si="30"/>
        <v>0.35860793822739256</v>
      </c>
      <c r="W51" s="16">
        <f t="shared" si="31"/>
        <v>1.6137357220232663E-2</v>
      </c>
      <c r="X51" s="15">
        <f t="shared" si="32"/>
        <v>6.5365668994884409E-3</v>
      </c>
      <c r="Y51" s="16">
        <f>VLOOKUP(B51,'Anexo II'!$A$7:$X$112,24,FALSE)</f>
        <v>57.637201221370603</v>
      </c>
      <c r="Z51" s="17">
        <f t="shared" si="14"/>
        <v>57362.5033311343</v>
      </c>
      <c r="AA51" s="14">
        <f t="shared" si="15"/>
        <v>3.7471538903162564E-2</v>
      </c>
      <c r="AB51" s="14">
        <f t="shared" si="33"/>
        <v>9.3678847257906413E-4</v>
      </c>
      <c r="AC51" s="14">
        <f t="shared" si="34"/>
        <v>3.3750000000000004E-3</v>
      </c>
      <c r="AD51" s="30">
        <f t="shared" si="35"/>
        <v>6.3653290629485826E-2</v>
      </c>
      <c r="AE51" s="39"/>
      <c r="AF51" s="40"/>
      <c r="AG51" s="29"/>
      <c r="AH51" s="29"/>
    </row>
    <row r="52" spans="1:34" s="5" customFormat="1" ht="13.5" x14ac:dyDescent="0.2">
      <c r="A52" s="54" t="s">
        <v>161</v>
      </c>
      <c r="B52" s="21">
        <v>60</v>
      </c>
      <c r="C52" s="20" t="s">
        <v>47</v>
      </c>
      <c r="D52" s="12">
        <f>VLOOKUP(B52,'Anexo II'!A$7:C$112,3)</f>
        <v>976</v>
      </c>
      <c r="E52" s="19">
        <f t="shared" si="19"/>
        <v>8.4714059669597803E-4</v>
      </c>
      <c r="F52" s="19">
        <f t="shared" si="20"/>
        <v>5.4216998188542594E-4</v>
      </c>
      <c r="G52" s="55">
        <f>VLOOKUP(C52,'Anexo II'!$B$7:$AC$112,5,FALSE)</f>
        <v>13557</v>
      </c>
      <c r="H52" s="55">
        <f>VLOOKUP(C52,'Anexo II'!$B$7:$AC$112,6,FALSE)</f>
        <v>0</v>
      </c>
      <c r="I52" s="55">
        <f t="shared" si="21"/>
        <v>13557</v>
      </c>
      <c r="J52" s="18">
        <f t="shared" si="22"/>
        <v>1.0513431015955929E-4</v>
      </c>
      <c r="K52" s="18">
        <f t="shared" si="23"/>
        <v>3.4694322352654569E-5</v>
      </c>
      <c r="L52" s="56">
        <f>VLOOKUP(C52,'Anexo II'!$B$7:$AC$112,10,FALSE)</f>
        <v>7092</v>
      </c>
      <c r="M52" s="56">
        <f>VLOOKUP(C52,'Anexo II'!$B$7:$AC$112,11,FALSE)</f>
        <v>0</v>
      </c>
      <c r="N52" s="55">
        <f t="shared" si="24"/>
        <v>7092</v>
      </c>
      <c r="O52" s="13">
        <f t="shared" si="25"/>
        <v>4.402425487891774E-5</v>
      </c>
      <c r="P52" s="17">
        <f t="shared" si="26"/>
        <v>1.4528004110042854E-5</v>
      </c>
      <c r="Q52" s="56">
        <f>VLOOKUP(C52,'Anexo II'!$B$7:$AC$112,15,FALSE)</f>
        <v>0</v>
      </c>
      <c r="R52" s="56">
        <f>VLOOKUP(C52,'Anexo II'!$B$7:$AC$112,16,FALSE)</f>
        <v>0</v>
      </c>
      <c r="S52" s="55">
        <f t="shared" si="27"/>
        <v>0</v>
      </c>
      <c r="T52" s="15">
        <f t="shared" si="28"/>
        <v>0</v>
      </c>
      <c r="U52" s="15">
        <f t="shared" si="29"/>
        <v>0</v>
      </c>
      <c r="V52" s="15">
        <f t="shared" si="30"/>
        <v>4.9222326462697422E-5</v>
      </c>
      <c r="W52" s="16">
        <f t="shared" si="31"/>
        <v>2.2150046908213838E-6</v>
      </c>
      <c r="X52" s="15">
        <f t="shared" si="32"/>
        <v>0</v>
      </c>
      <c r="Y52" s="16">
        <f>VLOOKUP(B52,'Anexo II'!$A$7:$X$112,24,FALSE)</f>
        <v>53.360424298096497</v>
      </c>
      <c r="Z52" s="17">
        <f t="shared" si="14"/>
        <v>1455.9208888644173</v>
      </c>
      <c r="AA52" s="14">
        <f t="shared" si="15"/>
        <v>9.5106721392682362E-4</v>
      </c>
      <c r="AB52" s="14">
        <f t="shared" si="33"/>
        <v>2.3776680348170593E-5</v>
      </c>
      <c r="AC52" s="14">
        <f t="shared" si="34"/>
        <v>3.3750000000000004E-3</v>
      </c>
      <c r="AD52" s="30">
        <f t="shared" si="35"/>
        <v>3.9431616669244182E-3</v>
      </c>
      <c r="AE52" s="39"/>
      <c r="AF52" s="40"/>
      <c r="AG52" s="29"/>
      <c r="AH52" s="29"/>
    </row>
    <row r="53" spans="1:34" s="5" customFormat="1" ht="13.5" x14ac:dyDescent="0.2">
      <c r="A53" s="54" t="s">
        <v>160</v>
      </c>
      <c r="B53" s="21">
        <v>62</v>
      </c>
      <c r="C53" s="20" t="s">
        <v>45</v>
      </c>
      <c r="D53" s="12">
        <f>VLOOKUP(B53,'Anexo II'!A$7:C$112,3)</f>
        <v>4962</v>
      </c>
      <c r="E53" s="19">
        <f t="shared" si="19"/>
        <v>4.3068766811531177E-3</v>
      </c>
      <c r="F53" s="19">
        <f t="shared" si="20"/>
        <v>2.7564010759379954E-3</v>
      </c>
      <c r="G53" s="55">
        <f>VLOOKUP(C53,'Anexo II'!$B$7:$AC$112,5,FALSE)</f>
        <v>2240</v>
      </c>
      <c r="H53" s="55">
        <f>VLOOKUP(C53,'Anexo II'!$B$7:$AC$112,6,FALSE)</f>
        <v>51700</v>
      </c>
      <c r="I53" s="55">
        <f t="shared" si="21"/>
        <v>53940</v>
      </c>
      <c r="J53" s="18">
        <f t="shared" si="22"/>
        <v>4.1830380541466608E-4</v>
      </c>
      <c r="K53" s="18">
        <f t="shared" si="23"/>
        <v>1.3804025578683982E-4</v>
      </c>
      <c r="L53" s="56">
        <f>VLOOKUP(C53,'Anexo II'!$B$7:$AC$112,10,FALSE)</f>
        <v>83840</v>
      </c>
      <c r="M53" s="56">
        <f>VLOOKUP(C53,'Anexo II'!$B$7:$AC$112,11,FALSE)</f>
        <v>20662</v>
      </c>
      <c r="N53" s="55">
        <f t="shared" si="24"/>
        <v>104502</v>
      </c>
      <c r="O53" s="13">
        <f t="shared" si="25"/>
        <v>6.4870596212022861E-4</v>
      </c>
      <c r="P53" s="17">
        <f t="shared" si="26"/>
        <v>2.1407296749967545E-4</v>
      </c>
      <c r="Q53" s="56">
        <f>VLOOKUP(C53,'Anexo II'!$B$7:$AC$112,15,FALSE)</f>
        <v>42638</v>
      </c>
      <c r="R53" s="56">
        <f>VLOOKUP(C53,'Anexo II'!$B$7:$AC$112,16,FALSE)</f>
        <v>62418</v>
      </c>
      <c r="S53" s="55">
        <f t="shared" si="27"/>
        <v>105056</v>
      </c>
      <c r="T53" s="15">
        <f t="shared" si="28"/>
        <v>5.1862740505996693E-4</v>
      </c>
      <c r="U53" s="15">
        <f t="shared" si="29"/>
        <v>1.7633331772038877E-4</v>
      </c>
      <c r="V53" s="15">
        <f t="shared" si="30"/>
        <v>5.2844654100690411E-4</v>
      </c>
      <c r="W53" s="16">
        <f t="shared" si="31"/>
        <v>2.3780094345310684E-5</v>
      </c>
      <c r="X53" s="15">
        <f t="shared" si="32"/>
        <v>1.0372548101199338E-5</v>
      </c>
      <c r="Y53" s="16">
        <f>VLOOKUP(B53,'Anexo II'!$A$7:$X$112,24,FALSE)</f>
        <v>53.861120986884899</v>
      </c>
      <c r="Z53" s="17">
        <f t="shared" si="14"/>
        <v>7040.1887317440269</v>
      </c>
      <c r="AA53" s="14">
        <f t="shared" si="15"/>
        <v>4.5989399106989154E-3</v>
      </c>
      <c r="AB53" s="14">
        <f t="shared" si="33"/>
        <v>1.149734977674729E-4</v>
      </c>
      <c r="AC53" s="14">
        <f t="shared" si="34"/>
        <v>3.3750000000000004E-3</v>
      </c>
      <c r="AD53" s="30">
        <f t="shared" si="35"/>
        <v>6.2805272161519793E-3</v>
      </c>
      <c r="AE53" s="39"/>
      <c r="AF53" s="40"/>
      <c r="AG53" s="29"/>
      <c r="AH53" s="29"/>
    </row>
    <row r="54" spans="1:34" s="5" customFormat="1" ht="13.5" x14ac:dyDescent="0.2">
      <c r="A54" s="54" t="s">
        <v>159</v>
      </c>
      <c r="B54" s="21">
        <v>63</v>
      </c>
      <c r="C54" s="20" t="s">
        <v>44</v>
      </c>
      <c r="D54" s="12">
        <f>VLOOKUP(B54,'Anexo II'!A$7:C$112,3)</f>
        <v>5631</v>
      </c>
      <c r="E54" s="19">
        <f t="shared" si="19"/>
        <v>4.8875498975359142E-3</v>
      </c>
      <c r="F54" s="19">
        <f t="shared" si="20"/>
        <v>3.128031934422985E-3</v>
      </c>
      <c r="G54" s="55">
        <f>VLOOKUP(C54,'Anexo II'!$B$7:$AC$112,5,FALSE)</f>
        <v>63670</v>
      </c>
      <c r="H54" s="55">
        <f>VLOOKUP(C54,'Anexo II'!$B$7:$AC$112,6,FALSE)</f>
        <v>40700</v>
      </c>
      <c r="I54" s="55">
        <f t="shared" si="21"/>
        <v>104370</v>
      </c>
      <c r="J54" s="18">
        <f t="shared" si="22"/>
        <v>8.0938761904205975E-4</v>
      </c>
      <c r="K54" s="18">
        <f t="shared" si="23"/>
        <v>2.6709791428387972E-4</v>
      </c>
      <c r="L54" s="56">
        <f>VLOOKUP(C54,'Anexo II'!$B$7:$AC$112,10,FALSE)</f>
        <v>57225</v>
      </c>
      <c r="M54" s="56">
        <f>VLOOKUP(C54,'Anexo II'!$B$7:$AC$112,11,FALSE)</f>
        <v>530</v>
      </c>
      <c r="N54" s="55">
        <f t="shared" si="24"/>
        <v>57755</v>
      </c>
      <c r="O54" s="13">
        <f t="shared" si="25"/>
        <v>3.5851957706315482E-4</v>
      </c>
      <c r="P54" s="17">
        <f t="shared" si="26"/>
        <v>1.1831146043084109E-4</v>
      </c>
      <c r="Q54" s="56">
        <f>VLOOKUP(C54,'Anexo II'!$B$7:$AC$112,15,FALSE)</f>
        <v>154037.19</v>
      </c>
      <c r="R54" s="56">
        <f>VLOOKUP(C54,'Anexo II'!$B$7:$AC$112,16,FALSE)</f>
        <v>0</v>
      </c>
      <c r="S54" s="55">
        <f t="shared" si="27"/>
        <v>154037.19</v>
      </c>
      <c r="T54" s="15">
        <f t="shared" si="28"/>
        <v>7.6043165675857721E-4</v>
      </c>
      <c r="U54" s="15">
        <f t="shared" si="29"/>
        <v>2.5854676329791626E-4</v>
      </c>
      <c r="V54" s="15">
        <f t="shared" si="30"/>
        <v>6.4395613801263712E-4</v>
      </c>
      <c r="W54" s="16">
        <f t="shared" si="31"/>
        <v>2.8978026210568671E-5</v>
      </c>
      <c r="X54" s="15">
        <f t="shared" si="32"/>
        <v>1.5208633135171544E-5</v>
      </c>
      <c r="Y54" s="16">
        <f>VLOOKUP(B54,'Anexo II'!$A$7:$X$112,24,FALSE)</f>
        <v>53.765815015636697</v>
      </c>
      <c r="Z54" s="17">
        <f t="shared" si="14"/>
        <v>8067.5186861958764</v>
      </c>
      <c r="AA54" s="14">
        <f t="shared" si="15"/>
        <v>5.2700339550505798E-3</v>
      </c>
      <c r="AB54" s="14">
        <f t="shared" si="33"/>
        <v>1.3175084887626451E-4</v>
      </c>
      <c r="AC54" s="14">
        <f t="shared" si="34"/>
        <v>3.3750000000000004E-3</v>
      </c>
      <c r="AD54" s="30">
        <f t="shared" si="35"/>
        <v>6.67896944264499E-3</v>
      </c>
      <c r="AE54" s="39"/>
      <c r="AF54" s="40"/>
      <c r="AG54" s="29"/>
      <c r="AH54" s="29"/>
    </row>
    <row r="55" spans="1:34" s="5" customFormat="1" ht="13.5" x14ac:dyDescent="0.2">
      <c r="A55" s="54" t="s">
        <v>158</v>
      </c>
      <c r="B55" s="21">
        <v>64</v>
      </c>
      <c r="C55" s="20" t="s">
        <v>43</v>
      </c>
      <c r="D55" s="12">
        <f>VLOOKUP(B55,'Anexo II'!A$7:C$112,3)</f>
        <v>1701</v>
      </c>
      <c r="E55" s="19">
        <f t="shared" si="19"/>
        <v>1.4764202407580519E-3</v>
      </c>
      <c r="F55" s="19">
        <f t="shared" si="20"/>
        <v>9.4490895408515328E-4</v>
      </c>
      <c r="G55" s="55">
        <f>VLOOKUP(C55,'Anexo II'!$B$7:$AC$112,5,FALSE)</f>
        <v>0</v>
      </c>
      <c r="H55" s="55">
        <f>VLOOKUP(C55,'Anexo II'!$B$7:$AC$112,6,FALSE)</f>
        <v>0</v>
      </c>
      <c r="I55" s="55">
        <f t="shared" si="21"/>
        <v>0</v>
      </c>
      <c r="J55" s="18">
        <f t="shared" si="22"/>
        <v>0</v>
      </c>
      <c r="K55" s="18">
        <f t="shared" si="23"/>
        <v>0</v>
      </c>
      <c r="L55" s="56">
        <f>VLOOKUP(C55,'Anexo II'!$B$7:$AC$112,10,FALSE)</f>
        <v>0</v>
      </c>
      <c r="M55" s="56">
        <f>VLOOKUP(C55,'Anexo II'!$B$7:$AC$112,11,FALSE)</f>
        <v>0</v>
      </c>
      <c r="N55" s="55">
        <f t="shared" si="24"/>
        <v>0</v>
      </c>
      <c r="O55" s="13">
        <f t="shared" si="25"/>
        <v>0</v>
      </c>
      <c r="P55" s="17">
        <f t="shared" si="26"/>
        <v>0</v>
      </c>
      <c r="Q55" s="56">
        <f>VLOOKUP(C55,'Anexo II'!$B$7:$AC$112,15,FALSE)</f>
        <v>0</v>
      </c>
      <c r="R55" s="56">
        <f>VLOOKUP(C55,'Anexo II'!$B$7:$AC$112,16,FALSE)</f>
        <v>0</v>
      </c>
      <c r="S55" s="55">
        <f t="shared" si="27"/>
        <v>0</v>
      </c>
      <c r="T55" s="15">
        <f t="shared" si="28"/>
        <v>0</v>
      </c>
      <c r="U55" s="15">
        <f t="shared" si="29"/>
        <v>0</v>
      </c>
      <c r="V55" s="15">
        <f t="shared" si="30"/>
        <v>0</v>
      </c>
      <c r="W55" s="16">
        <f t="shared" si="31"/>
        <v>0</v>
      </c>
      <c r="X55" s="15">
        <f t="shared" si="32"/>
        <v>0</v>
      </c>
      <c r="Y55" s="16">
        <f>VLOOKUP(B55,'Anexo II'!$A$7:$X$112,24,FALSE)</f>
        <v>53.841807072409097</v>
      </c>
      <c r="Z55" s="17">
        <f t="shared" si="14"/>
        <v>2418.1975463275548</v>
      </c>
      <c r="AA55" s="14">
        <f t="shared" si="15"/>
        <v>1.5796657776538049E-3</v>
      </c>
      <c r="AB55" s="14">
        <f t="shared" si="33"/>
        <v>3.9491644441345128E-5</v>
      </c>
      <c r="AC55" s="14">
        <f t="shared" si="34"/>
        <v>3.3750000000000004E-3</v>
      </c>
      <c r="AD55" s="30">
        <f t="shared" si="35"/>
        <v>4.3594005985264986E-3</v>
      </c>
      <c r="AE55" s="39"/>
      <c r="AF55" s="40"/>
      <c r="AG55" s="29"/>
      <c r="AH55" s="29"/>
    </row>
    <row r="56" spans="1:34" s="5" customFormat="1" ht="13.5" x14ac:dyDescent="0.2">
      <c r="A56" s="54" t="s">
        <v>157</v>
      </c>
      <c r="B56" s="21">
        <v>66</v>
      </c>
      <c r="C56" s="20" t="s">
        <v>41</v>
      </c>
      <c r="D56" s="12">
        <f>VLOOKUP(B56,'Anexo II'!A$7:C$112,3)</f>
        <v>4220</v>
      </c>
      <c r="E56" s="19">
        <f t="shared" si="19"/>
        <v>3.6628415144026919E-3</v>
      </c>
      <c r="F56" s="19">
        <f t="shared" si="20"/>
        <v>2.3442185692177228E-3</v>
      </c>
      <c r="G56" s="55">
        <f>VLOOKUP(C56,'Anexo II'!$B$7:$AC$112,5,FALSE)</f>
        <v>232801.6</v>
      </c>
      <c r="H56" s="55">
        <f>VLOOKUP(C56,'Anexo II'!$B$7:$AC$112,6,FALSE)</f>
        <v>7077.5</v>
      </c>
      <c r="I56" s="55">
        <f t="shared" si="21"/>
        <v>239879.1</v>
      </c>
      <c r="J56" s="18">
        <f t="shared" si="22"/>
        <v>1.8602584421476684E-3</v>
      </c>
      <c r="K56" s="18">
        <f t="shared" si="23"/>
        <v>6.138852859087306E-4</v>
      </c>
      <c r="L56" s="56">
        <f>VLOOKUP(C56,'Anexo II'!$B$7:$AC$112,10,FALSE)</f>
        <v>355436</v>
      </c>
      <c r="M56" s="56">
        <f>VLOOKUP(C56,'Anexo II'!$B$7:$AC$112,11,FALSE)</f>
        <v>10620</v>
      </c>
      <c r="N56" s="55">
        <f t="shared" si="24"/>
        <v>366056</v>
      </c>
      <c r="O56" s="13">
        <f t="shared" si="25"/>
        <v>2.2723269379522153E-3</v>
      </c>
      <c r="P56" s="17">
        <f t="shared" si="26"/>
        <v>7.4986788952423106E-4</v>
      </c>
      <c r="Q56" s="56">
        <f>VLOOKUP(C56,'Anexo II'!$B$7:$AC$112,15,FALSE)</f>
        <v>265389.88</v>
      </c>
      <c r="R56" s="56">
        <f>VLOOKUP(C56,'Anexo II'!$B$7:$AC$112,16,FALSE)</f>
        <v>11310</v>
      </c>
      <c r="S56" s="55">
        <f t="shared" si="27"/>
        <v>276699.88</v>
      </c>
      <c r="T56" s="15">
        <f t="shared" si="28"/>
        <v>1.3659775809549597E-3</v>
      </c>
      <c r="U56" s="15">
        <f t="shared" si="29"/>
        <v>4.6443237752468635E-4</v>
      </c>
      <c r="V56" s="15">
        <f t="shared" si="30"/>
        <v>1.828185552957648E-3</v>
      </c>
      <c r="W56" s="16">
        <f t="shared" si="31"/>
        <v>8.2268349883094156E-5</v>
      </c>
      <c r="X56" s="15">
        <f t="shared" si="32"/>
        <v>2.7319551619099194E-5</v>
      </c>
      <c r="Y56" s="16">
        <f>VLOOKUP(B56,'Anexo II'!$A$7:$X$112,24,FALSE)</f>
        <v>51.8906868964079</v>
      </c>
      <c r="Z56" s="17">
        <f t="shared" si="14"/>
        <v>7198.1214688662976</v>
      </c>
      <c r="AA56" s="14">
        <f t="shared" si="15"/>
        <v>4.7021080494566965E-3</v>
      </c>
      <c r="AB56" s="14">
        <f t="shared" si="33"/>
        <v>1.1755270123641742E-4</v>
      </c>
      <c r="AC56" s="14">
        <f t="shared" si="34"/>
        <v>3.3750000000000004E-3</v>
      </c>
      <c r="AD56" s="30">
        <f t="shared" si="35"/>
        <v>5.9463591719563346E-3</v>
      </c>
      <c r="AE56" s="39"/>
      <c r="AF56" s="40"/>
      <c r="AG56" s="29"/>
      <c r="AH56" s="29"/>
    </row>
    <row r="57" spans="1:34" s="5" customFormat="1" ht="13.5" x14ac:dyDescent="0.2">
      <c r="A57" s="54" t="s">
        <v>156</v>
      </c>
      <c r="B57" s="21">
        <v>69</v>
      </c>
      <c r="C57" s="20" t="s">
        <v>38</v>
      </c>
      <c r="D57" s="12">
        <f>VLOOKUP(B57,'Anexo II'!A$7:C$112,3)</f>
        <v>8967</v>
      </c>
      <c r="E57" s="19">
        <f t="shared" si="19"/>
        <v>7.7831042321442985E-3</v>
      </c>
      <c r="F57" s="19">
        <f t="shared" si="20"/>
        <v>4.9811867085723513E-3</v>
      </c>
      <c r="G57" s="55">
        <f>VLOOKUP(C57,'Anexo II'!$B$7:$AC$112,5,FALSE)</f>
        <v>1010</v>
      </c>
      <c r="H57" s="55">
        <f>VLOOKUP(C57,'Anexo II'!$B$7:$AC$112,6,FALSE)</f>
        <v>1050</v>
      </c>
      <c r="I57" s="55">
        <f t="shared" si="21"/>
        <v>2060</v>
      </c>
      <c r="J57" s="18">
        <f t="shared" si="22"/>
        <v>1.5975265835265336E-5</v>
      </c>
      <c r="K57" s="18">
        <f t="shared" si="23"/>
        <v>5.2718377256375613E-6</v>
      </c>
      <c r="L57" s="56">
        <f>VLOOKUP(C57,'Anexo II'!$B$7:$AC$112,10,FALSE)</f>
        <v>22345</v>
      </c>
      <c r="M57" s="56">
        <f>VLOOKUP(C57,'Anexo II'!$B$7:$AC$112,11,FALSE)</f>
        <v>12380</v>
      </c>
      <c r="N57" s="55">
        <f t="shared" si="24"/>
        <v>34725</v>
      </c>
      <c r="O57" s="13">
        <f t="shared" si="25"/>
        <v>2.1555869298793266E-4</v>
      </c>
      <c r="P57" s="17">
        <f t="shared" si="26"/>
        <v>7.1134368686017778E-5</v>
      </c>
      <c r="Q57" s="56">
        <f>VLOOKUP(C57,'Anexo II'!$B$7:$AC$112,15,FALSE)</f>
        <v>68920</v>
      </c>
      <c r="R57" s="56">
        <f>VLOOKUP(C57,'Anexo II'!$B$7:$AC$112,16,FALSE)</f>
        <v>18865</v>
      </c>
      <c r="S57" s="55">
        <f t="shared" si="27"/>
        <v>87785</v>
      </c>
      <c r="T57" s="15">
        <f t="shared" si="28"/>
        <v>4.3336607859797814E-4</v>
      </c>
      <c r="U57" s="15">
        <f t="shared" si="29"/>
        <v>1.4734446672331258E-4</v>
      </c>
      <c r="V57" s="15">
        <f t="shared" si="30"/>
        <v>2.2375067313496792E-4</v>
      </c>
      <c r="W57" s="16">
        <f t="shared" si="31"/>
        <v>1.0068780291073556E-5</v>
      </c>
      <c r="X57" s="15">
        <f t="shared" si="32"/>
        <v>8.6673215719595634E-6</v>
      </c>
      <c r="Y57" s="16">
        <f>VLOOKUP(B57,'Anexo II'!$A$7:$X$112,24,FALSE)</f>
        <v>52.165796274229599</v>
      </c>
      <c r="Z57" s="17">
        <f t="shared" si="14"/>
        <v>14935.973780187944</v>
      </c>
      <c r="AA57" s="14">
        <f t="shared" si="15"/>
        <v>9.756790412896045E-3</v>
      </c>
      <c r="AB57" s="14">
        <f t="shared" si="33"/>
        <v>2.4391976032240114E-4</v>
      </c>
      <c r="AC57" s="14">
        <f t="shared" si="34"/>
        <v>3.3750000000000004E-3</v>
      </c>
      <c r="AD57" s="30">
        <f t="shared" si="35"/>
        <v>8.6188425707577863E-3</v>
      </c>
      <c r="AE57" s="39"/>
      <c r="AF57" s="40"/>
      <c r="AG57" s="29"/>
      <c r="AH57" s="29"/>
    </row>
    <row r="58" spans="1:34" s="5" customFormat="1" ht="13.5" x14ac:dyDescent="0.2">
      <c r="A58" s="54" t="s">
        <v>155</v>
      </c>
      <c r="B58" s="21">
        <v>70</v>
      </c>
      <c r="C58" s="20" t="s">
        <v>37</v>
      </c>
      <c r="D58" s="12">
        <f>VLOOKUP(B58,'Anexo II'!A$7:C$112,3)</f>
        <v>3971</v>
      </c>
      <c r="E58" s="19">
        <f t="shared" si="19"/>
        <v>3.4467165056144763E-3</v>
      </c>
      <c r="F58" s="19">
        <f t="shared" si="20"/>
        <v>2.2058985635932649E-3</v>
      </c>
      <c r="G58" s="55">
        <f>VLOOKUP(C58,'Anexo II'!$B$7:$AC$112,5,FALSE)</f>
        <v>82675.929999999993</v>
      </c>
      <c r="H58" s="55">
        <f>VLOOKUP(C58,'Anexo II'!$B$7:$AC$112,6,FALSE)</f>
        <v>336122.77</v>
      </c>
      <c r="I58" s="55">
        <f t="shared" si="21"/>
        <v>418798.7</v>
      </c>
      <c r="J58" s="18">
        <f t="shared" si="22"/>
        <v>3.2477769727978331E-3</v>
      </c>
      <c r="K58" s="18">
        <f t="shared" si="23"/>
        <v>1.0717664010232849E-3</v>
      </c>
      <c r="L58" s="56">
        <f>VLOOKUP(C58,'Anexo II'!$B$7:$AC$112,10,FALSE)</f>
        <v>76656.7</v>
      </c>
      <c r="M58" s="56">
        <f>VLOOKUP(C58,'Anexo II'!$B$7:$AC$112,11,FALSE)</f>
        <v>390060</v>
      </c>
      <c r="N58" s="55">
        <f t="shared" si="24"/>
        <v>466716.7</v>
      </c>
      <c r="O58" s="13">
        <f t="shared" si="25"/>
        <v>2.8971876701984474E-3</v>
      </c>
      <c r="P58" s="17">
        <f t="shared" si="26"/>
        <v>9.5607193116548767E-4</v>
      </c>
      <c r="Q58" s="56">
        <f>VLOOKUP(C58,'Anexo II'!$B$7:$AC$112,15,FALSE)</f>
        <v>82708.5</v>
      </c>
      <c r="R58" s="56">
        <f>VLOOKUP(C58,'Anexo II'!$B$7:$AC$112,16,FALSE)</f>
        <v>149200</v>
      </c>
      <c r="S58" s="55">
        <f t="shared" si="27"/>
        <v>231908.5</v>
      </c>
      <c r="T58" s="15">
        <f t="shared" si="28"/>
        <v>1.144857062579475E-3</v>
      </c>
      <c r="U58" s="15">
        <f t="shared" si="29"/>
        <v>3.8925140127702156E-4</v>
      </c>
      <c r="V58" s="15">
        <f t="shared" si="30"/>
        <v>2.417089733465794E-3</v>
      </c>
      <c r="W58" s="16">
        <f t="shared" si="31"/>
        <v>1.0876903800596073E-4</v>
      </c>
      <c r="X58" s="15">
        <f t="shared" si="32"/>
        <v>2.2897141251589501E-5</v>
      </c>
      <c r="Y58" s="16">
        <f>VLOOKUP(B58,'Anexo II'!$A$7:$X$112,24,FALSE)</f>
        <v>54.558086766794098</v>
      </c>
      <c r="Z58" s="17">
        <f t="shared" si="14"/>
        <v>5231.1673325832244</v>
      </c>
      <c r="AA58" s="14">
        <f t="shared" si="15"/>
        <v>3.4172129671588601E-3</v>
      </c>
      <c r="AB58" s="14">
        <f t="shared" si="33"/>
        <v>8.5430324178971509E-5</v>
      </c>
      <c r="AC58" s="14">
        <f t="shared" si="34"/>
        <v>3.3750000000000004E-3</v>
      </c>
      <c r="AD58" s="30">
        <f t="shared" si="35"/>
        <v>5.7979950670297865E-3</v>
      </c>
      <c r="AE58" s="39"/>
      <c r="AF58" s="40"/>
      <c r="AG58" s="29"/>
      <c r="AH58" s="29"/>
    </row>
    <row r="59" spans="1:34" s="5" customFormat="1" ht="13.5" x14ac:dyDescent="0.2">
      <c r="A59" s="54" t="s">
        <v>154</v>
      </c>
      <c r="B59" s="21">
        <v>71</v>
      </c>
      <c r="C59" s="20" t="s">
        <v>36</v>
      </c>
      <c r="D59" s="12">
        <f>VLOOKUP(B59,'Anexo II'!A$7:C$112,3)</f>
        <v>1949</v>
      </c>
      <c r="E59" s="19">
        <f t="shared" si="19"/>
        <v>1.6916772776234235E-3</v>
      </c>
      <c r="F59" s="19">
        <f t="shared" si="20"/>
        <v>1.082673457678991E-3</v>
      </c>
      <c r="G59" s="55">
        <f>VLOOKUP(C59,'Anexo II'!$B$7:$AC$112,5,FALSE)</f>
        <v>22964.26</v>
      </c>
      <c r="H59" s="55">
        <f>VLOOKUP(C59,'Anexo II'!$B$7:$AC$112,6,FALSE)</f>
        <v>1050</v>
      </c>
      <c r="I59" s="55">
        <f t="shared" si="21"/>
        <v>24014.26</v>
      </c>
      <c r="J59" s="18">
        <f t="shared" si="22"/>
        <v>1.8623018802775673E-4</v>
      </c>
      <c r="K59" s="18">
        <f t="shared" si="23"/>
        <v>6.1455962049159724E-5</v>
      </c>
      <c r="L59" s="56">
        <f>VLOOKUP(C59,'Anexo II'!$B$7:$AC$112,10,FALSE)</f>
        <v>8835.5</v>
      </c>
      <c r="M59" s="56">
        <f>VLOOKUP(C59,'Anexo II'!$B$7:$AC$112,11,FALSE)</f>
        <v>0</v>
      </c>
      <c r="N59" s="55">
        <f t="shared" si="24"/>
        <v>8835.5</v>
      </c>
      <c r="O59" s="13">
        <f t="shared" si="25"/>
        <v>5.4847194583005875E-5</v>
      </c>
      <c r="P59" s="17">
        <f t="shared" si="26"/>
        <v>1.809957421239194E-5</v>
      </c>
      <c r="Q59" s="56">
        <f>VLOOKUP(C59,'Anexo II'!$B$7:$AC$112,15,FALSE)</f>
        <v>18991.5</v>
      </c>
      <c r="R59" s="56">
        <f>VLOOKUP(C59,'Anexo II'!$B$7:$AC$112,16,FALSE)</f>
        <v>0</v>
      </c>
      <c r="S59" s="55">
        <f t="shared" si="27"/>
        <v>18991.5</v>
      </c>
      <c r="T59" s="15">
        <f t="shared" si="28"/>
        <v>9.3754877048396674E-5</v>
      </c>
      <c r="U59" s="15">
        <f t="shared" si="29"/>
        <v>3.187665819645487E-5</v>
      </c>
      <c r="V59" s="15">
        <f t="shared" si="30"/>
        <v>1.1143219445800654E-4</v>
      </c>
      <c r="W59" s="16">
        <f t="shared" si="31"/>
        <v>5.0144487506102938E-6</v>
      </c>
      <c r="X59" s="15">
        <f t="shared" si="32"/>
        <v>1.8750975409679336E-6</v>
      </c>
      <c r="Y59" s="16">
        <f>VLOOKUP(B59,'Anexo II'!$A$7:$X$112,24,FALSE)</f>
        <v>52.130863354221503</v>
      </c>
      <c r="Z59" s="17">
        <f t="shared" si="14"/>
        <v>3256.2845301738025</v>
      </c>
      <c r="AA59" s="14">
        <f t="shared" si="15"/>
        <v>2.1271385550906932E-3</v>
      </c>
      <c r="AB59" s="14">
        <f t="shared" si="33"/>
        <v>5.3178463877267332E-5</v>
      </c>
      <c r="AC59" s="14">
        <f t="shared" si="34"/>
        <v>3.3750000000000004E-3</v>
      </c>
      <c r="AD59" s="30">
        <f t="shared" si="35"/>
        <v>4.5177414678478373E-3</v>
      </c>
      <c r="AE59" s="39"/>
      <c r="AF59" s="40"/>
      <c r="AG59" s="29"/>
      <c r="AH59" s="29"/>
    </row>
    <row r="60" spans="1:34" s="5" customFormat="1" ht="13.5" x14ac:dyDescent="0.2">
      <c r="A60" s="54" t="s">
        <v>153</v>
      </c>
      <c r="B60" s="21">
        <v>72</v>
      </c>
      <c r="C60" s="22" t="s">
        <v>35</v>
      </c>
      <c r="D60" s="12">
        <f>VLOOKUP(B60,'Anexo II'!A$7:C$112,3)</f>
        <v>1857</v>
      </c>
      <c r="E60" s="19">
        <f t="shared" si="19"/>
        <v>1.6118238607217533E-3</v>
      </c>
      <c r="F60" s="19">
        <f t="shared" si="20"/>
        <v>1.031567270861922E-3</v>
      </c>
      <c r="G60" s="55">
        <f>VLOOKUP(C60,'Anexo II'!$B$7:$AC$112,5,FALSE)</f>
        <v>15755</v>
      </c>
      <c r="H60" s="55">
        <f>VLOOKUP(C60,'Anexo II'!$B$7:$AC$112,6,FALSE)</f>
        <v>70265</v>
      </c>
      <c r="I60" s="55">
        <f t="shared" si="21"/>
        <v>86020</v>
      </c>
      <c r="J60" s="18">
        <f t="shared" si="22"/>
        <v>6.6708367337355533E-4</v>
      </c>
      <c r="K60" s="18">
        <f t="shared" si="23"/>
        <v>2.2013761221327326E-4</v>
      </c>
      <c r="L60" s="56">
        <f>VLOOKUP(C60,'Anexo II'!$B$7:$AC$112,10,FALSE)</f>
        <v>21000</v>
      </c>
      <c r="M60" s="56">
        <f>VLOOKUP(C60,'Anexo II'!$B$7:$AC$112,11,FALSE)</f>
        <v>25815</v>
      </c>
      <c r="N60" s="55">
        <f t="shared" si="24"/>
        <v>46815</v>
      </c>
      <c r="O60" s="13">
        <f t="shared" si="25"/>
        <v>2.9060850143211142E-4</v>
      </c>
      <c r="P60" s="17">
        <f t="shared" si="26"/>
        <v>9.590080547259677E-5</v>
      </c>
      <c r="Q60" s="56">
        <f>VLOOKUP(C60,'Anexo II'!$B$7:$AC$112,15,FALSE)</f>
        <v>24780</v>
      </c>
      <c r="R60" s="56">
        <f>VLOOKUP(C60,'Anexo II'!$B$7:$AC$112,16,FALSE)</f>
        <v>18315</v>
      </c>
      <c r="S60" s="55">
        <f t="shared" si="27"/>
        <v>43095</v>
      </c>
      <c r="T60" s="15">
        <f t="shared" si="28"/>
        <v>2.1274604040758522E-4</v>
      </c>
      <c r="U60" s="15">
        <f t="shared" si="29"/>
        <v>7.2333653738578977E-5</v>
      </c>
      <c r="V60" s="15">
        <f t="shared" si="30"/>
        <v>3.8837207142444904E-4</v>
      </c>
      <c r="W60" s="16">
        <f t="shared" si="31"/>
        <v>1.7476743214100208E-5</v>
      </c>
      <c r="X60" s="15">
        <f t="shared" si="32"/>
        <v>4.2549208081517042E-6</v>
      </c>
      <c r="Y60" s="16">
        <f>VLOOKUP(B60,'Anexo II'!$A$7:$X$112,24,FALSE)</f>
        <v>55.370508882856697</v>
      </c>
      <c r="Z60" s="17">
        <f t="shared" si="14"/>
        <v>2226.6431046603093</v>
      </c>
      <c r="AA60" s="14">
        <f t="shared" si="15"/>
        <v>1.454534563076705E-3</v>
      </c>
      <c r="AB60" s="14">
        <f t="shared" si="33"/>
        <v>3.6363364076917625E-5</v>
      </c>
      <c r="AC60" s="14">
        <f t="shared" si="34"/>
        <v>3.3750000000000004E-3</v>
      </c>
      <c r="AD60" s="30">
        <f t="shared" si="35"/>
        <v>4.4646622989610923E-3</v>
      </c>
      <c r="AE60" s="39"/>
      <c r="AF60" s="40"/>
      <c r="AG60" s="29"/>
      <c r="AH60" s="29"/>
    </row>
    <row r="61" spans="1:34" s="5" customFormat="1" ht="13.5" x14ac:dyDescent="0.2">
      <c r="A61" s="54" t="s">
        <v>152</v>
      </c>
      <c r="B61" s="21">
        <v>73</v>
      </c>
      <c r="C61" s="20" t="s">
        <v>34</v>
      </c>
      <c r="D61" s="12">
        <f>VLOOKUP(B61,'Anexo II'!A$7:C$112,3)</f>
        <v>5854</v>
      </c>
      <c r="E61" s="19">
        <f t="shared" si="19"/>
        <v>5.08110763633018E-3</v>
      </c>
      <c r="F61" s="19">
        <f t="shared" si="20"/>
        <v>3.2519088872513154E-3</v>
      </c>
      <c r="G61" s="55">
        <f>VLOOKUP(C61,'Anexo II'!$B$7:$AC$112,5,FALSE)</f>
        <v>0</v>
      </c>
      <c r="H61" s="55">
        <f>VLOOKUP(C61,'Anexo II'!$B$7:$AC$112,6,FALSE)</f>
        <v>0</v>
      </c>
      <c r="I61" s="55">
        <f t="shared" si="21"/>
        <v>0</v>
      </c>
      <c r="J61" s="18">
        <f t="shared" si="22"/>
        <v>0</v>
      </c>
      <c r="K61" s="18">
        <f t="shared" si="23"/>
        <v>0</v>
      </c>
      <c r="L61" s="56">
        <f>VLOOKUP(C61,'Anexo II'!$B$7:$AC$112,10,FALSE)</f>
        <v>0</v>
      </c>
      <c r="M61" s="56">
        <f>VLOOKUP(C61,'Anexo II'!$B$7:$AC$112,11,FALSE)</f>
        <v>0</v>
      </c>
      <c r="N61" s="55">
        <f t="shared" si="24"/>
        <v>0</v>
      </c>
      <c r="O61" s="13">
        <f t="shared" si="25"/>
        <v>0</v>
      </c>
      <c r="P61" s="17">
        <f t="shared" si="26"/>
        <v>0</v>
      </c>
      <c r="Q61" s="56">
        <f>VLOOKUP(C61,'Anexo II'!$B$7:$AC$112,15,FALSE)</f>
        <v>0</v>
      </c>
      <c r="R61" s="56">
        <f>VLOOKUP(C61,'Anexo II'!$B$7:$AC$112,16,FALSE)</f>
        <v>0</v>
      </c>
      <c r="S61" s="55">
        <f t="shared" si="27"/>
        <v>0</v>
      </c>
      <c r="T61" s="15">
        <f t="shared" si="28"/>
        <v>0</v>
      </c>
      <c r="U61" s="15">
        <f t="shared" si="29"/>
        <v>0</v>
      </c>
      <c r="V61" s="15">
        <f t="shared" si="30"/>
        <v>0</v>
      </c>
      <c r="W61" s="16">
        <f t="shared" si="31"/>
        <v>0</v>
      </c>
      <c r="X61" s="15">
        <f t="shared" si="32"/>
        <v>0</v>
      </c>
      <c r="Y61" s="16">
        <f>VLOOKUP(B61,'Anexo II'!$A$7:$X$112,24,FALSE)</f>
        <v>49.4453324912743</v>
      </c>
      <c r="Z61" s="17">
        <f t="shared" si="14"/>
        <v>12069.540635589279</v>
      </c>
      <c r="AA61" s="14">
        <f t="shared" si="15"/>
        <v>7.8843187658498223E-3</v>
      </c>
      <c r="AB61" s="14">
        <f t="shared" si="33"/>
        <v>1.9710796914624556E-4</v>
      </c>
      <c r="AC61" s="14">
        <f t="shared" si="34"/>
        <v>3.3750000000000004E-3</v>
      </c>
      <c r="AD61" s="30">
        <f t="shared" si="35"/>
        <v>6.824016856397561E-3</v>
      </c>
      <c r="AE61" s="39"/>
      <c r="AF61" s="40"/>
      <c r="AG61" s="29"/>
      <c r="AH61" s="29"/>
    </row>
    <row r="62" spans="1:34" s="5" customFormat="1" ht="13.5" x14ac:dyDescent="0.2">
      <c r="A62" s="54" t="s">
        <v>151</v>
      </c>
      <c r="B62" s="21">
        <v>75</v>
      </c>
      <c r="C62" s="20" t="s">
        <v>32</v>
      </c>
      <c r="D62" s="12">
        <f>VLOOKUP(B62,'Anexo II'!A$7:C$112,3)</f>
        <v>6921</v>
      </c>
      <c r="E62" s="19">
        <f t="shared" si="19"/>
        <v>6.0072336780049836E-3</v>
      </c>
      <c r="F62" s="19">
        <f t="shared" si="20"/>
        <v>3.8446295539231895E-3</v>
      </c>
      <c r="G62" s="55">
        <f>VLOOKUP(C62,'Anexo II'!$B$7:$AC$112,5,FALSE)</f>
        <v>33519</v>
      </c>
      <c r="H62" s="55">
        <f>VLOOKUP(C62,'Anexo II'!$B$7:$AC$112,6,FALSE)</f>
        <v>28477.5</v>
      </c>
      <c r="I62" s="55">
        <f t="shared" si="21"/>
        <v>61996.5</v>
      </c>
      <c r="J62" s="18">
        <f t="shared" si="22"/>
        <v>4.8078182929904236E-4</v>
      </c>
      <c r="K62" s="18">
        <f t="shared" si="23"/>
        <v>1.5865800366868398E-4</v>
      </c>
      <c r="L62" s="56">
        <f>VLOOKUP(C62,'Anexo II'!$B$7:$AC$112,10,FALSE)</f>
        <v>10040</v>
      </c>
      <c r="M62" s="56">
        <f>VLOOKUP(C62,'Anexo II'!$B$7:$AC$112,11,FALSE)</f>
        <v>4800</v>
      </c>
      <c r="N62" s="55">
        <f t="shared" si="24"/>
        <v>14840</v>
      </c>
      <c r="O62" s="13">
        <f t="shared" si="25"/>
        <v>9.2120691258197864E-5</v>
      </c>
      <c r="P62" s="17">
        <f t="shared" si="26"/>
        <v>3.0399828115205297E-5</v>
      </c>
      <c r="Q62" s="56">
        <f>VLOOKUP(C62,'Anexo II'!$B$7:$AC$112,15,FALSE)</f>
        <v>7797</v>
      </c>
      <c r="R62" s="56">
        <f>VLOOKUP(C62,'Anexo II'!$B$7:$AC$112,16,FALSE)</f>
        <v>0</v>
      </c>
      <c r="S62" s="55">
        <f t="shared" si="27"/>
        <v>7797</v>
      </c>
      <c r="T62" s="15">
        <f t="shared" si="28"/>
        <v>3.8491260634828682E-5</v>
      </c>
      <c r="U62" s="15">
        <f t="shared" si="29"/>
        <v>1.3087028615841754E-5</v>
      </c>
      <c r="V62" s="15">
        <f t="shared" si="30"/>
        <v>2.0214486039973103E-4</v>
      </c>
      <c r="W62" s="16">
        <f t="shared" si="31"/>
        <v>9.0965187179878955E-6</v>
      </c>
      <c r="X62" s="15">
        <f t="shared" si="32"/>
        <v>7.6982521269657364E-7</v>
      </c>
      <c r="Y62" s="16">
        <f>VLOOKUP(B62,'Anexo II'!$A$7:$X$112,24,FALSE)</f>
        <v>50.657433654324002</v>
      </c>
      <c r="Z62" s="17">
        <f t="shared" si="14"/>
        <v>13048.006684378468</v>
      </c>
      <c r="AA62" s="14">
        <f t="shared" si="15"/>
        <v>8.5234929037178199E-3</v>
      </c>
      <c r="AB62" s="14">
        <f t="shared" si="33"/>
        <v>2.1308732259294551E-4</v>
      </c>
      <c r="AC62" s="14">
        <f t="shared" si="34"/>
        <v>3.3750000000000004E-3</v>
      </c>
      <c r="AD62" s="30">
        <f t="shared" si="35"/>
        <v>7.4425832204468197E-3</v>
      </c>
      <c r="AE62" s="39"/>
      <c r="AF62" s="40"/>
      <c r="AG62" s="29"/>
      <c r="AH62" s="29"/>
    </row>
    <row r="63" spans="1:34" s="5" customFormat="1" ht="13.5" x14ac:dyDescent="0.2">
      <c r="A63" s="54" t="s">
        <v>150</v>
      </c>
      <c r="B63" s="21">
        <v>76</v>
      </c>
      <c r="C63" s="22" t="s">
        <v>31</v>
      </c>
      <c r="D63" s="12">
        <f>VLOOKUP(B63,'Anexo II'!A$7:C$112,3)</f>
        <v>17939</v>
      </c>
      <c r="E63" s="19">
        <f t="shared" si="19"/>
        <v>1.5570548323902818E-2</v>
      </c>
      <c r="F63" s="19">
        <f t="shared" si="20"/>
        <v>9.9651509272978035E-3</v>
      </c>
      <c r="G63" s="55">
        <f>VLOOKUP(C63,'Anexo II'!$B$7:$AC$112,5,FALSE)</f>
        <v>15687.41</v>
      </c>
      <c r="H63" s="55">
        <f>VLOOKUP(C63,'Anexo II'!$B$7:$AC$112,6,FALSE)</f>
        <v>145773.85</v>
      </c>
      <c r="I63" s="55">
        <f t="shared" si="21"/>
        <v>161461.26</v>
      </c>
      <c r="J63" s="18">
        <f t="shared" si="22"/>
        <v>1.2521293934936377E-3</v>
      </c>
      <c r="K63" s="18">
        <f t="shared" si="23"/>
        <v>4.1320269985290045E-4</v>
      </c>
      <c r="L63" s="56">
        <f>VLOOKUP(C63,'Anexo II'!$B$7:$AC$112,10,FALSE)</f>
        <v>42219.5</v>
      </c>
      <c r="M63" s="56">
        <f>VLOOKUP(C63,'Anexo II'!$B$7:$AC$112,11,FALSE)</f>
        <v>123084</v>
      </c>
      <c r="N63" s="55">
        <f t="shared" si="24"/>
        <v>165303.5</v>
      </c>
      <c r="O63" s="13">
        <f t="shared" si="25"/>
        <v>1.0261369735444414E-3</v>
      </c>
      <c r="P63" s="17">
        <f t="shared" si="26"/>
        <v>3.3862520126966571E-4</v>
      </c>
      <c r="Q63" s="56">
        <f>VLOOKUP(C63,'Anexo II'!$B$7:$AC$112,15,FALSE)</f>
        <v>58826.05</v>
      </c>
      <c r="R63" s="56">
        <f>VLOOKUP(C63,'Anexo II'!$B$7:$AC$112,16,FALSE)</f>
        <v>149193.5</v>
      </c>
      <c r="S63" s="55">
        <f t="shared" si="27"/>
        <v>208019.55</v>
      </c>
      <c r="T63" s="15">
        <f t="shared" si="28"/>
        <v>1.0269250629972779E-3</v>
      </c>
      <c r="U63" s="15">
        <f t="shared" si="29"/>
        <v>3.4915452141907449E-4</v>
      </c>
      <c r="V63" s="15">
        <f t="shared" si="30"/>
        <v>1.1009824225416407E-3</v>
      </c>
      <c r="W63" s="16">
        <f t="shared" si="31"/>
        <v>4.9544209014373828E-5</v>
      </c>
      <c r="X63" s="15">
        <f t="shared" si="32"/>
        <v>2.0538501259945558E-5</v>
      </c>
      <c r="Y63" s="16">
        <f>VLOOKUP(B63,'Anexo II'!$A$7:$X$112,24,FALSE)</f>
        <v>52.989493663485597</v>
      </c>
      <c r="Z63" s="17">
        <f t="shared" si="14"/>
        <v>27728.845493658544</v>
      </c>
      <c r="AA63" s="14">
        <f t="shared" si="15"/>
        <v>1.8113618693685135E-2</v>
      </c>
      <c r="AB63" s="14">
        <f t="shared" si="33"/>
        <v>4.5284046734212841E-4</v>
      </c>
      <c r="AC63" s="14">
        <f t="shared" si="34"/>
        <v>3.3750000000000004E-3</v>
      </c>
      <c r="AD63" s="30">
        <f t="shared" si="35"/>
        <v>1.386307410491425E-2</v>
      </c>
      <c r="AE63" s="39"/>
      <c r="AF63" s="40"/>
      <c r="AG63" s="29"/>
      <c r="AH63" s="29"/>
    </row>
    <row r="64" spans="1:34" s="5" customFormat="1" ht="13.5" x14ac:dyDescent="0.2">
      <c r="A64" s="54" t="s">
        <v>149</v>
      </c>
      <c r="B64" s="21">
        <v>78</v>
      </c>
      <c r="C64" s="20" t="s">
        <v>29</v>
      </c>
      <c r="D64" s="12">
        <f>VLOOKUP(B64,'Anexo II'!A$7:C$112,3)</f>
        <v>3747</v>
      </c>
      <c r="E64" s="19">
        <f t="shared" si="19"/>
        <v>3.2522907948973668E-3</v>
      </c>
      <c r="F64" s="19">
        <f t="shared" si="20"/>
        <v>2.0814661087343147E-3</v>
      </c>
      <c r="G64" s="55">
        <f>VLOOKUP(C64,'Anexo II'!$B$7:$AC$112,5,FALSE)</f>
        <v>92903.98</v>
      </c>
      <c r="H64" s="55">
        <f>VLOOKUP(C64,'Anexo II'!$B$7:$AC$112,6,FALSE)</f>
        <v>9430</v>
      </c>
      <c r="I64" s="55">
        <f t="shared" si="21"/>
        <v>102333.98</v>
      </c>
      <c r="J64" s="18">
        <f t="shared" si="22"/>
        <v>7.9359831770909033E-4</v>
      </c>
      <c r="K64" s="18">
        <f t="shared" si="23"/>
        <v>2.6188744484399983E-4</v>
      </c>
      <c r="L64" s="56">
        <f>VLOOKUP(C64,'Anexo II'!$B$7:$AC$112,10,FALSE)</f>
        <v>84483.68</v>
      </c>
      <c r="M64" s="56">
        <f>VLOOKUP(C64,'Anexo II'!$B$7:$AC$112,11,FALSE)</f>
        <v>8740</v>
      </c>
      <c r="N64" s="55">
        <f t="shared" si="24"/>
        <v>93223.679999999993</v>
      </c>
      <c r="O64" s="13">
        <f t="shared" si="25"/>
        <v>5.7869473337149823E-4</v>
      </c>
      <c r="P64" s="17">
        <f t="shared" si="26"/>
        <v>1.9096926201259444E-4</v>
      </c>
      <c r="Q64" s="56">
        <f>VLOOKUP(C64,'Anexo II'!$B$7:$AC$112,15,FALSE)</f>
        <v>57668.08</v>
      </c>
      <c r="R64" s="56">
        <f>VLOOKUP(C64,'Anexo II'!$B$7:$AC$112,16,FALSE)</f>
        <v>6260</v>
      </c>
      <c r="S64" s="55">
        <f t="shared" si="27"/>
        <v>63928.08</v>
      </c>
      <c r="T64" s="15">
        <f t="shared" si="28"/>
        <v>3.155922007392816E-4</v>
      </c>
      <c r="U64" s="15">
        <f t="shared" si="29"/>
        <v>1.0730134825135575E-4</v>
      </c>
      <c r="V64" s="15">
        <f t="shared" si="30"/>
        <v>5.6015805510795005E-4</v>
      </c>
      <c r="W64" s="16">
        <f t="shared" si="31"/>
        <v>2.5207112479857752E-5</v>
      </c>
      <c r="X64" s="15">
        <f t="shared" si="32"/>
        <v>6.3118440147856324E-6</v>
      </c>
      <c r="Y64" s="16">
        <f>VLOOKUP(B64,'Anexo II'!$A$7:$X$112,24,FALSE)</f>
        <v>52.699620408264003</v>
      </c>
      <c r="Z64" s="17">
        <f t="shared" si="14"/>
        <v>5949.9934512821792</v>
      </c>
      <c r="AA64" s="14">
        <f t="shared" si="15"/>
        <v>3.8867796580675119E-3</v>
      </c>
      <c r="AB64" s="14">
        <f t="shared" si="33"/>
        <v>9.7169491451687808E-5</v>
      </c>
      <c r="AC64" s="14">
        <f t="shared" si="34"/>
        <v>3.3750000000000004E-3</v>
      </c>
      <c r="AD64" s="30">
        <f t="shared" si="35"/>
        <v>5.5851545566806462E-3</v>
      </c>
      <c r="AE64" s="39"/>
      <c r="AF64" s="40"/>
      <c r="AG64" s="29"/>
      <c r="AH64" s="29"/>
    </row>
    <row r="65" spans="1:34" s="5" customFormat="1" ht="13.5" x14ac:dyDescent="0.2">
      <c r="A65" s="54" t="s">
        <v>148</v>
      </c>
      <c r="B65" s="21">
        <v>79</v>
      </c>
      <c r="C65" s="20" t="s">
        <v>28</v>
      </c>
      <c r="D65" s="12">
        <f>VLOOKUP(B65,'Anexo II'!A$7:C$112,3)</f>
        <v>45062</v>
      </c>
      <c r="E65" s="19">
        <f t="shared" si="19"/>
        <v>3.9112550787207136E-2</v>
      </c>
      <c r="F65" s="19">
        <f t="shared" si="20"/>
        <v>2.5032032503812567E-2</v>
      </c>
      <c r="G65" s="55">
        <f>VLOOKUP(C65,'Anexo II'!$B$7:$AC$112,5,FALSE)</f>
        <v>20484</v>
      </c>
      <c r="H65" s="55">
        <f>VLOOKUP(C65,'Anexo II'!$B$7:$AC$112,6,FALSE)</f>
        <v>1003454</v>
      </c>
      <c r="I65" s="55">
        <f t="shared" si="21"/>
        <v>1023938</v>
      </c>
      <c r="J65" s="18">
        <f t="shared" si="22"/>
        <v>7.9406222081698629E-3</v>
      </c>
      <c r="K65" s="18">
        <f t="shared" si="23"/>
        <v>2.6204053286960549E-3</v>
      </c>
      <c r="L65" s="56">
        <f>VLOOKUP(C65,'Anexo II'!$B$7:$AC$112,10,FALSE)</f>
        <v>9075</v>
      </c>
      <c r="M65" s="56">
        <f>VLOOKUP(C65,'Anexo II'!$B$7:$AC$112,11,FALSE)</f>
        <v>1272225.5</v>
      </c>
      <c r="N65" s="55">
        <f t="shared" si="24"/>
        <v>1281300.5</v>
      </c>
      <c r="O65" s="13">
        <f t="shared" si="25"/>
        <v>7.9537929763796866E-3</v>
      </c>
      <c r="P65" s="17">
        <f t="shared" si="26"/>
        <v>2.6247516822052968E-3</v>
      </c>
      <c r="Q65" s="56">
        <f>VLOOKUP(C65,'Anexo II'!$B$7:$AC$112,15,FALSE)</f>
        <v>28971.7</v>
      </c>
      <c r="R65" s="56">
        <f>VLOOKUP(C65,'Anexo II'!$B$7:$AC$112,16,FALSE)</f>
        <v>2392599</v>
      </c>
      <c r="S65" s="55">
        <f t="shared" si="27"/>
        <v>2421570.7000000002</v>
      </c>
      <c r="T65" s="15">
        <f t="shared" si="28"/>
        <v>1.1954509293236442E-2</v>
      </c>
      <c r="U65" s="15">
        <f t="shared" si="29"/>
        <v>4.0645331597003904E-3</v>
      </c>
      <c r="V65" s="15">
        <f t="shared" si="30"/>
        <v>9.3096901706017417E-3</v>
      </c>
      <c r="W65" s="16">
        <f t="shared" si="31"/>
        <v>4.1893605767707835E-4</v>
      </c>
      <c r="X65" s="15">
        <f t="shared" si="32"/>
        <v>2.3909018586472884E-4</v>
      </c>
      <c r="Y65" s="16">
        <f>VLOOKUP(B65,'Anexo II'!$A$7:$X$112,24,FALSE)</f>
        <v>53.797324570673297</v>
      </c>
      <c r="Z65" s="17">
        <f t="shared" si="14"/>
        <v>64353.472204584126</v>
      </c>
      <c r="AA65" s="14">
        <f t="shared" si="15"/>
        <v>4.2038326384525676E-2</v>
      </c>
      <c r="AB65" s="14">
        <f t="shared" si="33"/>
        <v>1.050958159613142E-3</v>
      </c>
      <c r="AC65" s="14">
        <f t="shared" si="34"/>
        <v>3.3750000000000004E-3</v>
      </c>
      <c r="AD65" s="30">
        <f t="shared" si="35"/>
        <v>3.0116016906967514E-2</v>
      </c>
      <c r="AE65" s="39"/>
      <c r="AF65" s="40"/>
      <c r="AG65" s="29"/>
      <c r="AH65" s="29"/>
    </row>
    <row r="66" spans="1:34" s="5" customFormat="1" ht="13.5" x14ac:dyDescent="0.2">
      <c r="A66" s="54" t="s">
        <v>147</v>
      </c>
      <c r="B66" s="21">
        <v>80</v>
      </c>
      <c r="C66" s="20" t="s">
        <v>27</v>
      </c>
      <c r="D66" s="12">
        <f>VLOOKUP(B66,'Anexo II'!A$7:C$112,3)</f>
        <v>11020</v>
      </c>
      <c r="E66" s="19">
        <f t="shared" si="19"/>
        <v>9.5650505897435234E-3</v>
      </c>
      <c r="F66" s="19">
        <f t="shared" si="20"/>
        <v>6.1216323774358553E-3</v>
      </c>
      <c r="G66" s="55">
        <f>VLOOKUP(C66,'Anexo II'!$B$7:$AC$112,5,FALSE)</f>
        <v>124062</v>
      </c>
      <c r="H66" s="55">
        <f>VLOOKUP(C66,'Anexo II'!$B$7:$AC$112,6,FALSE)</f>
        <v>25690</v>
      </c>
      <c r="I66" s="55">
        <f t="shared" si="21"/>
        <v>149752</v>
      </c>
      <c r="J66" s="18">
        <f t="shared" si="22"/>
        <v>1.161324276389638E-3</v>
      </c>
      <c r="K66" s="18">
        <f t="shared" si="23"/>
        <v>3.8323701120858054E-4</v>
      </c>
      <c r="L66" s="56">
        <f>VLOOKUP(C66,'Anexo II'!$B$7:$AC$112,10,FALSE)</f>
        <v>15297.01</v>
      </c>
      <c r="M66" s="56">
        <f>VLOOKUP(C66,'Anexo II'!$B$7:$AC$112,11,FALSE)</f>
        <v>4172</v>
      </c>
      <c r="N66" s="55">
        <f t="shared" si="24"/>
        <v>19469.010000000002</v>
      </c>
      <c r="O66" s="13">
        <f t="shared" si="25"/>
        <v>1.2085570480544252E-4</v>
      </c>
      <c r="P66" s="17">
        <f t="shared" si="26"/>
        <v>3.9882382585796033E-5</v>
      </c>
      <c r="Q66" s="56">
        <f>VLOOKUP(C66,'Anexo II'!$B$7:$AC$112,15,FALSE)</f>
        <v>18607</v>
      </c>
      <c r="R66" s="56">
        <f>VLOOKUP(C66,'Anexo II'!$B$7:$AC$112,16,FALSE)</f>
        <v>10600</v>
      </c>
      <c r="S66" s="55">
        <f t="shared" si="27"/>
        <v>29207</v>
      </c>
      <c r="T66" s="15">
        <f t="shared" si="28"/>
        <v>1.4418548792631029E-4</v>
      </c>
      <c r="U66" s="15">
        <f t="shared" si="29"/>
        <v>4.9023065894945501E-5</v>
      </c>
      <c r="V66" s="15">
        <f t="shared" si="30"/>
        <v>4.7214245968932208E-4</v>
      </c>
      <c r="W66" s="16">
        <f t="shared" si="31"/>
        <v>2.1246410686019493E-5</v>
      </c>
      <c r="X66" s="15">
        <f t="shared" si="32"/>
        <v>2.8837097585262057E-6</v>
      </c>
      <c r="Y66" s="16">
        <f>VLOOKUP(B66,'Anexo II'!$A$7:$X$112,24,FALSE)</f>
        <v>54.147816437142303</v>
      </c>
      <c r="Z66" s="17">
        <f t="shared" si="14"/>
        <v>15175.398752807914</v>
      </c>
      <c r="AA66" s="14">
        <f t="shared" si="15"/>
        <v>9.9131926208702644E-3</v>
      </c>
      <c r="AB66" s="14">
        <f t="shared" si="33"/>
        <v>2.478298155217566E-4</v>
      </c>
      <c r="AC66" s="14">
        <f t="shared" si="34"/>
        <v>3.3750000000000004E-3</v>
      </c>
      <c r="AD66" s="30">
        <f t="shared" si="35"/>
        <v>9.7685923134021579E-3</v>
      </c>
      <c r="AE66" s="39"/>
      <c r="AF66" s="40"/>
      <c r="AG66" s="29"/>
      <c r="AH66" s="29"/>
    </row>
    <row r="67" spans="1:34" s="5" customFormat="1" ht="13.5" x14ac:dyDescent="0.2">
      <c r="A67" s="54" t="s">
        <v>146</v>
      </c>
      <c r="B67" s="21">
        <v>81</v>
      </c>
      <c r="C67" s="20" t="s">
        <v>26</v>
      </c>
      <c r="D67" s="12">
        <f>VLOOKUP(B67,'Anexo II'!A$7:C$112,3)</f>
        <v>3355</v>
      </c>
      <c r="E67" s="19">
        <f t="shared" si="19"/>
        <v>2.9120458011424248E-3</v>
      </c>
      <c r="F67" s="19">
        <f t="shared" si="20"/>
        <v>1.8637093127311518E-3</v>
      </c>
      <c r="G67" s="55">
        <f>VLOOKUP(C67,'Anexo II'!$B$7:$AC$112,5,FALSE)</f>
        <v>4478</v>
      </c>
      <c r="H67" s="55">
        <f>VLOOKUP(C67,'Anexo II'!$B$7:$AC$112,6,FALSE)</f>
        <v>2100</v>
      </c>
      <c r="I67" s="55">
        <f t="shared" si="21"/>
        <v>6578</v>
      </c>
      <c r="J67" s="18">
        <f t="shared" si="22"/>
        <v>5.1012280905036589E-5</v>
      </c>
      <c r="K67" s="18">
        <f t="shared" si="23"/>
        <v>1.6834052698662076E-5</v>
      </c>
      <c r="L67" s="56">
        <f>VLOOKUP(C67,'Anexo II'!$B$7:$AC$112,10,FALSE)</f>
        <v>11745.2</v>
      </c>
      <c r="M67" s="56">
        <f>VLOOKUP(C67,'Anexo II'!$B$7:$AC$112,11,FALSE)</f>
        <v>1200</v>
      </c>
      <c r="N67" s="55">
        <f t="shared" si="24"/>
        <v>12945.2</v>
      </c>
      <c r="O67" s="13">
        <f t="shared" si="25"/>
        <v>8.0358542619651148E-5</v>
      </c>
      <c r="P67" s="17">
        <f t="shared" si="26"/>
        <v>2.6518319064484881E-5</v>
      </c>
      <c r="Q67" s="56">
        <f>VLOOKUP(C67,'Anexo II'!$B$7:$AC$112,15,FALSE)</f>
        <v>9937</v>
      </c>
      <c r="R67" s="56">
        <f>VLOOKUP(C67,'Anexo II'!$B$7:$AC$112,16,FALSE)</f>
        <v>4390</v>
      </c>
      <c r="S67" s="55">
        <f t="shared" si="27"/>
        <v>14327</v>
      </c>
      <c r="T67" s="15">
        <f t="shared" si="28"/>
        <v>7.0727753124944274E-5</v>
      </c>
      <c r="U67" s="15">
        <f t="shared" si="29"/>
        <v>2.4047436062481055E-5</v>
      </c>
      <c r="V67" s="15">
        <f t="shared" si="30"/>
        <v>6.7399807825628015E-5</v>
      </c>
      <c r="W67" s="16">
        <f t="shared" si="31"/>
        <v>3.0329913521532604E-6</v>
      </c>
      <c r="X67" s="15">
        <f t="shared" si="32"/>
        <v>1.4145550624988855E-6</v>
      </c>
      <c r="Y67" s="16">
        <f>VLOOKUP(B67,'Anexo II'!$A$7:$X$112,24,FALSE)</f>
        <v>50.930152286702899</v>
      </c>
      <c r="Z67" s="17">
        <f>D67*(9.261-0.1456*Y67)</f>
        <v>6191.8867697730702</v>
      </c>
      <c r="AA67" s="14">
        <f t="shared" si="15"/>
        <v>4.0447942907609708E-3</v>
      </c>
      <c r="AB67" s="14">
        <f t="shared" si="33"/>
        <v>1.0111985726902427E-4</v>
      </c>
      <c r="AC67" s="14">
        <f t="shared" si="34"/>
        <v>3.3750000000000004E-3</v>
      </c>
      <c r="AD67" s="30">
        <f t="shared" si="35"/>
        <v>5.3442767164148287E-3</v>
      </c>
      <c r="AE67" s="39"/>
      <c r="AF67" s="40"/>
      <c r="AG67" s="29"/>
      <c r="AH67" s="29"/>
    </row>
    <row r="68" spans="1:34" s="5" customFormat="1" ht="13.5" x14ac:dyDescent="0.2">
      <c r="A68" s="54" t="s">
        <v>145</v>
      </c>
      <c r="B68" s="21">
        <v>82</v>
      </c>
      <c r="C68" s="20" t="s">
        <v>25</v>
      </c>
      <c r="D68" s="12">
        <f>VLOOKUP(B68,'Anexo II'!A$7:C$112,3)</f>
        <v>3512</v>
      </c>
      <c r="E68" s="19">
        <f t="shared" si="19"/>
        <v>3.0483173930289701E-3</v>
      </c>
      <c r="F68" s="19">
        <f t="shared" si="20"/>
        <v>1.9509231315385409E-3</v>
      </c>
      <c r="G68" s="55">
        <f>VLOOKUP(C68,'Anexo II'!$B$7:$AC$112,5,FALSE)</f>
        <v>28885</v>
      </c>
      <c r="H68" s="55">
        <f>VLOOKUP(C68,'Anexo II'!$B$7:$AC$112,6,FALSE)</f>
        <v>0</v>
      </c>
      <c r="I68" s="55">
        <f t="shared" si="21"/>
        <v>28885</v>
      </c>
      <c r="J68" s="18">
        <f t="shared" si="22"/>
        <v>2.2400269594739767E-4</v>
      </c>
      <c r="K68" s="18">
        <f t="shared" si="23"/>
        <v>7.3920889662641229E-5</v>
      </c>
      <c r="L68" s="56">
        <f>VLOOKUP(C68,'Anexo II'!$B$7:$AC$112,10,FALSE)</f>
        <v>20675</v>
      </c>
      <c r="M68" s="56">
        <f>VLOOKUP(C68,'Anexo II'!$B$7:$AC$112,11,FALSE)</f>
        <v>0</v>
      </c>
      <c r="N68" s="55">
        <f t="shared" si="24"/>
        <v>20675</v>
      </c>
      <c r="O68" s="13">
        <f t="shared" si="25"/>
        <v>1.2834200079267123E-4</v>
      </c>
      <c r="P68" s="17">
        <f t="shared" si="26"/>
        <v>4.2352860261581504E-5</v>
      </c>
      <c r="Q68" s="56">
        <f>VLOOKUP(C68,'Anexo II'!$B$7:$AC$112,15,FALSE)</f>
        <v>181499.37</v>
      </c>
      <c r="R68" s="56">
        <f>VLOOKUP(C68,'Anexo II'!$B$7:$AC$112,16,FALSE)</f>
        <v>75</v>
      </c>
      <c r="S68" s="55">
        <f t="shared" si="27"/>
        <v>181574.37</v>
      </c>
      <c r="T68" s="15">
        <f t="shared" si="28"/>
        <v>8.9637378482426797E-4</v>
      </c>
      <c r="U68" s="15">
        <f t="shared" si="29"/>
        <v>3.0476708684025114E-4</v>
      </c>
      <c r="V68" s="15">
        <f t="shared" si="30"/>
        <v>4.2104083676447387E-4</v>
      </c>
      <c r="W68" s="16">
        <f t="shared" si="31"/>
        <v>1.8946837654401322E-5</v>
      </c>
      <c r="X68" s="15">
        <f t="shared" si="32"/>
        <v>1.7927475696485359E-5</v>
      </c>
      <c r="Y68" s="16">
        <f>VLOOKUP(B68,'Anexo II'!$A$7:$X$112,24,FALSE)</f>
        <v>55.370599847421801</v>
      </c>
      <c r="Z68" s="17">
        <f t="shared" si="14"/>
        <v>4211.0308057004313</v>
      </c>
      <c r="AA68" s="14">
        <f t="shared" si="15"/>
        <v>2.7508179646088585E-3</v>
      </c>
      <c r="AB68" s="14">
        <f t="shared" si="33"/>
        <v>6.877044911522146E-5</v>
      </c>
      <c r="AC68" s="14">
        <f t="shared" si="34"/>
        <v>3.3750000000000004E-3</v>
      </c>
      <c r="AD68" s="30">
        <f t="shared" si="35"/>
        <v>5.4315678940046498E-3</v>
      </c>
      <c r="AE68" s="39"/>
      <c r="AF68" s="40"/>
      <c r="AG68" s="29"/>
      <c r="AH68" s="29"/>
    </row>
    <row r="69" spans="1:34" s="5" customFormat="1" ht="13.5" x14ac:dyDescent="0.2">
      <c r="A69" s="54" t="s">
        <v>144</v>
      </c>
      <c r="B69" s="21">
        <v>84</v>
      </c>
      <c r="C69" s="20" t="s">
        <v>23</v>
      </c>
      <c r="D69" s="12">
        <f>VLOOKUP(B69,'Anexo II'!A$7:C$112,3)</f>
        <v>7037</v>
      </c>
      <c r="E69" s="19">
        <f t="shared" si="19"/>
        <v>6.1079184210549161E-3</v>
      </c>
      <c r="F69" s="19">
        <f t="shared" si="20"/>
        <v>3.9090677894751463E-3</v>
      </c>
      <c r="G69" s="55">
        <f>VLOOKUP(C69,'Anexo II'!$B$7:$AC$112,5,FALSE)</f>
        <v>0</v>
      </c>
      <c r="H69" s="55">
        <f>VLOOKUP(C69,'Anexo II'!$B$7:$AC$112,6,FALSE)</f>
        <v>0</v>
      </c>
      <c r="I69" s="55">
        <f t="shared" si="21"/>
        <v>0</v>
      </c>
      <c r="J69" s="18">
        <f t="shared" si="22"/>
        <v>0</v>
      </c>
      <c r="K69" s="18">
        <f t="shared" si="23"/>
        <v>0</v>
      </c>
      <c r="L69" s="56">
        <f>VLOOKUP(C69,'Anexo II'!$B$7:$AC$112,10,FALSE)</f>
        <v>31187.759999999998</v>
      </c>
      <c r="M69" s="56">
        <f>VLOOKUP(C69,'Anexo II'!$B$7:$AC$112,11,FALSE)</f>
        <v>0</v>
      </c>
      <c r="N69" s="55">
        <f t="shared" si="24"/>
        <v>31187.759999999998</v>
      </c>
      <c r="O69" s="13">
        <f t="shared" si="25"/>
        <v>1.9360094406972863E-4</v>
      </c>
      <c r="P69" s="17">
        <f t="shared" si="26"/>
        <v>6.3888311543010447E-5</v>
      </c>
      <c r="Q69" s="56">
        <f>VLOOKUP(C69,'Anexo II'!$B$7:$AC$112,15,FALSE)</f>
        <v>138782</v>
      </c>
      <c r="R69" s="56">
        <f>VLOOKUP(C69,'Anexo II'!$B$7:$AC$112,16,FALSE)</f>
        <v>0</v>
      </c>
      <c r="S69" s="55">
        <f t="shared" si="27"/>
        <v>138782</v>
      </c>
      <c r="T69" s="15">
        <f t="shared" si="28"/>
        <v>6.8512173059161142E-4</v>
      </c>
      <c r="U69" s="15">
        <f t="shared" si="29"/>
        <v>2.329413884011479E-4</v>
      </c>
      <c r="V69" s="15">
        <f t="shared" si="30"/>
        <v>2.9682969994415838E-4</v>
      </c>
      <c r="W69" s="16">
        <f t="shared" si="31"/>
        <v>1.3357336497487126E-5</v>
      </c>
      <c r="X69" s="15">
        <f t="shared" si="32"/>
        <v>1.3702434611832229E-5</v>
      </c>
      <c r="Y69" s="16">
        <f>VLOOKUP(B69,'Anexo II'!$A$7:$X$112,24,FALSE)</f>
        <v>53.2971545292461</v>
      </c>
      <c r="Z69" s="17">
        <f t="shared" si="14"/>
        <v>10562.074672912411</v>
      </c>
      <c r="AA69" s="14">
        <f t="shared" si="15"/>
        <v>6.8995801964823224E-3</v>
      </c>
      <c r="AB69" s="14">
        <f t="shared" si="33"/>
        <v>1.7248950491205808E-4</v>
      </c>
      <c r="AC69" s="14">
        <f t="shared" si="34"/>
        <v>3.3750000000000004E-3</v>
      </c>
      <c r="AD69" s="30">
        <f t="shared" si="35"/>
        <v>7.4836170654965246E-3</v>
      </c>
      <c r="AE69" s="39"/>
      <c r="AF69" s="40"/>
      <c r="AG69" s="29"/>
      <c r="AH69" s="29"/>
    </row>
    <row r="70" spans="1:34" s="5" customFormat="1" ht="13.5" x14ac:dyDescent="0.2">
      <c r="A70" s="54" t="s">
        <v>143</v>
      </c>
      <c r="B70" s="21">
        <v>85</v>
      </c>
      <c r="C70" s="20" t="s">
        <v>22</v>
      </c>
      <c r="D70" s="12">
        <f>VLOOKUP(B70,'Anexo II'!A$7:C$112,3)</f>
        <v>16680</v>
      </c>
      <c r="E70" s="19">
        <f t="shared" si="19"/>
        <v>1.4477771673041921E-2</v>
      </c>
      <c r="F70" s="19">
        <f t="shared" si="20"/>
        <v>9.2657738707468303E-3</v>
      </c>
      <c r="G70" s="55">
        <f>VLOOKUP(C70,'Anexo II'!$B$7:$AC$112,5,FALSE)</f>
        <v>30516.38</v>
      </c>
      <c r="H70" s="55">
        <f>VLOOKUP(C70,'Anexo II'!$B$7:$AC$112,6,FALSE)</f>
        <v>46425</v>
      </c>
      <c r="I70" s="55">
        <f t="shared" si="21"/>
        <v>76941.38</v>
      </c>
      <c r="J70" s="18">
        <f t="shared" si="22"/>
        <v>5.9667912584085805E-4</v>
      </c>
      <c r="K70" s="18">
        <f t="shared" si="23"/>
        <v>1.9690411152748316E-4</v>
      </c>
      <c r="L70" s="56">
        <f>VLOOKUP(C70,'Anexo II'!$B$7:$AC$112,10,FALSE)</f>
        <v>91988.479999999996</v>
      </c>
      <c r="M70" s="56">
        <f>VLOOKUP(C70,'Anexo II'!$B$7:$AC$112,11,FALSE)</f>
        <v>90214</v>
      </c>
      <c r="N70" s="55">
        <f t="shared" si="24"/>
        <v>182202.47999999998</v>
      </c>
      <c r="O70" s="13">
        <f t="shared" si="25"/>
        <v>1.1310389761831517E-3</v>
      </c>
      <c r="P70" s="17">
        <f t="shared" si="26"/>
        <v>3.7324286214044007E-4</v>
      </c>
      <c r="Q70" s="56">
        <f>VLOOKUP(C70,'Anexo II'!$B$7:$AC$112,15,FALSE)</f>
        <v>106325.11</v>
      </c>
      <c r="R70" s="56">
        <f>VLOOKUP(C70,'Anexo II'!$B$7:$AC$112,16,FALSE)</f>
        <v>29135</v>
      </c>
      <c r="S70" s="55">
        <f t="shared" si="27"/>
        <v>135460.10999999999</v>
      </c>
      <c r="T70" s="15">
        <f t="shared" si="28"/>
        <v>6.6872263686450716E-4</v>
      </c>
      <c r="U70" s="15">
        <f t="shared" si="29"/>
        <v>2.2736569653393246E-4</v>
      </c>
      <c r="V70" s="15">
        <f t="shared" si="30"/>
        <v>7.9751267020185561E-4</v>
      </c>
      <c r="W70" s="16">
        <f t="shared" si="31"/>
        <v>3.5888070159083498E-5</v>
      </c>
      <c r="X70" s="15">
        <f t="shared" si="32"/>
        <v>1.3374452737290143E-5</v>
      </c>
      <c r="Y70" s="16">
        <f>VLOOKUP(B70,'Anexo II'!$A$7:$X$112,24,FALSE)</f>
        <v>51.747656674820597</v>
      </c>
      <c r="Z70" s="17">
        <f t="shared" si="14"/>
        <v>28798.707018277284</v>
      </c>
      <c r="AA70" s="14">
        <f t="shared" si="15"/>
        <v>1.8812496103363819E-2</v>
      </c>
      <c r="AB70" s="14">
        <f t="shared" si="33"/>
        <v>4.7031240258409547E-4</v>
      </c>
      <c r="AC70" s="14">
        <f t="shared" si="34"/>
        <v>3.3750000000000004E-3</v>
      </c>
      <c r="AD70" s="30">
        <f t="shared" si="35"/>
        <v>1.3160348796227298E-2</v>
      </c>
      <c r="AE70" s="39"/>
      <c r="AF70" s="40"/>
      <c r="AG70" s="29"/>
      <c r="AH70" s="29"/>
    </row>
    <row r="71" spans="1:34" s="5" customFormat="1" ht="13.5" x14ac:dyDescent="0.2">
      <c r="A71" s="54" t="s">
        <v>142</v>
      </c>
      <c r="B71" s="21">
        <v>86</v>
      </c>
      <c r="C71" s="20" t="s">
        <v>21</v>
      </c>
      <c r="D71" s="12">
        <f>VLOOKUP(B71,'Anexo II'!A$7:C$112,3)</f>
        <v>2133</v>
      </c>
      <c r="E71" s="19">
        <f t="shared" ref="E71:E86" si="36">D71/$D$88</f>
        <v>1.8513841114267636E-3</v>
      </c>
      <c r="F71" s="19">
        <f t="shared" ref="F71:F86" si="37">E71*0.64</f>
        <v>1.1848858313131287E-3</v>
      </c>
      <c r="G71" s="55">
        <f>VLOOKUP(C71,'Anexo II'!$B$7:$AC$112,5,FALSE)</f>
        <v>11842</v>
      </c>
      <c r="H71" s="55">
        <f>VLOOKUP(C71,'Anexo II'!$B$7:$AC$112,6,FALSE)</f>
        <v>0</v>
      </c>
      <c r="I71" s="55">
        <f t="shared" ref="I71:I86" si="38">G71+H71</f>
        <v>11842</v>
      </c>
      <c r="J71" s="18">
        <f t="shared" ref="J71:J86" si="39">I71/$I$88</f>
        <v>9.1834513602530136E-5</v>
      </c>
      <c r="K71" s="18">
        <f t="shared" ref="K71:K86" si="40">J71*0.33</f>
        <v>3.0305389488834948E-5</v>
      </c>
      <c r="L71" s="56">
        <f>VLOOKUP(C71,'Anexo II'!$B$7:$AC$112,10,FALSE)</f>
        <v>6513</v>
      </c>
      <c r="M71" s="56">
        <f>VLOOKUP(C71,'Anexo II'!$B$7:$AC$112,11,FALSE)</f>
        <v>0</v>
      </c>
      <c r="N71" s="55">
        <f t="shared" ref="N71:N86" si="41">L71+M71</f>
        <v>6513</v>
      </c>
      <c r="O71" s="13">
        <f t="shared" ref="O71:O86" si="42">N71/$N$88</f>
        <v>4.0430058097347894E-5</v>
      </c>
      <c r="P71" s="17">
        <f t="shared" ref="P71:P86" si="43">O71*0.33</f>
        <v>1.3341919172124805E-5</v>
      </c>
      <c r="Q71" s="56">
        <f>VLOOKUP(C71,'Anexo II'!$B$7:$AC$112,15,FALSE)</f>
        <v>33382</v>
      </c>
      <c r="R71" s="56">
        <f>VLOOKUP(C71,'Anexo II'!$B$7:$AC$112,16,FALSE)</f>
        <v>0</v>
      </c>
      <c r="S71" s="55">
        <f t="shared" ref="S71:S86" si="44">Q71+R71</f>
        <v>33382</v>
      </c>
      <c r="T71" s="15">
        <f t="shared" ref="T71:T86" si="45">S71/$S$88</f>
        <v>1.647961090819355E-4</v>
      </c>
      <c r="U71" s="15">
        <f t="shared" ref="U71:U86" si="46">T71*0.34</f>
        <v>5.6030677087858075E-5</v>
      </c>
      <c r="V71" s="15">
        <f t="shared" ref="V71:V86" si="47">K71+P71+U71</f>
        <v>9.9677985748817833E-5</v>
      </c>
      <c r="W71" s="16">
        <f t="shared" ref="W71:W86" si="48">V71*0.045</f>
        <v>4.4855093586968023E-6</v>
      </c>
      <c r="X71" s="15">
        <f t="shared" ref="X71:X86" si="49">T71*0.02</f>
        <v>3.2959221816387102E-6</v>
      </c>
      <c r="Y71" s="16">
        <f>VLOOKUP(B71,'Anexo II'!$A$7:$X$112,24,FALSE)</f>
        <v>50.617111523905002</v>
      </c>
      <c r="Z71" s="17">
        <f t="shared" si="14"/>
        <v>4033.819883000745</v>
      </c>
      <c r="AA71" s="14">
        <f t="shared" si="15"/>
        <v>2.6350565246717962E-3</v>
      </c>
      <c r="AB71" s="14">
        <f t="shared" ref="AB71:AB85" si="50">AA71*0.025</f>
        <v>6.5876413116794914E-5</v>
      </c>
      <c r="AC71" s="14">
        <f t="shared" ref="AC71:AC86" si="51">0.27/80</f>
        <v>3.3750000000000004E-3</v>
      </c>
      <c r="AD71" s="30">
        <f t="shared" ref="AD71:AD86" si="52">F71+W71+X71+AB71+AC71</f>
        <v>4.6335436759702593E-3</v>
      </c>
      <c r="AE71" s="39"/>
      <c r="AF71" s="40"/>
      <c r="AG71" s="29"/>
      <c r="AH71" s="29"/>
    </row>
    <row r="72" spans="1:34" s="5" customFormat="1" ht="13.5" x14ac:dyDescent="0.2">
      <c r="A72" s="54" t="s">
        <v>141</v>
      </c>
      <c r="B72" s="21">
        <v>87</v>
      </c>
      <c r="C72" s="20" t="s">
        <v>20</v>
      </c>
      <c r="D72" s="12">
        <f>VLOOKUP(B72,'Anexo II'!A$7:C$112,3)</f>
        <v>5464</v>
      </c>
      <c r="E72" s="19">
        <f t="shared" si="36"/>
        <v>4.7425985864209264E-3</v>
      </c>
      <c r="F72" s="19">
        <f t="shared" si="37"/>
        <v>3.035263095309393E-3</v>
      </c>
      <c r="G72" s="55">
        <f>VLOOKUP(C72,'Anexo II'!$B$7:$AC$112,5,FALSE)</f>
        <v>0</v>
      </c>
      <c r="H72" s="55">
        <f>VLOOKUP(C72,'Anexo II'!$B$7:$AC$112,6,FALSE)</f>
        <v>0</v>
      </c>
      <c r="I72" s="55">
        <f t="shared" si="38"/>
        <v>0</v>
      </c>
      <c r="J72" s="18">
        <f t="shared" si="39"/>
        <v>0</v>
      </c>
      <c r="K72" s="18">
        <f t="shared" si="40"/>
        <v>0</v>
      </c>
      <c r="L72" s="56">
        <f>VLOOKUP(C72,'Anexo II'!$B$7:$AC$112,10,FALSE)</f>
        <v>26669</v>
      </c>
      <c r="M72" s="56">
        <f>VLOOKUP(C72,'Anexo II'!$B$7:$AC$112,11,FALSE)</f>
        <v>405</v>
      </c>
      <c r="N72" s="55">
        <f t="shared" si="41"/>
        <v>27074</v>
      </c>
      <c r="O72" s="13">
        <f t="shared" si="42"/>
        <v>1.6806439320245613E-4</v>
      </c>
      <c r="P72" s="17">
        <f t="shared" si="43"/>
        <v>5.5461249756810526E-5</v>
      </c>
      <c r="Q72" s="56">
        <f>VLOOKUP(C72,'Anexo II'!$B$7:$AC$112,15,FALSE)</f>
        <v>667096.92000000004</v>
      </c>
      <c r="R72" s="56">
        <f>VLOOKUP(C72,'Anexo II'!$B$7:$AC$112,16,FALSE)</f>
        <v>3405</v>
      </c>
      <c r="S72" s="55">
        <f t="shared" si="44"/>
        <v>670501.92000000004</v>
      </c>
      <c r="T72" s="15">
        <f t="shared" si="45"/>
        <v>3.3100505526321728E-3</v>
      </c>
      <c r="U72" s="15">
        <f t="shared" si="46"/>
        <v>1.1254171878949388E-3</v>
      </c>
      <c r="V72" s="15">
        <f t="shared" si="47"/>
        <v>1.1808784376517493E-3</v>
      </c>
      <c r="W72" s="16">
        <f t="shared" si="48"/>
        <v>5.3139529694328717E-5</v>
      </c>
      <c r="X72" s="15">
        <f t="shared" si="49"/>
        <v>6.6201011052643459E-5</v>
      </c>
      <c r="Y72" s="16">
        <f>VLOOKUP(B72,'Anexo II'!$A$7:$X$112,24,FALSE)</f>
        <v>51.139743750078402</v>
      </c>
      <c r="Z72" s="17">
        <f t="shared" ref="Z72:Z86" si="53">D72*(9.261-0.1456*Y72)</f>
        <v>9917.4512857776226</v>
      </c>
      <c r="AA72" s="14">
        <f t="shared" ref="AA72:AA85" si="54">Z72/$Z$88</f>
        <v>6.4784857719682653E-3</v>
      </c>
      <c r="AB72" s="14">
        <f t="shared" si="50"/>
        <v>1.6196214429920665E-4</v>
      </c>
      <c r="AC72" s="14">
        <f t="shared" si="51"/>
        <v>3.3750000000000004E-3</v>
      </c>
      <c r="AD72" s="30">
        <f t="shared" si="52"/>
        <v>6.6915657803555718E-3</v>
      </c>
      <c r="AE72" s="39"/>
      <c r="AF72" s="40"/>
      <c r="AG72" s="29"/>
      <c r="AH72" s="29"/>
    </row>
    <row r="73" spans="1:34" s="5" customFormat="1" ht="13.5" x14ac:dyDescent="0.2">
      <c r="A73" s="54" t="s">
        <v>140</v>
      </c>
      <c r="B73" s="21">
        <v>88</v>
      </c>
      <c r="C73" s="22" t="s">
        <v>19</v>
      </c>
      <c r="D73" s="12">
        <f>VLOOKUP(B73,'Anexo II'!A$7:C$112,3)</f>
        <v>1917</v>
      </c>
      <c r="E73" s="19">
        <f t="shared" si="36"/>
        <v>1.6639021760924077E-3</v>
      </c>
      <c r="F73" s="19">
        <f t="shared" si="37"/>
        <v>1.064897392699141E-3</v>
      </c>
      <c r="G73" s="55">
        <f>VLOOKUP(C73,'Anexo II'!$B$7:$AC$112,5,FALSE)</f>
        <v>8760</v>
      </c>
      <c r="H73" s="55">
        <f>VLOOKUP(C73,'Anexo II'!$B$7:$AC$112,6,FALSE)</f>
        <v>0</v>
      </c>
      <c r="I73" s="55">
        <f t="shared" si="38"/>
        <v>8760</v>
      </c>
      <c r="J73" s="18">
        <f t="shared" si="39"/>
        <v>6.7933654716953559E-5</v>
      </c>
      <c r="K73" s="18">
        <f t="shared" si="40"/>
        <v>2.2418106056594677E-5</v>
      </c>
      <c r="L73" s="56">
        <f>VLOOKUP(C73,'Anexo II'!$B$7:$AC$112,10,FALSE)</f>
        <v>22760</v>
      </c>
      <c r="M73" s="56">
        <f>VLOOKUP(C73,'Anexo II'!$B$7:$AC$112,11,FALSE)</f>
        <v>0</v>
      </c>
      <c r="N73" s="55">
        <f t="shared" si="41"/>
        <v>22760</v>
      </c>
      <c r="O73" s="13">
        <f t="shared" si="42"/>
        <v>1.4128483376257299E-4</v>
      </c>
      <c r="P73" s="17">
        <f t="shared" si="43"/>
        <v>4.6623995141649089E-5</v>
      </c>
      <c r="Q73" s="56">
        <f>VLOOKUP(C73,'Anexo II'!$B$7:$AC$112,15,FALSE)</f>
        <v>17180</v>
      </c>
      <c r="R73" s="56">
        <f>VLOOKUP(C73,'Anexo II'!$B$7:$AC$112,16,FALSE)</f>
        <v>0</v>
      </c>
      <c r="S73" s="55">
        <f t="shared" si="44"/>
        <v>17180</v>
      </c>
      <c r="T73" s="15">
        <f t="shared" si="45"/>
        <v>8.4812088970931995E-5</v>
      </c>
      <c r="U73" s="15">
        <f t="shared" si="46"/>
        <v>2.883611025011688E-5</v>
      </c>
      <c r="V73" s="15">
        <f t="shared" si="47"/>
        <v>9.7878211448360639E-5</v>
      </c>
      <c r="W73" s="16">
        <f t="shared" si="48"/>
        <v>4.4045195151762283E-6</v>
      </c>
      <c r="X73" s="15">
        <f t="shared" si="49"/>
        <v>1.6962417794186399E-6</v>
      </c>
      <c r="Y73" s="16">
        <f>VLOOKUP(B73,'Anexo II'!$A$7:$X$112,24,FALSE)</f>
        <v>52.540547336063703</v>
      </c>
      <c r="Z73" s="17">
        <f t="shared" si="53"/>
        <v>3088.4716221851104</v>
      </c>
      <c r="AA73" s="14">
        <f t="shared" si="54"/>
        <v>2.0175162836592771E-3</v>
      </c>
      <c r="AB73" s="14">
        <f t="shared" si="50"/>
        <v>5.0437907091481929E-5</v>
      </c>
      <c r="AC73" s="14">
        <f t="shared" si="51"/>
        <v>3.3750000000000004E-3</v>
      </c>
      <c r="AD73" s="30">
        <f t="shared" si="52"/>
        <v>4.496436061085218E-3</v>
      </c>
      <c r="AE73" s="39"/>
      <c r="AF73" s="40"/>
      <c r="AG73" s="29"/>
      <c r="AH73" s="29"/>
    </row>
    <row r="74" spans="1:34" s="5" customFormat="1" ht="13.5" x14ac:dyDescent="0.2">
      <c r="A74" s="54" t="s">
        <v>139</v>
      </c>
      <c r="B74" s="21">
        <v>89</v>
      </c>
      <c r="C74" s="20" t="s">
        <v>18</v>
      </c>
      <c r="D74" s="12">
        <f>VLOOKUP(B74,'Anexo II'!A$7:C$112,3)</f>
        <v>40495</v>
      </c>
      <c r="E74" s="19">
        <f t="shared" si="36"/>
        <v>3.5148523015577492E-2</v>
      </c>
      <c r="F74" s="19">
        <f t="shared" si="37"/>
        <v>2.2495054729969596E-2</v>
      </c>
      <c r="G74" s="55">
        <f>VLOOKUP(C74,'Anexo II'!$B$7:$AC$112,5,FALSE)</f>
        <v>1030117.99</v>
      </c>
      <c r="H74" s="55">
        <f>VLOOKUP(C74,'Anexo II'!$B$7:$AC$112,6,FALSE)</f>
        <v>1543070.79</v>
      </c>
      <c r="I74" s="55">
        <f t="shared" si="38"/>
        <v>2573188.7800000003</v>
      </c>
      <c r="J74" s="18">
        <f t="shared" si="39"/>
        <v>1.9955036313020431E-2</v>
      </c>
      <c r="K74" s="18">
        <f t="shared" si="40"/>
        <v>6.5851619832967426E-3</v>
      </c>
      <c r="L74" s="56">
        <f>VLOOKUP(C74,'Anexo II'!$B$7:$AC$112,10,FALSE)</f>
        <v>1102499.6100000001</v>
      </c>
      <c r="M74" s="56">
        <f>VLOOKUP(C74,'Anexo II'!$B$7:$AC$112,11,FALSE)</f>
        <v>1757771.21</v>
      </c>
      <c r="N74" s="55">
        <f t="shared" si="41"/>
        <v>2860270.8200000003</v>
      </c>
      <c r="O74" s="13">
        <f t="shared" si="42"/>
        <v>1.7755399267119439E-2</v>
      </c>
      <c r="P74" s="17">
        <f t="shared" si="43"/>
        <v>5.8592817581494148E-3</v>
      </c>
      <c r="Q74" s="56">
        <f>VLOOKUP(C74,'Anexo II'!$B$7:$AC$112,15,FALSE)</f>
        <v>1188156.49</v>
      </c>
      <c r="R74" s="56">
        <f>VLOOKUP(C74,'Anexo II'!$B$7:$AC$112,16,FALSE)</f>
        <v>1788311.96</v>
      </c>
      <c r="S74" s="55">
        <f t="shared" si="44"/>
        <v>2976468.45</v>
      </c>
      <c r="T74" s="15">
        <f t="shared" si="45"/>
        <v>1.4693859546016999E-2</v>
      </c>
      <c r="U74" s="15">
        <f>T74*0.34</f>
        <v>4.9959122456457797E-3</v>
      </c>
      <c r="V74" s="15">
        <f t="shared" si="47"/>
        <v>1.7440355987091937E-2</v>
      </c>
      <c r="W74" s="16">
        <f t="shared" si="48"/>
        <v>7.8481601941913712E-4</v>
      </c>
      <c r="X74" s="15">
        <f t="shared" si="49"/>
        <v>2.9387719092033998E-4</v>
      </c>
      <c r="Y74" s="16">
        <f>VLOOKUP(B74,'Anexo II'!$A$7:$X$112,24,FALSE)</f>
        <v>56.026230148359701</v>
      </c>
      <c r="Z74" s="17">
        <f t="shared" si="53"/>
        <v>44689.508156700453</v>
      </c>
      <c r="AA74" s="14">
        <f t="shared" si="54"/>
        <v>2.9193018892327484E-2</v>
      </c>
      <c r="AB74" s="14">
        <f t="shared" si="50"/>
        <v>7.2982547230818716E-4</v>
      </c>
      <c r="AC74" s="14">
        <f t="shared" si="51"/>
        <v>3.3750000000000004E-3</v>
      </c>
      <c r="AD74" s="30">
        <f t="shared" si="52"/>
        <v>2.7678573412617258E-2</v>
      </c>
      <c r="AE74" s="39"/>
      <c r="AF74" s="40"/>
      <c r="AG74" s="29"/>
      <c r="AH74" s="29"/>
    </row>
    <row r="75" spans="1:34" s="5" customFormat="1" ht="13.5" x14ac:dyDescent="0.2">
      <c r="A75" s="54" t="s">
        <v>138</v>
      </c>
      <c r="B75" s="21">
        <v>90</v>
      </c>
      <c r="C75" s="20" t="s">
        <v>17</v>
      </c>
      <c r="D75" s="12">
        <f>VLOOKUP(B75,'Anexo II'!A$7:C$112,3)</f>
        <v>7503</v>
      </c>
      <c r="E75" s="19">
        <f t="shared" si="36"/>
        <v>6.5123933371003312E-3</v>
      </c>
      <c r="F75" s="19">
        <f t="shared" si="37"/>
        <v>4.1679317357442118E-3</v>
      </c>
      <c r="G75" s="55">
        <f>VLOOKUP(C75,'Anexo II'!$B$7:$AC$112,5,FALSE)</f>
        <v>49357.5</v>
      </c>
      <c r="H75" s="55">
        <f>VLOOKUP(C75,'Anexo II'!$B$7:$AC$112,6,FALSE)</f>
        <v>6823</v>
      </c>
      <c r="I75" s="55">
        <f t="shared" si="38"/>
        <v>56180.5</v>
      </c>
      <c r="J75" s="18">
        <f t="shared" si="39"/>
        <v>4.3567884575637091E-4</v>
      </c>
      <c r="K75" s="18">
        <f t="shared" si="40"/>
        <v>1.437740190996024E-4</v>
      </c>
      <c r="L75" s="56">
        <f>VLOOKUP(C75,'Anexo II'!$B$7:$AC$112,10,FALSE)</f>
        <v>9038</v>
      </c>
      <c r="M75" s="56">
        <f>VLOOKUP(C75,'Anexo II'!$B$7:$AC$112,11,FALSE)</f>
        <v>8278</v>
      </c>
      <c r="N75" s="55">
        <f t="shared" si="41"/>
        <v>17316</v>
      </c>
      <c r="O75" s="13">
        <f t="shared" si="42"/>
        <v>1.0749069338456564E-4</v>
      </c>
      <c r="P75" s="17">
        <f t="shared" si="43"/>
        <v>3.547192881690666E-5</v>
      </c>
      <c r="Q75" s="56">
        <f>VLOOKUP(C75,'Anexo II'!$B$7:$AC$112,15,FALSE)</f>
        <v>26792</v>
      </c>
      <c r="R75" s="56">
        <f>VLOOKUP(C75,'Anexo II'!$B$7:$AC$112,16,FALSE)</f>
        <v>10123</v>
      </c>
      <c r="S75" s="55">
        <f t="shared" si="44"/>
        <v>36915</v>
      </c>
      <c r="T75" s="15">
        <f t="shared" si="45"/>
        <v>1.8223738442153402E-4</v>
      </c>
      <c r="U75" s="15">
        <f t="shared" si="46"/>
        <v>6.1960710703321575E-5</v>
      </c>
      <c r="V75" s="15">
        <f t="shared" si="47"/>
        <v>2.4120665861983065E-4</v>
      </c>
      <c r="W75" s="16">
        <f t="shared" si="48"/>
        <v>1.0854299637892379E-5</v>
      </c>
      <c r="X75" s="15">
        <f t="shared" si="49"/>
        <v>3.6447476884306805E-6</v>
      </c>
      <c r="Y75" s="16">
        <f>VLOOKUP(B75,'Anexo II'!$A$7:$X$112,24,FALSE)</f>
        <v>51.884072562114902</v>
      </c>
      <c r="Z75" s="17">
        <f t="shared" si="53"/>
        <v>12805.212799275389</v>
      </c>
      <c r="AA75" s="14">
        <f t="shared" si="54"/>
        <v>8.3648899839921728E-3</v>
      </c>
      <c r="AB75" s="14">
        <f t="shared" si="50"/>
        <v>2.0912224959980432E-4</v>
      </c>
      <c r="AC75" s="14">
        <f t="shared" si="51"/>
        <v>3.3750000000000004E-3</v>
      </c>
      <c r="AD75" s="30">
        <f t="shared" si="52"/>
        <v>7.7665530326703393E-3</v>
      </c>
      <c r="AE75" s="39"/>
      <c r="AF75" s="40"/>
      <c r="AG75" s="29"/>
      <c r="AH75" s="29"/>
    </row>
    <row r="76" spans="1:34" s="5" customFormat="1" ht="13.5" x14ac:dyDescent="0.2">
      <c r="A76" s="54" t="s">
        <v>137</v>
      </c>
      <c r="B76" s="21">
        <v>92</v>
      </c>
      <c r="C76" s="20" t="s">
        <v>15</v>
      </c>
      <c r="D76" s="12">
        <f>VLOOKUP(B76,'Anexo II'!A$7:C$112,3)</f>
        <v>7888</v>
      </c>
      <c r="E76" s="19">
        <f t="shared" si="36"/>
        <v>6.846562527395364E-3</v>
      </c>
      <c r="F76" s="19">
        <f t="shared" si="37"/>
        <v>4.3818000175330331E-3</v>
      </c>
      <c r="G76" s="55">
        <f>VLOOKUP(C76,'Anexo II'!$B$7:$AC$112,5,FALSE)</f>
        <v>13828.33</v>
      </c>
      <c r="H76" s="55">
        <f>VLOOKUP(C76,'Anexo II'!$B$7:$AC$112,6,FALSE)</f>
        <v>0</v>
      </c>
      <c r="I76" s="55">
        <f t="shared" si="38"/>
        <v>13828.33</v>
      </c>
      <c r="J76" s="18">
        <f t="shared" si="39"/>
        <v>1.0723846980959936E-4</v>
      </c>
      <c r="K76" s="18">
        <f t="shared" si="40"/>
        <v>3.5388695037167794E-5</v>
      </c>
      <c r="L76" s="56">
        <f>VLOOKUP(C76,'Anexo II'!$B$7:$AC$112,10,FALSE)</f>
        <v>9226.32</v>
      </c>
      <c r="M76" s="56">
        <f>VLOOKUP(C76,'Anexo II'!$B$7:$AC$112,11,FALSE)</f>
        <v>0</v>
      </c>
      <c r="N76" s="55">
        <f t="shared" si="41"/>
        <v>9226.32</v>
      </c>
      <c r="O76" s="13">
        <f t="shared" si="42"/>
        <v>5.7273246372596775E-5</v>
      </c>
      <c r="P76" s="17">
        <f t="shared" si="43"/>
        <v>1.8900171302956936E-5</v>
      </c>
      <c r="Q76" s="56">
        <f>VLOOKUP(C76,'Anexo II'!$B$7:$AC$112,15,FALSE)</f>
        <v>0</v>
      </c>
      <c r="R76" s="56">
        <f>VLOOKUP(C76,'Anexo II'!$B$7:$AC$112,16,FALSE)</f>
        <v>0</v>
      </c>
      <c r="S76" s="55">
        <f t="shared" si="44"/>
        <v>0</v>
      </c>
      <c r="T76" s="15">
        <f t="shared" si="45"/>
        <v>0</v>
      </c>
      <c r="U76" s="15">
        <f t="shared" si="46"/>
        <v>0</v>
      </c>
      <c r="V76" s="15">
        <f t="shared" si="47"/>
        <v>5.4288866340124726E-5</v>
      </c>
      <c r="W76" s="16">
        <f t="shared" si="48"/>
        <v>2.4429989853056126E-6</v>
      </c>
      <c r="X76" s="15">
        <f t="shared" si="49"/>
        <v>0</v>
      </c>
      <c r="Y76" s="16">
        <f>VLOOKUP(B76,'Anexo II'!$A$7:$X$112,24,FALSE)</f>
        <v>48.945772326207702</v>
      </c>
      <c r="Z76" s="17">
        <f t="shared" si="53"/>
        <v>16836.900892911191</v>
      </c>
      <c r="AA76" s="14">
        <f t="shared" si="54"/>
        <v>1.0998553936452457E-2</v>
      </c>
      <c r="AB76" s="14">
        <f t="shared" si="50"/>
        <v>2.7496384841131145E-4</v>
      </c>
      <c r="AC76" s="14">
        <f t="shared" si="51"/>
        <v>3.3750000000000004E-3</v>
      </c>
      <c r="AD76" s="30">
        <f t="shared" si="52"/>
        <v>8.0342068649296508E-3</v>
      </c>
      <c r="AE76" s="39"/>
      <c r="AF76" s="40"/>
      <c r="AG76" s="29"/>
      <c r="AH76" s="29"/>
    </row>
    <row r="77" spans="1:34" s="5" customFormat="1" ht="13.5" x14ac:dyDescent="0.2">
      <c r="A77" s="54" t="s">
        <v>136</v>
      </c>
      <c r="B77" s="21">
        <v>95</v>
      </c>
      <c r="C77" s="20" t="s">
        <v>12</v>
      </c>
      <c r="D77" s="12">
        <f>VLOOKUP(B77,'Anexo II'!A$7:C$112,3)</f>
        <v>5690</v>
      </c>
      <c r="E77" s="19">
        <f t="shared" si="36"/>
        <v>4.9387602409837247E-3</v>
      </c>
      <c r="F77" s="19">
        <f t="shared" si="37"/>
        <v>3.160806554229584E-3</v>
      </c>
      <c r="G77" s="55">
        <f>VLOOKUP(C77,'Anexo II'!$B$7:$AC$112,5,FALSE)</f>
        <v>80482</v>
      </c>
      <c r="H77" s="55">
        <f>VLOOKUP(C77,'Anexo II'!$B$7:$AC$112,6,FALSE)</f>
        <v>17660</v>
      </c>
      <c r="I77" s="55">
        <f t="shared" si="38"/>
        <v>98142</v>
      </c>
      <c r="J77" s="18">
        <f t="shared" si="39"/>
        <v>7.6108958233233519E-4</v>
      </c>
      <c r="K77" s="18">
        <f t="shared" si="40"/>
        <v>2.5115956216967061E-4</v>
      </c>
      <c r="L77" s="56">
        <f>VLOOKUP(C77,'Anexo II'!$B$7:$AC$112,10,FALSE)</f>
        <v>154925</v>
      </c>
      <c r="M77" s="56">
        <f>VLOOKUP(C77,'Anexo II'!$B$7:$AC$112,11,FALSE)</f>
        <v>13290</v>
      </c>
      <c r="N77" s="55">
        <f t="shared" si="41"/>
        <v>168215</v>
      </c>
      <c r="O77" s="13">
        <f t="shared" si="42"/>
        <v>1.0442103827491749E-3</v>
      </c>
      <c r="P77" s="17">
        <f t="shared" si="43"/>
        <v>3.4458942630722771E-4</v>
      </c>
      <c r="Q77" s="56">
        <f>VLOOKUP(C77,'Anexo II'!$B$7:$AC$112,15,FALSE)</f>
        <v>207174</v>
      </c>
      <c r="R77" s="56">
        <f>VLOOKUP(C77,'Anexo II'!$B$7:$AC$112,16,FALSE)</f>
        <v>68970</v>
      </c>
      <c r="S77" s="55">
        <f t="shared" si="44"/>
        <v>276144</v>
      </c>
      <c r="T77" s="15">
        <f t="shared" si="45"/>
        <v>1.3632333816524472E-3</v>
      </c>
      <c r="U77" s="15">
        <f t="shared" si="46"/>
        <v>4.634993497618321E-4</v>
      </c>
      <c r="V77" s="15">
        <f t="shared" si="47"/>
        <v>1.0592483382387305E-3</v>
      </c>
      <c r="W77" s="16">
        <f t="shared" si="48"/>
        <v>4.7666175220742871E-5</v>
      </c>
      <c r="X77" s="15">
        <f t="shared" si="49"/>
        <v>2.7264667633048945E-5</v>
      </c>
      <c r="Y77" s="16">
        <f>VLOOKUP(B77,'Anexo II'!$A$7:$X$112,24,FALSE)</f>
        <v>55.0001326669543</v>
      </c>
      <c r="Z77" s="17">
        <f t="shared" si="53"/>
        <v>7129.4600902043667</v>
      </c>
      <c r="AA77" s="14">
        <f t="shared" si="54"/>
        <v>4.6572556219602332E-3</v>
      </c>
      <c r="AB77" s="14">
        <f t="shared" si="50"/>
        <v>1.1643139054900584E-4</v>
      </c>
      <c r="AC77" s="14">
        <f t="shared" si="51"/>
        <v>3.3750000000000004E-3</v>
      </c>
      <c r="AD77" s="30">
        <f t="shared" si="52"/>
        <v>6.7271687876323816E-3</v>
      </c>
      <c r="AE77" s="39"/>
      <c r="AF77" s="40"/>
      <c r="AG77" s="29"/>
      <c r="AH77" s="29"/>
    </row>
    <row r="78" spans="1:34" s="5" customFormat="1" ht="13.5" x14ac:dyDescent="0.2">
      <c r="A78" s="54" t="s">
        <v>135</v>
      </c>
      <c r="B78" s="21">
        <v>96</v>
      </c>
      <c r="C78" s="20" t="s">
        <v>11</v>
      </c>
      <c r="D78" s="12">
        <f>VLOOKUP(B78,'Anexo II'!A$7:C$112,3)</f>
        <v>80672</v>
      </c>
      <c r="E78" s="19">
        <f t="shared" si="36"/>
        <v>7.0021030959690519E-2</v>
      </c>
      <c r="F78" s="19">
        <f t="shared" si="37"/>
        <v>4.4813459814201935E-2</v>
      </c>
      <c r="G78" s="55">
        <f>VLOOKUP(C78,'Anexo II'!$B$7:$AC$112,5,FALSE)</f>
        <v>3261751.03</v>
      </c>
      <c r="H78" s="55">
        <f>VLOOKUP(C78,'Anexo II'!$B$7:$AC$112,6,FALSE)</f>
        <v>6571930.9299999997</v>
      </c>
      <c r="I78" s="55">
        <f t="shared" si="38"/>
        <v>9833681.959999999</v>
      </c>
      <c r="J78" s="18">
        <f t="shared" si="39"/>
        <v>7.6260040509928656E-2</v>
      </c>
      <c r="K78" s="18">
        <f t="shared" si="40"/>
        <v>2.5165813368276457E-2</v>
      </c>
      <c r="L78" s="56">
        <f>VLOOKUP(C78,'Anexo II'!$B$7:$AC$112,10,FALSE)</f>
        <v>4091545.04</v>
      </c>
      <c r="M78" s="56">
        <f>VLOOKUP(C78,'Anexo II'!$B$7:$AC$112,11,FALSE)</f>
        <v>6137486.6100000003</v>
      </c>
      <c r="N78" s="55">
        <f t="shared" si="41"/>
        <v>10229031.65</v>
      </c>
      <c r="O78" s="13">
        <f t="shared" si="42"/>
        <v>6.3497672944742872E-2</v>
      </c>
      <c r="P78" s="17">
        <f t="shared" si="43"/>
        <v>2.0954232071765149E-2</v>
      </c>
      <c r="Q78" s="56">
        <f>VLOOKUP(C78,'Anexo II'!$B$7:$AC$112,15,FALSE)</f>
        <v>5409405.8799999999</v>
      </c>
      <c r="R78" s="56">
        <f>VLOOKUP(C78,'Anexo II'!$B$7:$AC$112,16,FALSE)</f>
        <v>9510051.5199999996</v>
      </c>
      <c r="S78" s="55">
        <f t="shared" si="44"/>
        <v>14919457.399999999</v>
      </c>
      <c r="T78" s="15">
        <f t="shared" si="45"/>
        <v>7.3652523190153057E-2</v>
      </c>
      <c r="U78" s="15">
        <f t="shared" si="46"/>
        <v>2.504185788465204E-2</v>
      </c>
      <c r="V78" s="15">
        <f t="shared" si="47"/>
        <v>7.1161903324693646E-2</v>
      </c>
      <c r="W78" s="16">
        <f t="shared" si="48"/>
        <v>3.2022856496112138E-3</v>
      </c>
      <c r="X78" s="15">
        <f t="shared" si="49"/>
        <v>1.4730504638030611E-3</v>
      </c>
      <c r="Y78" s="16">
        <f>VLOOKUP(B78,'Anexo II'!$A$7:$X$112,24,FALSE)</f>
        <v>53.416208398811101</v>
      </c>
      <c r="Z78" s="17">
        <f t="shared" si="53"/>
        <v>119684.98380904166</v>
      </c>
      <c r="AA78" s="14">
        <f t="shared" si="54"/>
        <v>7.818313822595517E-2</v>
      </c>
      <c r="AB78" s="14">
        <f t="shared" si="50"/>
        <v>1.9545784556488795E-3</v>
      </c>
      <c r="AC78" s="14">
        <f t="shared" si="51"/>
        <v>3.3750000000000004E-3</v>
      </c>
      <c r="AD78" s="30">
        <f t="shared" si="52"/>
        <v>5.4818374383265089E-2</v>
      </c>
      <c r="AE78" s="39"/>
      <c r="AF78" s="40"/>
      <c r="AG78" s="29"/>
      <c r="AH78" s="29"/>
    </row>
    <row r="79" spans="1:34" s="5" customFormat="1" ht="13.5" x14ac:dyDescent="0.2">
      <c r="A79" s="54" t="s">
        <v>134</v>
      </c>
      <c r="B79" s="21">
        <v>97</v>
      </c>
      <c r="C79" s="20" t="s">
        <v>10</v>
      </c>
      <c r="D79" s="12">
        <f>VLOOKUP(B79,'Anexo II'!A$7:C$112,3)</f>
        <v>3684</v>
      </c>
      <c r="E79" s="19">
        <f t="shared" si="36"/>
        <v>3.1976085637581797E-3</v>
      </c>
      <c r="F79" s="19">
        <f t="shared" si="37"/>
        <v>2.046469480805235E-3</v>
      </c>
      <c r="G79" s="55">
        <f>VLOOKUP(C79,'Anexo II'!$B$7:$AC$112,5,FALSE)</f>
        <v>49600</v>
      </c>
      <c r="H79" s="55">
        <f>VLOOKUP(C79,'Anexo II'!$B$7:$AC$112,6,FALSE)</f>
        <v>0</v>
      </c>
      <c r="I79" s="55">
        <f t="shared" si="38"/>
        <v>49600</v>
      </c>
      <c r="J79" s="18">
        <f t="shared" si="39"/>
        <v>3.8464717739279642E-4</v>
      </c>
      <c r="K79" s="18">
        <f t="shared" si="40"/>
        <v>1.2693356853962282E-4</v>
      </c>
      <c r="L79" s="56">
        <f>VLOOKUP(C79,'Anexo II'!$B$7:$AC$112,10,FALSE)</f>
        <v>48324</v>
      </c>
      <c r="M79" s="56">
        <f>VLOOKUP(C79,'Anexo II'!$B$7:$AC$112,11,FALSE)</f>
        <v>240</v>
      </c>
      <c r="N79" s="55">
        <f t="shared" si="41"/>
        <v>48564</v>
      </c>
      <c r="O79" s="13">
        <f t="shared" si="42"/>
        <v>3.0146558290182756E-4</v>
      </c>
      <c r="P79" s="17">
        <f t="shared" si="43"/>
        <v>9.9483642357603099E-5</v>
      </c>
      <c r="Q79" s="56">
        <f>VLOOKUP(C79,'Anexo II'!$B$7:$AC$112,15,FALSE)</f>
        <v>0</v>
      </c>
      <c r="R79" s="56">
        <f>VLOOKUP(C79,'Anexo II'!$B$7:$AC$112,16,FALSE)</f>
        <v>0</v>
      </c>
      <c r="S79" s="55">
        <f t="shared" si="44"/>
        <v>0</v>
      </c>
      <c r="T79" s="15">
        <f t="shared" si="45"/>
        <v>0</v>
      </c>
      <c r="U79" s="15">
        <f t="shared" si="46"/>
        <v>0</v>
      </c>
      <c r="V79" s="15">
        <f t="shared" si="47"/>
        <v>2.2641721089722592E-4</v>
      </c>
      <c r="W79" s="16">
        <f t="shared" si="48"/>
        <v>1.0188774490375166E-5</v>
      </c>
      <c r="X79" s="15">
        <f t="shared" si="49"/>
        <v>0</v>
      </c>
      <c r="Y79" s="16">
        <f>VLOOKUP(B79,'Anexo II'!$A$7:$X$112,24,FALSE)</f>
        <v>51.540020862115803</v>
      </c>
      <c r="Z79" s="17">
        <f t="shared" si="53"/>
        <v>6471.9515937613551</v>
      </c>
      <c r="AA79" s="14">
        <f t="shared" si="54"/>
        <v>4.2277441157869715E-3</v>
      </c>
      <c r="AB79" s="14">
        <f t="shared" si="50"/>
        <v>1.0569360289467429E-4</v>
      </c>
      <c r="AC79" s="14">
        <f t="shared" si="51"/>
        <v>3.3750000000000004E-3</v>
      </c>
      <c r="AD79" s="30">
        <f t="shared" si="52"/>
        <v>5.5373518581902847E-3</v>
      </c>
      <c r="AE79" s="39"/>
      <c r="AF79" s="40"/>
      <c r="AG79" s="29"/>
      <c r="AH79" s="29"/>
    </row>
    <row r="80" spans="1:34" s="5" customFormat="1" ht="13.5" x14ac:dyDescent="0.2">
      <c r="A80" s="54" t="s">
        <v>133</v>
      </c>
      <c r="B80" s="21">
        <v>98</v>
      </c>
      <c r="C80" s="20" t="s">
        <v>9</v>
      </c>
      <c r="D80" s="12">
        <f>VLOOKUP(B80,'Anexo II'!A$7:C$112,3)</f>
        <v>15346</v>
      </c>
      <c r="E80" s="19">
        <f t="shared" si="36"/>
        <v>1.3319897127967705E-2</v>
      </c>
      <c r="F80" s="19">
        <f t="shared" si="37"/>
        <v>8.5247341618993316E-3</v>
      </c>
      <c r="G80" s="55">
        <f>VLOOKUP(C80,'Anexo II'!$B$7:$AC$112,5,FALSE)</f>
        <v>25202.3</v>
      </c>
      <c r="H80" s="55">
        <f>VLOOKUP(C80,'Anexo II'!$B$7:$AC$112,6,FALSE)</f>
        <v>35748</v>
      </c>
      <c r="I80" s="55">
        <f t="shared" si="38"/>
        <v>60950.3</v>
      </c>
      <c r="J80" s="18">
        <f t="shared" si="39"/>
        <v>4.7266856565008388E-4</v>
      </c>
      <c r="K80" s="18">
        <f t="shared" si="40"/>
        <v>1.5598062666452768E-4</v>
      </c>
      <c r="L80" s="56">
        <f>VLOOKUP(C80,'Anexo II'!$B$7:$AC$112,10,FALSE)</f>
        <v>23670.5</v>
      </c>
      <c r="M80" s="56">
        <f>VLOOKUP(C80,'Anexo II'!$B$7:$AC$112,11,FALSE)</f>
        <v>26566.5</v>
      </c>
      <c r="N80" s="55">
        <f t="shared" si="41"/>
        <v>50237</v>
      </c>
      <c r="O80" s="13">
        <f t="shared" si="42"/>
        <v>3.1185088724650176E-4</v>
      </c>
      <c r="P80" s="17">
        <f t="shared" si="43"/>
        <v>1.0291079279134558E-4</v>
      </c>
      <c r="Q80" s="56">
        <f>VLOOKUP(C80,'Anexo II'!$B$7:$AC$112,15,FALSE)</f>
        <v>34964.35</v>
      </c>
      <c r="R80" s="56">
        <f>VLOOKUP(C80,'Anexo II'!$B$7:$AC$112,16,FALSE)</f>
        <v>29497.7</v>
      </c>
      <c r="S80" s="55">
        <f t="shared" si="44"/>
        <v>64462.05</v>
      </c>
      <c r="T80" s="15">
        <f t="shared" si="45"/>
        <v>3.1822823747663953E-4</v>
      </c>
      <c r="U80" s="15">
        <f t="shared" si="46"/>
        <v>1.0819760074205745E-4</v>
      </c>
      <c r="V80" s="15">
        <f t="shared" si="47"/>
        <v>3.670890201979307E-4</v>
      </c>
      <c r="W80" s="16">
        <f t="shared" si="48"/>
        <v>1.651900590890688E-5</v>
      </c>
      <c r="X80" s="15">
        <f t="shared" si="49"/>
        <v>6.3645647495327904E-6</v>
      </c>
      <c r="Y80" s="16">
        <f>VLOOKUP(B80,'Anexo II'!$A$7:$X$112,24,FALSE)</f>
        <v>53.404542909139003</v>
      </c>
      <c r="Z80" s="17">
        <f t="shared" si="53"/>
        <v>22793.391585580961</v>
      </c>
      <c r="AA80" s="14">
        <f t="shared" si="54"/>
        <v>1.4889577858965906E-2</v>
      </c>
      <c r="AB80" s="14">
        <f t="shared" si="50"/>
        <v>3.722394464741477E-4</v>
      </c>
      <c r="AC80" s="14">
        <f t="shared" si="51"/>
        <v>3.3750000000000004E-3</v>
      </c>
      <c r="AD80" s="30">
        <f t="shared" si="52"/>
        <v>1.2294857179031921E-2</v>
      </c>
      <c r="AE80" s="39"/>
      <c r="AF80" s="40"/>
      <c r="AG80" s="29"/>
      <c r="AH80" s="29"/>
    </row>
    <row r="81" spans="1:34" s="5" customFormat="1" ht="13.5" x14ac:dyDescent="0.2">
      <c r="A81" s="54" t="s">
        <v>132</v>
      </c>
      <c r="B81" s="21">
        <v>99</v>
      </c>
      <c r="C81" s="20" t="s">
        <v>8</v>
      </c>
      <c r="D81" s="12">
        <f>VLOOKUP(B81,'Anexo II'!A$7:C$112,3)</f>
        <v>4191</v>
      </c>
      <c r="E81" s="19">
        <f t="shared" si="36"/>
        <v>3.6376703286402092E-3</v>
      </c>
      <c r="F81" s="19">
        <f t="shared" si="37"/>
        <v>2.3281090103297341E-3</v>
      </c>
      <c r="G81" s="55">
        <f>VLOOKUP(C81,'Anexo II'!$B$7:$AC$112,5,FALSE)</f>
        <v>0</v>
      </c>
      <c r="H81" s="55">
        <f>VLOOKUP(C81,'Anexo II'!$B$7:$AC$112,6,FALSE)</f>
        <v>0</v>
      </c>
      <c r="I81" s="55">
        <f t="shared" si="38"/>
        <v>0</v>
      </c>
      <c r="J81" s="18">
        <f t="shared" si="39"/>
        <v>0</v>
      </c>
      <c r="K81" s="18">
        <f t="shared" si="40"/>
        <v>0</v>
      </c>
      <c r="L81" s="56">
        <f>VLOOKUP(C81,'Anexo II'!$B$7:$AC$112,10,FALSE)</f>
        <v>2951.06</v>
      </c>
      <c r="M81" s="56">
        <f>VLOOKUP(C81,'Anexo II'!$B$7:$AC$112,11,FALSE)</f>
        <v>0</v>
      </c>
      <c r="N81" s="55">
        <f t="shared" si="41"/>
        <v>2951.06</v>
      </c>
      <c r="O81" s="13">
        <f t="shared" si="42"/>
        <v>1.8318981613505215E-5</v>
      </c>
      <c r="P81" s="17">
        <f t="shared" si="43"/>
        <v>6.0452639324567214E-6</v>
      </c>
      <c r="Q81" s="56">
        <f>VLOOKUP(C81,'Anexo II'!$B$7:$AC$112,15,FALSE)</f>
        <v>25000</v>
      </c>
      <c r="R81" s="56">
        <f>VLOOKUP(C81,'Anexo II'!$B$7:$AC$112,16,FALSE)</f>
        <v>0</v>
      </c>
      <c r="S81" s="55">
        <f t="shared" si="44"/>
        <v>25000</v>
      </c>
      <c r="T81" s="15">
        <f t="shared" si="45"/>
        <v>1.2341689314745633E-4</v>
      </c>
      <c r="U81" s="15">
        <f t="shared" si="46"/>
        <v>4.1961743670135157E-5</v>
      </c>
      <c r="V81" s="15">
        <f t="shared" si="47"/>
        <v>4.8007007602591879E-5</v>
      </c>
      <c r="W81" s="16">
        <f t="shared" si="48"/>
        <v>2.1603153421166346E-6</v>
      </c>
      <c r="X81" s="15">
        <f t="shared" si="49"/>
        <v>2.4683378629491267E-6</v>
      </c>
      <c r="Y81" s="16">
        <f>VLOOKUP(B81,'Anexo II'!$A$7:$X$112,24,FALSE)</f>
        <v>49.6852777840841</v>
      </c>
      <c r="Z81" s="17">
        <f t="shared" si="53"/>
        <v>8494.4175174851516</v>
      </c>
      <c r="AA81" s="14">
        <f t="shared" si="54"/>
        <v>5.5489017734933702E-3</v>
      </c>
      <c r="AB81" s="14">
        <f t="shared" si="50"/>
        <v>1.3872254433733427E-4</v>
      </c>
      <c r="AC81" s="14">
        <f t="shared" si="51"/>
        <v>3.3750000000000004E-3</v>
      </c>
      <c r="AD81" s="30">
        <f t="shared" si="52"/>
        <v>5.8464602078721348E-3</v>
      </c>
      <c r="AE81" s="39"/>
      <c r="AF81" s="40"/>
      <c r="AG81" s="29"/>
      <c r="AH81" s="29"/>
    </row>
    <row r="82" spans="1:34" s="5" customFormat="1" ht="13.5" x14ac:dyDescent="0.2">
      <c r="A82" s="54" t="s">
        <v>131</v>
      </c>
      <c r="B82" s="21">
        <v>101</v>
      </c>
      <c r="C82" s="20" t="s">
        <v>6</v>
      </c>
      <c r="D82" s="12">
        <f>VLOOKUP(B82,'Anexo II'!A$7:C$112,3)</f>
        <v>69147</v>
      </c>
      <c r="E82" s="19">
        <f t="shared" si="36"/>
        <v>6.001765454891065E-2</v>
      </c>
      <c r="F82" s="19">
        <f t="shared" si="37"/>
        <v>3.8411298911302814E-2</v>
      </c>
      <c r="G82" s="55">
        <f>VLOOKUP(C82,'Anexo II'!$B$7:$AC$112,5,FALSE)</f>
        <v>11222257.609999999</v>
      </c>
      <c r="H82" s="55">
        <f>VLOOKUP(C82,'Anexo II'!$B$7:$AC$112,6,FALSE)</f>
        <v>7642452.0999999996</v>
      </c>
      <c r="I82" s="55">
        <f t="shared" si="38"/>
        <v>18864709.710000001</v>
      </c>
      <c r="J82" s="18">
        <f t="shared" si="39"/>
        <v>0.14629551093318507</v>
      </c>
      <c r="K82" s="18">
        <f t="shared" si="40"/>
        <v>4.8277518607951077E-2</v>
      </c>
      <c r="L82" s="56">
        <f>VLOOKUP(C82,'Anexo II'!$B$7:$AC$112,10,FALSE)</f>
        <v>11924264.9</v>
      </c>
      <c r="M82" s="56">
        <f>VLOOKUP(C82,'Anexo II'!$B$7:$AC$112,11,FALSE)</f>
        <v>8305060.3899999997</v>
      </c>
      <c r="N82" s="55">
        <f t="shared" si="41"/>
        <v>20229325.289999999</v>
      </c>
      <c r="O82" s="13">
        <f t="shared" si="42"/>
        <v>0.12557543324809595</v>
      </c>
      <c r="P82" s="17">
        <f t="shared" si="43"/>
        <v>4.1439892971871665E-2</v>
      </c>
      <c r="Q82" s="56">
        <f>VLOOKUP(C82,'Anexo II'!$B$7:$AC$112,15,FALSE)</f>
        <v>14498680.880000001</v>
      </c>
      <c r="R82" s="56">
        <f>VLOOKUP(C82,'Anexo II'!$B$7:$AC$112,16,FALSE)</f>
        <v>11478325.189999999</v>
      </c>
      <c r="S82" s="55">
        <f t="shared" si="44"/>
        <v>25977006.07</v>
      </c>
      <c r="T82" s="15">
        <f t="shared" si="45"/>
        <v>0.12824005529728058</v>
      </c>
      <c r="U82" s="15">
        <f t="shared" si="46"/>
        <v>4.3601618801075402E-2</v>
      </c>
      <c r="V82" s="15">
        <f t="shared" si="47"/>
        <v>0.13331903038089815</v>
      </c>
      <c r="W82" s="16">
        <f t="shared" si="48"/>
        <v>5.999356367140417E-3</v>
      </c>
      <c r="X82" s="15">
        <f t="shared" si="49"/>
        <v>2.5648011059456115E-3</v>
      </c>
      <c r="Y82" s="16">
        <f>VLOOKUP(B82,'Anexo II'!$A$7:$X$112,24,FALSE)</f>
        <v>57.140115403614402</v>
      </c>
      <c r="Z82" s="17">
        <f t="shared" si="53"/>
        <v>65094.930291121491</v>
      </c>
      <c r="AA82" s="14">
        <f t="shared" si="54"/>
        <v>4.2522677204683647E-2</v>
      </c>
      <c r="AB82" s="14">
        <f t="shared" si="50"/>
        <v>1.0630669301170913E-3</v>
      </c>
      <c r="AC82" s="14">
        <f t="shared" si="51"/>
        <v>3.3750000000000004E-3</v>
      </c>
      <c r="AD82" s="30">
        <f t="shared" si="52"/>
        <v>5.1413523314505938E-2</v>
      </c>
      <c r="AE82" s="39"/>
      <c r="AF82" s="40"/>
      <c r="AG82" s="29"/>
      <c r="AH82" s="29"/>
    </row>
    <row r="83" spans="1:34" s="5" customFormat="1" ht="13.5" x14ac:dyDescent="0.2">
      <c r="A83" s="54" t="s">
        <v>130</v>
      </c>
      <c r="B83" s="21">
        <v>102</v>
      </c>
      <c r="C83" s="20" t="s">
        <v>5</v>
      </c>
      <c r="D83" s="12">
        <f>VLOOKUP(B83,'Anexo II'!A$7:C$112,3)</f>
        <v>85460</v>
      </c>
      <c r="E83" s="19">
        <f t="shared" si="36"/>
        <v>7.4176880526268738E-2</v>
      </c>
      <c r="F83" s="19">
        <f t="shared" si="37"/>
        <v>4.7473203536811996E-2</v>
      </c>
      <c r="G83" s="55">
        <f>VLOOKUP(C83,'Anexo II'!$B$7:$AC$112,5,FALSE)</f>
        <v>3556475.68</v>
      </c>
      <c r="H83" s="55">
        <f>VLOOKUP(C83,'Anexo II'!$B$7:$AC$112,6,FALSE)</f>
        <v>14387359.310000001</v>
      </c>
      <c r="I83" s="55">
        <f t="shared" si="38"/>
        <v>17943834.990000002</v>
      </c>
      <c r="J83" s="18">
        <f t="shared" si="39"/>
        <v>0.13915414275212898</v>
      </c>
      <c r="K83" s="18">
        <f t="shared" si="40"/>
        <v>4.5920867108202562E-2</v>
      </c>
      <c r="L83" s="56">
        <f>VLOOKUP(C83,'Anexo II'!$B$7:$AC$112,10,FALSE)</f>
        <v>4961059.62</v>
      </c>
      <c r="M83" s="56">
        <f>VLOOKUP(C83,'Anexo II'!$B$7:$AC$112,11,FALSE)</f>
        <v>18613548.280000001</v>
      </c>
      <c r="N83" s="55">
        <f t="shared" si="41"/>
        <v>23574607.900000002</v>
      </c>
      <c r="O83" s="13">
        <f t="shared" si="42"/>
        <v>0.14634158867176364</v>
      </c>
      <c r="P83" s="17">
        <f t="shared" si="43"/>
        <v>4.8292724261682005E-2</v>
      </c>
      <c r="Q83" s="56">
        <f>VLOOKUP(C83,'Anexo II'!$B$7:$AC$112,15,FALSE)</f>
        <v>7797448.3200000003</v>
      </c>
      <c r="R83" s="56">
        <f>VLOOKUP(C83,'Anexo II'!$B$7:$AC$112,16,FALSE)</f>
        <v>20970214.149999999</v>
      </c>
      <c r="S83" s="55">
        <f t="shared" si="44"/>
        <v>28767662.469999999</v>
      </c>
      <c r="T83" s="15">
        <f t="shared" si="45"/>
        <v>0.14201662100648318</v>
      </c>
      <c r="U83" s="15">
        <f t="shared" si="46"/>
        <v>4.8285651142204289E-2</v>
      </c>
      <c r="V83" s="15">
        <f t="shared" si="47"/>
        <v>0.14249924251208884</v>
      </c>
      <c r="W83" s="16">
        <f t="shared" si="48"/>
        <v>6.4124659130439981E-3</v>
      </c>
      <c r="X83" s="15">
        <f t="shared" si="49"/>
        <v>2.8403324201296638E-3</v>
      </c>
      <c r="Y83" s="16">
        <f>VLOOKUP(B83,'Anexo II'!$A$7:$X$112,24,FALSE)</f>
        <v>54.517075111596697</v>
      </c>
      <c r="Z83" s="17">
        <f t="shared" si="53"/>
        <v>113090.40279620489</v>
      </c>
      <c r="AA83" s="14">
        <f t="shared" si="54"/>
        <v>7.3875287546111348E-2</v>
      </c>
      <c r="AB83" s="14">
        <f t="shared" si="50"/>
        <v>1.8468821886527837E-3</v>
      </c>
      <c r="AC83" s="14">
        <f t="shared" si="51"/>
        <v>3.3750000000000004E-3</v>
      </c>
      <c r="AD83" s="30">
        <f t="shared" si="52"/>
        <v>6.1947884058638443E-2</v>
      </c>
      <c r="AE83" s="39"/>
      <c r="AF83" s="40"/>
      <c r="AG83" s="29"/>
      <c r="AH83" s="29"/>
    </row>
    <row r="84" spans="1:34" s="5" customFormat="1" ht="13.5" x14ac:dyDescent="0.2">
      <c r="A84" s="54" t="s">
        <v>129</v>
      </c>
      <c r="B84" s="21">
        <v>103</v>
      </c>
      <c r="C84" s="22" t="s">
        <v>4</v>
      </c>
      <c r="D84" s="12">
        <f>VLOOKUP(B84,'Anexo II'!A$7:C$112,3)</f>
        <v>3451</v>
      </c>
      <c r="E84" s="19">
        <f t="shared" si="36"/>
        <v>2.9953711057354717E-3</v>
      </c>
      <c r="F84" s="19">
        <f t="shared" si="37"/>
        <v>1.917037507670702E-3</v>
      </c>
      <c r="G84" s="55">
        <f>VLOOKUP(C84,'Anexo II'!$B$7:$AC$112,5,FALSE)</f>
        <v>11224.94</v>
      </c>
      <c r="H84" s="55">
        <f>VLOOKUP(C84,'Anexo II'!$B$7:$AC$112,6,FALSE)</f>
        <v>8258</v>
      </c>
      <c r="I84" s="55">
        <f t="shared" si="38"/>
        <v>19482.940000000002</v>
      </c>
      <c r="J84" s="18">
        <f t="shared" si="39"/>
        <v>1.5108987657889536E-4</v>
      </c>
      <c r="K84" s="18">
        <f t="shared" si="40"/>
        <v>4.9859659271035467E-5</v>
      </c>
      <c r="L84" s="56">
        <f>VLOOKUP(C84,'Anexo II'!$B$7:$AC$112,10,FALSE)</f>
        <v>31221.24</v>
      </c>
      <c r="M84" s="56">
        <f>VLOOKUP(C84,'Anexo II'!$B$7:$AC$112,11,FALSE)</f>
        <v>8145</v>
      </c>
      <c r="N84" s="55">
        <f t="shared" si="41"/>
        <v>39366.240000000005</v>
      </c>
      <c r="O84" s="13">
        <f t="shared" si="42"/>
        <v>2.443696254067466E-4</v>
      </c>
      <c r="P84" s="17">
        <f t="shared" si="43"/>
        <v>8.0641976384226389E-5</v>
      </c>
      <c r="Q84" s="56">
        <f>VLOOKUP(C84,'Anexo II'!$B$7:$AC$112,15,FALSE)</f>
        <v>726</v>
      </c>
      <c r="R84" s="56">
        <f>VLOOKUP(C84,'Anexo II'!$B$7:$AC$112,16,FALSE)</f>
        <v>0</v>
      </c>
      <c r="S84" s="55">
        <f t="shared" si="44"/>
        <v>726</v>
      </c>
      <c r="T84" s="15">
        <f t="shared" si="45"/>
        <v>3.5840265770021321E-6</v>
      </c>
      <c r="U84" s="15">
        <f t="shared" si="46"/>
        <v>1.218569036180725E-6</v>
      </c>
      <c r="V84" s="15">
        <f t="shared" si="47"/>
        <v>1.3172020469144261E-4</v>
      </c>
      <c r="W84" s="16">
        <f t="shared" si="48"/>
        <v>5.9274092111149168E-6</v>
      </c>
      <c r="X84" s="15">
        <f t="shared" si="49"/>
        <v>7.1680531540042648E-8</v>
      </c>
      <c r="Y84" s="16">
        <f>VLOOKUP(B84,'Anexo II'!$A$7:$X$112,24,FALSE)</f>
        <v>51.462046075133301</v>
      </c>
      <c r="Z84" s="17">
        <f t="shared" si="53"/>
        <v>6101.8031416304957</v>
      </c>
      <c r="AA84" s="14">
        <f t="shared" si="54"/>
        <v>3.9859479716420777E-3</v>
      </c>
      <c r="AB84" s="14">
        <f t="shared" si="50"/>
        <v>9.964869929105195E-5</v>
      </c>
      <c r="AC84" s="14">
        <f t="shared" si="51"/>
        <v>3.3750000000000004E-3</v>
      </c>
      <c r="AD84" s="30">
        <f t="shared" si="52"/>
        <v>5.3976852967044095E-3</v>
      </c>
      <c r="AE84" s="39"/>
      <c r="AF84" s="40"/>
      <c r="AG84" s="29"/>
      <c r="AH84" s="29"/>
    </row>
    <row r="85" spans="1:34" s="5" customFormat="1" ht="13.5" x14ac:dyDescent="0.2">
      <c r="A85" s="54" t="s">
        <v>128</v>
      </c>
      <c r="B85" s="21">
        <v>104</v>
      </c>
      <c r="C85" s="20" t="s">
        <v>3</v>
      </c>
      <c r="D85" s="12">
        <f>VLOOKUP(B85,'Anexo II'!A$7:C$112,3)</f>
        <v>16350</v>
      </c>
      <c r="E85" s="19">
        <f t="shared" si="36"/>
        <v>1.4191340938503322E-2</v>
      </c>
      <c r="F85" s="19">
        <f t="shared" si="37"/>
        <v>9.082458200642126E-3</v>
      </c>
      <c r="G85" s="55">
        <f>VLOOKUP(C85,'Anexo II'!$B$7:$AC$112,5,FALSE)</f>
        <v>0</v>
      </c>
      <c r="H85" s="55">
        <f>VLOOKUP(C85,'Anexo II'!$B$7:$AC$112,6,FALSE)</f>
        <v>50000</v>
      </c>
      <c r="I85" s="55">
        <f t="shared" si="38"/>
        <v>50000</v>
      </c>
      <c r="J85" s="18">
        <f t="shared" si="39"/>
        <v>3.8774917075886734E-4</v>
      </c>
      <c r="K85" s="18">
        <f t="shared" si="40"/>
        <v>1.2795722635042622E-4</v>
      </c>
      <c r="L85" s="56">
        <f>VLOOKUP(C85,'Anexo II'!$B$7:$AC$112,10,FALSE)</f>
        <v>72210</v>
      </c>
      <c r="M85" s="56">
        <f>VLOOKUP(C85,'Anexo II'!$B$7:$AC$112,11,FALSE)</f>
        <v>13745</v>
      </c>
      <c r="N85" s="55">
        <f t="shared" si="41"/>
        <v>85955</v>
      </c>
      <c r="O85" s="13">
        <f t="shared" si="42"/>
        <v>5.3357372082873293E-4</v>
      </c>
      <c r="P85" s="17">
        <f t="shared" si="43"/>
        <v>1.7607932787348188E-4</v>
      </c>
      <c r="Q85" s="56">
        <f>VLOOKUP(C85,'Anexo II'!$B$7:$AC$112,15,FALSE)</f>
        <v>82069</v>
      </c>
      <c r="R85" s="56">
        <f>VLOOKUP(C85,'Anexo II'!$B$7:$AC$112,16,FALSE)</f>
        <v>57659</v>
      </c>
      <c r="S85" s="55">
        <f t="shared" si="44"/>
        <v>139728</v>
      </c>
      <c r="T85" s="15">
        <f t="shared" si="45"/>
        <v>6.8979182582831115E-4</v>
      </c>
      <c r="U85" s="15">
        <f t="shared" si="46"/>
        <v>2.3452922078162581E-4</v>
      </c>
      <c r="V85" s="15">
        <f t="shared" si="47"/>
        <v>5.3856577500553389E-4</v>
      </c>
      <c r="W85" s="16">
        <f t="shared" si="48"/>
        <v>2.4235459875249024E-5</v>
      </c>
      <c r="X85" s="15">
        <f t="shared" si="49"/>
        <v>1.3795836516566224E-5</v>
      </c>
      <c r="Y85" s="16">
        <f>VLOOKUP(B85,'Anexo II'!$A$7:$X$112,24,FALSE)</f>
        <v>49.328247322259301</v>
      </c>
      <c r="Z85" s="17">
        <f t="shared" si="53"/>
        <v>33988.497554522372</v>
      </c>
      <c r="AA85" s="14">
        <f t="shared" si="54"/>
        <v>2.2202680050803603E-2</v>
      </c>
      <c r="AB85" s="14">
        <f t="shared" si="50"/>
        <v>5.5506700127009006E-4</v>
      </c>
      <c r="AC85" s="14">
        <f t="shared" si="51"/>
        <v>3.3750000000000004E-3</v>
      </c>
      <c r="AD85" s="30">
        <f t="shared" si="52"/>
        <v>1.3050556498304031E-2</v>
      </c>
      <c r="AE85" s="39"/>
      <c r="AF85" s="40"/>
      <c r="AG85" s="29"/>
      <c r="AH85" s="29"/>
    </row>
    <row r="86" spans="1:34" s="5" customFormat="1" ht="13.5" x14ac:dyDescent="0.2">
      <c r="A86" s="54" t="s">
        <v>127</v>
      </c>
      <c r="B86" s="21">
        <v>106</v>
      </c>
      <c r="C86" s="20" t="s">
        <v>1</v>
      </c>
      <c r="D86" s="12">
        <f>VLOOKUP(B86,'Anexo II'!A$7:C$112,3)</f>
        <v>2215</v>
      </c>
      <c r="E86" s="19">
        <f t="shared" si="36"/>
        <v>1.9225578090999913E-3</v>
      </c>
      <c r="F86" s="19">
        <f t="shared" si="37"/>
        <v>1.2304369978239946E-3</v>
      </c>
      <c r="G86" s="55">
        <f>VLOOKUP(C86,'Anexo II'!$B$7:$AC$112,5,FALSE)</f>
        <v>448928.5</v>
      </c>
      <c r="H86" s="55">
        <f>VLOOKUP(C86,'Anexo II'!$B$7:$AC$112,6,FALSE)</f>
        <v>59557</v>
      </c>
      <c r="I86" s="55">
        <f t="shared" si="38"/>
        <v>508485.5</v>
      </c>
      <c r="J86" s="18">
        <f t="shared" si="39"/>
        <v>3.9432966193581609E-3</v>
      </c>
      <c r="K86" s="18">
        <f t="shared" si="40"/>
        <v>1.3012878843881933E-3</v>
      </c>
      <c r="L86" s="56">
        <f>VLOOKUP(C86,'Anexo II'!$B$7:$AC$112,10,FALSE)</f>
        <v>14252.6</v>
      </c>
      <c r="M86" s="56">
        <f>VLOOKUP(C86,'Anexo II'!$B$7:$AC$112,11,FALSE)</f>
        <v>0</v>
      </c>
      <c r="N86" s="55">
        <f t="shared" si="41"/>
        <v>14252.6</v>
      </c>
      <c r="O86" s="13">
        <f t="shared" si="42"/>
        <v>8.8474350689123378E-5</v>
      </c>
      <c r="P86" s="17">
        <f t="shared" si="43"/>
        <v>2.9196535727410716E-5</v>
      </c>
      <c r="Q86" s="56">
        <f>VLOOKUP(C86,'Anexo II'!$B$7:$AC$112,15,FALSE)</f>
        <v>417204.47</v>
      </c>
      <c r="R86" s="56">
        <f>VLOOKUP(C86,'Anexo II'!$B$7:$AC$112,16,FALSE)</f>
        <v>5430</v>
      </c>
      <c r="S86" s="55">
        <f t="shared" si="44"/>
        <v>422634.47</v>
      </c>
      <c r="T86" s="15">
        <f t="shared" si="45"/>
        <v>2.0864093289768735E-3</v>
      </c>
      <c r="U86" s="15">
        <f t="shared" si="46"/>
        <v>7.0937917185213701E-4</v>
      </c>
      <c r="V86" s="15">
        <f t="shared" si="47"/>
        <v>2.0398635919677412E-3</v>
      </c>
      <c r="W86" s="16">
        <f t="shared" si="48"/>
        <v>9.1793861638548346E-5</v>
      </c>
      <c r="X86" s="15">
        <f t="shared" si="49"/>
        <v>4.1728186579537469E-5</v>
      </c>
      <c r="Y86" s="16">
        <f>VLOOKUP(B86,'Anexo II'!$A$7:$X$112,24,FALSE)</f>
        <v>54.357342749490201</v>
      </c>
      <c r="Z86" s="17">
        <f t="shared" si="53"/>
        <v>2982.654533918409</v>
      </c>
      <c r="AA86" s="14">
        <f>Z86/$Z$88</f>
        <v>1.9483922233525686E-3</v>
      </c>
      <c r="AB86" s="14">
        <f>AA86*0.025</f>
        <v>4.8709805583814219E-5</v>
      </c>
      <c r="AC86" s="14">
        <f t="shared" si="51"/>
        <v>3.3750000000000004E-3</v>
      </c>
      <c r="AD86" s="30">
        <f t="shared" si="52"/>
        <v>4.7876688516258949E-3</v>
      </c>
      <c r="AE86" s="39"/>
      <c r="AF86" s="40"/>
      <c r="AG86" s="29"/>
      <c r="AH86" s="29"/>
    </row>
    <row r="87" spans="1:34" s="5" customFormat="1" ht="12.75" x14ac:dyDescent="0.2">
      <c r="P87" s="11"/>
      <c r="Q87" s="11"/>
      <c r="R87" s="11"/>
      <c r="S87" s="11"/>
      <c r="T87" s="11"/>
      <c r="U87" s="11"/>
    </row>
    <row r="88" spans="1:34" s="5" customFormat="1" ht="12.75" x14ac:dyDescent="0.2">
      <c r="C88" s="101" t="s">
        <v>435</v>
      </c>
      <c r="D88" s="8">
        <f t="shared" ref="D88:AD88" si="55">SUM(D7:D86)</f>
        <v>1152111</v>
      </c>
      <c r="E88" s="6">
        <f t="shared" si="55"/>
        <v>0.99999999999999978</v>
      </c>
      <c r="F88" s="6">
        <f t="shared" si="55"/>
        <v>0.64</v>
      </c>
      <c r="G88" s="8">
        <f t="shared" si="55"/>
        <v>58431003.309999987</v>
      </c>
      <c r="H88" s="8">
        <f t="shared" si="55"/>
        <v>70518337.579999998</v>
      </c>
      <c r="I88" s="8">
        <f t="shared" si="55"/>
        <v>128949340.88999999</v>
      </c>
      <c r="J88" s="6">
        <f t="shared" si="55"/>
        <v>0.99999999999999978</v>
      </c>
      <c r="K88" s="6">
        <f t="shared" si="55"/>
        <v>0.33000000000000007</v>
      </c>
      <c r="L88" s="8">
        <f t="shared" si="55"/>
        <v>80227959.459999993</v>
      </c>
      <c r="M88" s="8">
        <f t="shared" si="55"/>
        <v>80865056.640000015</v>
      </c>
      <c r="N88" s="8">
        <f t="shared" si="55"/>
        <v>161093016.10000002</v>
      </c>
      <c r="O88" s="60">
        <f t="shared" si="55"/>
        <v>0.99999999999999978</v>
      </c>
      <c r="P88" s="7">
        <f t="shared" si="55"/>
        <v>0.32999999999999996</v>
      </c>
      <c r="Q88" s="10">
        <f t="shared" si="55"/>
        <v>105054074.99999997</v>
      </c>
      <c r="R88" s="10">
        <f t="shared" si="55"/>
        <v>97511387.169999987</v>
      </c>
      <c r="S88" s="10">
        <f>SUM(S7:S86)</f>
        <v>202565462.17000002</v>
      </c>
      <c r="T88" s="58">
        <f t="shared" si="55"/>
        <v>1</v>
      </c>
      <c r="U88" s="57">
        <f t="shared" si="55"/>
        <v>0.34</v>
      </c>
      <c r="V88" s="57">
        <f t="shared" si="55"/>
        <v>0.99999999999999989</v>
      </c>
      <c r="W88" s="57">
        <f t="shared" si="55"/>
        <v>4.4999999999999998E-2</v>
      </c>
      <c r="X88" s="57">
        <f t="shared" si="55"/>
        <v>0.02</v>
      </c>
      <c r="Y88" s="8">
        <f t="shared" si="55"/>
        <v>4254.1117172428912</v>
      </c>
      <c r="Z88" s="8">
        <f t="shared" si="55"/>
        <v>1530828.5971220934</v>
      </c>
      <c r="AA88" s="60">
        <f t="shared" si="55"/>
        <v>0.99999999999999978</v>
      </c>
      <c r="AB88" s="91">
        <f t="shared" si="55"/>
        <v>2.4999999999999994E-2</v>
      </c>
      <c r="AC88" s="91">
        <f t="shared" si="55"/>
        <v>0.2699999999999998</v>
      </c>
      <c r="AD88" s="91">
        <f t="shared" si="55"/>
        <v>0.99999999999999978</v>
      </c>
    </row>
    <row r="89" spans="1:34" x14ac:dyDescent="0.25">
      <c r="D89" s="25"/>
      <c r="E89" s="4" t="s">
        <v>330</v>
      </c>
      <c r="F89" s="4"/>
      <c r="G89" s="4"/>
      <c r="H89" s="4"/>
      <c r="I89" s="4"/>
      <c r="J89" s="4"/>
      <c r="K89" s="4"/>
    </row>
    <row r="90" spans="1:34" x14ac:dyDescent="0.25">
      <c r="C90" s="4" t="s">
        <v>467</v>
      </c>
      <c r="D90" s="4"/>
      <c r="F90" s="4"/>
      <c r="G90" s="4"/>
      <c r="H90" s="4"/>
      <c r="I90" s="4"/>
      <c r="J90" s="4"/>
      <c r="K90" s="4"/>
    </row>
    <row r="91" spans="1:34" x14ac:dyDescent="0.25">
      <c r="C91" s="4" t="s">
        <v>468</v>
      </c>
      <c r="D91" s="4"/>
      <c r="F91" s="4"/>
      <c r="G91" s="4"/>
      <c r="H91" s="4"/>
      <c r="I91" s="4"/>
    </row>
    <row r="92" spans="1:34" x14ac:dyDescent="0.25">
      <c r="C92" s="4" t="s">
        <v>469</v>
      </c>
    </row>
    <row r="93" spans="1:34" x14ac:dyDescent="0.25">
      <c r="F93" s="3"/>
      <c r="W93" s="2"/>
      <c r="X93" s="2"/>
      <c r="AB93" s="2"/>
      <c r="AC93" s="1"/>
    </row>
  </sheetData>
  <mergeCells count="12">
    <mergeCell ref="B5:B6"/>
    <mergeCell ref="C5:C6"/>
    <mergeCell ref="B1:AD1"/>
    <mergeCell ref="B2:AD2"/>
    <mergeCell ref="B3:AD3"/>
    <mergeCell ref="D5:F5"/>
    <mergeCell ref="G5:K5"/>
    <mergeCell ref="L5:P5"/>
    <mergeCell ref="Q5:U5"/>
    <mergeCell ref="V5:W5"/>
    <mergeCell ref="Y5:AB5"/>
    <mergeCell ref="AD5:AD6"/>
  </mergeCells>
  <pageMargins left="0.19685039370078741" right="0.19685039370078741" top="0.27559055118110237" bottom="0.31496062992125984" header="0.23622047244094491" footer="0.19685039370078741"/>
  <pageSetup paperSize="5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showGridLines="0" zoomScale="90" zoomScaleNormal="90" workbookViewId="0">
      <selection sqref="A1:J1"/>
    </sheetView>
  </sheetViews>
  <sheetFormatPr baseColWidth="10" defaultRowHeight="15" x14ac:dyDescent="0.25"/>
  <cols>
    <col min="1" max="1" width="7.140625" bestFit="1" customWidth="1"/>
    <col min="2" max="2" width="21.42578125" customWidth="1"/>
    <col min="3" max="9" width="13.7109375" customWidth="1"/>
    <col min="10" max="10" width="13.7109375" style="34" customWidth="1"/>
    <col min="11" max="11" width="17.42578125" style="34" customWidth="1"/>
    <col min="12" max="12" width="23.5703125" style="34" customWidth="1"/>
    <col min="14" max="14" width="18.5703125" customWidth="1"/>
    <col min="256" max="256" width="7.140625" bestFit="1" customWidth="1"/>
    <col min="257" max="257" width="21" bestFit="1" customWidth="1"/>
    <col min="258" max="258" width="14.140625" customWidth="1"/>
    <col min="259" max="260" width="14.42578125" customWidth="1"/>
    <col min="263" max="263" width="11.85546875" bestFit="1" customWidth="1"/>
    <col min="264" max="264" width="12.85546875" bestFit="1" customWidth="1"/>
    <col min="265" max="266" width="12.85546875" customWidth="1"/>
    <col min="512" max="512" width="7.140625" bestFit="1" customWidth="1"/>
    <col min="513" max="513" width="21" bestFit="1" customWidth="1"/>
    <col min="514" max="514" width="14.140625" customWidth="1"/>
    <col min="515" max="516" width="14.42578125" customWidth="1"/>
    <col min="519" max="519" width="11.85546875" bestFit="1" customWidth="1"/>
    <col min="520" max="520" width="12.85546875" bestFit="1" customWidth="1"/>
    <col min="521" max="522" width="12.85546875" customWidth="1"/>
    <col min="768" max="768" width="7.140625" bestFit="1" customWidth="1"/>
    <col min="769" max="769" width="21" bestFit="1" customWidth="1"/>
    <col min="770" max="770" width="14.140625" customWidth="1"/>
    <col min="771" max="772" width="14.42578125" customWidth="1"/>
    <col min="775" max="775" width="11.85546875" bestFit="1" customWidth="1"/>
    <col min="776" max="776" width="12.85546875" bestFit="1" customWidth="1"/>
    <col min="777" max="778" width="12.85546875" customWidth="1"/>
    <col min="1024" max="1024" width="7.140625" bestFit="1" customWidth="1"/>
    <col min="1025" max="1025" width="21" bestFit="1" customWidth="1"/>
    <col min="1026" max="1026" width="14.140625" customWidth="1"/>
    <col min="1027" max="1028" width="14.42578125" customWidth="1"/>
    <col min="1031" max="1031" width="11.85546875" bestFit="1" customWidth="1"/>
    <col min="1032" max="1032" width="12.85546875" bestFit="1" customWidth="1"/>
    <col min="1033" max="1034" width="12.85546875" customWidth="1"/>
    <col min="1280" max="1280" width="7.140625" bestFit="1" customWidth="1"/>
    <col min="1281" max="1281" width="21" bestFit="1" customWidth="1"/>
    <col min="1282" max="1282" width="14.140625" customWidth="1"/>
    <col min="1283" max="1284" width="14.42578125" customWidth="1"/>
    <col min="1287" max="1287" width="11.85546875" bestFit="1" customWidth="1"/>
    <col min="1288" max="1288" width="12.85546875" bestFit="1" customWidth="1"/>
    <col min="1289" max="1290" width="12.85546875" customWidth="1"/>
    <col min="1536" max="1536" width="7.140625" bestFit="1" customWidth="1"/>
    <col min="1537" max="1537" width="21" bestFit="1" customWidth="1"/>
    <col min="1538" max="1538" width="14.140625" customWidth="1"/>
    <col min="1539" max="1540" width="14.42578125" customWidth="1"/>
    <col min="1543" max="1543" width="11.85546875" bestFit="1" customWidth="1"/>
    <col min="1544" max="1544" width="12.85546875" bestFit="1" customWidth="1"/>
    <col min="1545" max="1546" width="12.85546875" customWidth="1"/>
    <col min="1792" max="1792" width="7.140625" bestFit="1" customWidth="1"/>
    <col min="1793" max="1793" width="21" bestFit="1" customWidth="1"/>
    <col min="1794" max="1794" width="14.140625" customWidth="1"/>
    <col min="1795" max="1796" width="14.42578125" customWidth="1"/>
    <col min="1799" max="1799" width="11.85546875" bestFit="1" customWidth="1"/>
    <col min="1800" max="1800" width="12.85546875" bestFit="1" customWidth="1"/>
    <col min="1801" max="1802" width="12.85546875" customWidth="1"/>
    <col min="2048" max="2048" width="7.140625" bestFit="1" customWidth="1"/>
    <col min="2049" max="2049" width="21" bestFit="1" customWidth="1"/>
    <col min="2050" max="2050" width="14.140625" customWidth="1"/>
    <col min="2051" max="2052" width="14.42578125" customWidth="1"/>
    <col min="2055" max="2055" width="11.85546875" bestFit="1" customWidth="1"/>
    <col min="2056" max="2056" width="12.85546875" bestFit="1" customWidth="1"/>
    <col min="2057" max="2058" width="12.85546875" customWidth="1"/>
    <col min="2304" max="2304" width="7.140625" bestFit="1" customWidth="1"/>
    <col min="2305" max="2305" width="21" bestFit="1" customWidth="1"/>
    <col min="2306" max="2306" width="14.140625" customWidth="1"/>
    <col min="2307" max="2308" width="14.42578125" customWidth="1"/>
    <col min="2311" max="2311" width="11.85546875" bestFit="1" customWidth="1"/>
    <col min="2312" max="2312" width="12.85546875" bestFit="1" customWidth="1"/>
    <col min="2313" max="2314" width="12.85546875" customWidth="1"/>
    <col min="2560" max="2560" width="7.140625" bestFit="1" customWidth="1"/>
    <col min="2561" max="2561" width="21" bestFit="1" customWidth="1"/>
    <col min="2562" max="2562" width="14.140625" customWidth="1"/>
    <col min="2563" max="2564" width="14.42578125" customWidth="1"/>
    <col min="2567" max="2567" width="11.85546875" bestFit="1" customWidth="1"/>
    <col min="2568" max="2568" width="12.85546875" bestFit="1" customWidth="1"/>
    <col min="2569" max="2570" width="12.85546875" customWidth="1"/>
    <col min="2816" max="2816" width="7.140625" bestFit="1" customWidth="1"/>
    <col min="2817" max="2817" width="21" bestFit="1" customWidth="1"/>
    <col min="2818" max="2818" width="14.140625" customWidth="1"/>
    <col min="2819" max="2820" width="14.42578125" customWidth="1"/>
    <col min="2823" max="2823" width="11.85546875" bestFit="1" customWidth="1"/>
    <col min="2824" max="2824" width="12.85546875" bestFit="1" customWidth="1"/>
    <col min="2825" max="2826" width="12.85546875" customWidth="1"/>
    <col min="3072" max="3072" width="7.140625" bestFit="1" customWidth="1"/>
    <col min="3073" max="3073" width="21" bestFit="1" customWidth="1"/>
    <col min="3074" max="3074" width="14.140625" customWidth="1"/>
    <col min="3075" max="3076" width="14.42578125" customWidth="1"/>
    <col min="3079" max="3079" width="11.85546875" bestFit="1" customWidth="1"/>
    <col min="3080" max="3080" width="12.85546875" bestFit="1" customWidth="1"/>
    <col min="3081" max="3082" width="12.85546875" customWidth="1"/>
    <col min="3328" max="3328" width="7.140625" bestFit="1" customWidth="1"/>
    <col min="3329" max="3329" width="21" bestFit="1" customWidth="1"/>
    <col min="3330" max="3330" width="14.140625" customWidth="1"/>
    <col min="3331" max="3332" width="14.42578125" customWidth="1"/>
    <col min="3335" max="3335" width="11.85546875" bestFit="1" customWidth="1"/>
    <col min="3336" max="3336" width="12.85546875" bestFit="1" customWidth="1"/>
    <col min="3337" max="3338" width="12.85546875" customWidth="1"/>
    <col min="3584" max="3584" width="7.140625" bestFit="1" customWidth="1"/>
    <col min="3585" max="3585" width="21" bestFit="1" customWidth="1"/>
    <col min="3586" max="3586" width="14.140625" customWidth="1"/>
    <col min="3587" max="3588" width="14.42578125" customWidth="1"/>
    <col min="3591" max="3591" width="11.85546875" bestFit="1" customWidth="1"/>
    <col min="3592" max="3592" width="12.85546875" bestFit="1" customWidth="1"/>
    <col min="3593" max="3594" width="12.85546875" customWidth="1"/>
    <col min="3840" max="3840" width="7.140625" bestFit="1" customWidth="1"/>
    <col min="3841" max="3841" width="21" bestFit="1" customWidth="1"/>
    <col min="3842" max="3842" width="14.140625" customWidth="1"/>
    <col min="3843" max="3844" width="14.42578125" customWidth="1"/>
    <col min="3847" max="3847" width="11.85546875" bestFit="1" customWidth="1"/>
    <col min="3848" max="3848" width="12.85546875" bestFit="1" customWidth="1"/>
    <col min="3849" max="3850" width="12.85546875" customWidth="1"/>
    <col min="4096" max="4096" width="7.140625" bestFit="1" customWidth="1"/>
    <col min="4097" max="4097" width="21" bestFit="1" customWidth="1"/>
    <col min="4098" max="4098" width="14.140625" customWidth="1"/>
    <col min="4099" max="4100" width="14.42578125" customWidth="1"/>
    <col min="4103" max="4103" width="11.85546875" bestFit="1" customWidth="1"/>
    <col min="4104" max="4104" width="12.85546875" bestFit="1" customWidth="1"/>
    <col min="4105" max="4106" width="12.85546875" customWidth="1"/>
    <col min="4352" max="4352" width="7.140625" bestFit="1" customWidth="1"/>
    <col min="4353" max="4353" width="21" bestFit="1" customWidth="1"/>
    <col min="4354" max="4354" width="14.140625" customWidth="1"/>
    <col min="4355" max="4356" width="14.42578125" customWidth="1"/>
    <col min="4359" max="4359" width="11.85546875" bestFit="1" customWidth="1"/>
    <col min="4360" max="4360" width="12.85546875" bestFit="1" customWidth="1"/>
    <col min="4361" max="4362" width="12.85546875" customWidth="1"/>
    <col min="4608" max="4608" width="7.140625" bestFit="1" customWidth="1"/>
    <col min="4609" max="4609" width="21" bestFit="1" customWidth="1"/>
    <col min="4610" max="4610" width="14.140625" customWidth="1"/>
    <col min="4611" max="4612" width="14.42578125" customWidth="1"/>
    <col min="4615" max="4615" width="11.85546875" bestFit="1" customWidth="1"/>
    <col min="4616" max="4616" width="12.85546875" bestFit="1" customWidth="1"/>
    <col min="4617" max="4618" width="12.85546875" customWidth="1"/>
    <col min="4864" max="4864" width="7.140625" bestFit="1" customWidth="1"/>
    <col min="4865" max="4865" width="21" bestFit="1" customWidth="1"/>
    <col min="4866" max="4866" width="14.140625" customWidth="1"/>
    <col min="4867" max="4868" width="14.42578125" customWidth="1"/>
    <col min="4871" max="4871" width="11.85546875" bestFit="1" customWidth="1"/>
    <col min="4872" max="4872" width="12.85546875" bestFit="1" customWidth="1"/>
    <col min="4873" max="4874" width="12.85546875" customWidth="1"/>
    <col min="5120" max="5120" width="7.140625" bestFit="1" customWidth="1"/>
    <col min="5121" max="5121" width="21" bestFit="1" customWidth="1"/>
    <col min="5122" max="5122" width="14.140625" customWidth="1"/>
    <col min="5123" max="5124" width="14.42578125" customWidth="1"/>
    <col min="5127" max="5127" width="11.85546875" bestFit="1" customWidth="1"/>
    <col min="5128" max="5128" width="12.85546875" bestFit="1" customWidth="1"/>
    <col min="5129" max="5130" width="12.85546875" customWidth="1"/>
    <col min="5376" max="5376" width="7.140625" bestFit="1" customWidth="1"/>
    <col min="5377" max="5377" width="21" bestFit="1" customWidth="1"/>
    <col min="5378" max="5378" width="14.140625" customWidth="1"/>
    <col min="5379" max="5380" width="14.42578125" customWidth="1"/>
    <col min="5383" max="5383" width="11.85546875" bestFit="1" customWidth="1"/>
    <col min="5384" max="5384" width="12.85546875" bestFit="1" customWidth="1"/>
    <col min="5385" max="5386" width="12.85546875" customWidth="1"/>
    <col min="5632" max="5632" width="7.140625" bestFit="1" customWidth="1"/>
    <col min="5633" max="5633" width="21" bestFit="1" customWidth="1"/>
    <col min="5634" max="5634" width="14.140625" customWidth="1"/>
    <col min="5635" max="5636" width="14.42578125" customWidth="1"/>
    <col min="5639" max="5639" width="11.85546875" bestFit="1" customWidth="1"/>
    <col min="5640" max="5640" width="12.85546875" bestFit="1" customWidth="1"/>
    <col min="5641" max="5642" width="12.85546875" customWidth="1"/>
    <col min="5888" max="5888" width="7.140625" bestFit="1" customWidth="1"/>
    <col min="5889" max="5889" width="21" bestFit="1" customWidth="1"/>
    <col min="5890" max="5890" width="14.140625" customWidth="1"/>
    <col min="5891" max="5892" width="14.42578125" customWidth="1"/>
    <col min="5895" max="5895" width="11.85546875" bestFit="1" customWidth="1"/>
    <col min="5896" max="5896" width="12.85546875" bestFit="1" customWidth="1"/>
    <col min="5897" max="5898" width="12.85546875" customWidth="1"/>
    <col min="6144" max="6144" width="7.140625" bestFit="1" customWidth="1"/>
    <col min="6145" max="6145" width="21" bestFit="1" customWidth="1"/>
    <col min="6146" max="6146" width="14.140625" customWidth="1"/>
    <col min="6147" max="6148" width="14.42578125" customWidth="1"/>
    <col min="6151" max="6151" width="11.85546875" bestFit="1" customWidth="1"/>
    <col min="6152" max="6152" width="12.85546875" bestFit="1" customWidth="1"/>
    <col min="6153" max="6154" width="12.85546875" customWidth="1"/>
    <col min="6400" max="6400" width="7.140625" bestFit="1" customWidth="1"/>
    <col min="6401" max="6401" width="21" bestFit="1" customWidth="1"/>
    <col min="6402" max="6402" width="14.140625" customWidth="1"/>
    <col min="6403" max="6404" width="14.42578125" customWidth="1"/>
    <col min="6407" max="6407" width="11.85546875" bestFit="1" customWidth="1"/>
    <col min="6408" max="6408" width="12.85546875" bestFit="1" customWidth="1"/>
    <col min="6409" max="6410" width="12.85546875" customWidth="1"/>
    <col min="6656" max="6656" width="7.140625" bestFit="1" customWidth="1"/>
    <col min="6657" max="6657" width="21" bestFit="1" customWidth="1"/>
    <col min="6658" max="6658" width="14.140625" customWidth="1"/>
    <col min="6659" max="6660" width="14.42578125" customWidth="1"/>
    <col min="6663" max="6663" width="11.85546875" bestFit="1" customWidth="1"/>
    <col min="6664" max="6664" width="12.85546875" bestFit="1" customWidth="1"/>
    <col min="6665" max="6666" width="12.85546875" customWidth="1"/>
    <col min="6912" max="6912" width="7.140625" bestFit="1" customWidth="1"/>
    <col min="6913" max="6913" width="21" bestFit="1" customWidth="1"/>
    <col min="6914" max="6914" width="14.140625" customWidth="1"/>
    <col min="6915" max="6916" width="14.42578125" customWidth="1"/>
    <col min="6919" max="6919" width="11.85546875" bestFit="1" customWidth="1"/>
    <col min="6920" max="6920" width="12.85546875" bestFit="1" customWidth="1"/>
    <col min="6921" max="6922" width="12.85546875" customWidth="1"/>
    <col min="7168" max="7168" width="7.140625" bestFit="1" customWidth="1"/>
    <col min="7169" max="7169" width="21" bestFit="1" customWidth="1"/>
    <col min="7170" max="7170" width="14.140625" customWidth="1"/>
    <col min="7171" max="7172" width="14.42578125" customWidth="1"/>
    <col min="7175" max="7175" width="11.85546875" bestFit="1" customWidth="1"/>
    <col min="7176" max="7176" width="12.85546875" bestFit="1" customWidth="1"/>
    <col min="7177" max="7178" width="12.85546875" customWidth="1"/>
    <col min="7424" max="7424" width="7.140625" bestFit="1" customWidth="1"/>
    <col min="7425" max="7425" width="21" bestFit="1" customWidth="1"/>
    <col min="7426" max="7426" width="14.140625" customWidth="1"/>
    <col min="7427" max="7428" width="14.42578125" customWidth="1"/>
    <col min="7431" max="7431" width="11.85546875" bestFit="1" customWidth="1"/>
    <col min="7432" max="7432" width="12.85546875" bestFit="1" customWidth="1"/>
    <col min="7433" max="7434" width="12.85546875" customWidth="1"/>
    <col min="7680" max="7680" width="7.140625" bestFit="1" customWidth="1"/>
    <col min="7681" max="7681" width="21" bestFit="1" customWidth="1"/>
    <col min="7682" max="7682" width="14.140625" customWidth="1"/>
    <col min="7683" max="7684" width="14.42578125" customWidth="1"/>
    <col min="7687" max="7687" width="11.85546875" bestFit="1" customWidth="1"/>
    <col min="7688" max="7688" width="12.85546875" bestFit="1" customWidth="1"/>
    <col min="7689" max="7690" width="12.85546875" customWidth="1"/>
    <col min="7936" max="7936" width="7.140625" bestFit="1" customWidth="1"/>
    <col min="7937" max="7937" width="21" bestFit="1" customWidth="1"/>
    <col min="7938" max="7938" width="14.140625" customWidth="1"/>
    <col min="7939" max="7940" width="14.42578125" customWidth="1"/>
    <col min="7943" max="7943" width="11.85546875" bestFit="1" customWidth="1"/>
    <col min="7944" max="7944" width="12.85546875" bestFit="1" customWidth="1"/>
    <col min="7945" max="7946" width="12.85546875" customWidth="1"/>
    <col min="8192" max="8192" width="7.140625" bestFit="1" customWidth="1"/>
    <col min="8193" max="8193" width="21" bestFit="1" customWidth="1"/>
    <col min="8194" max="8194" width="14.140625" customWidth="1"/>
    <col min="8195" max="8196" width="14.42578125" customWidth="1"/>
    <col min="8199" max="8199" width="11.85546875" bestFit="1" customWidth="1"/>
    <col min="8200" max="8200" width="12.85546875" bestFit="1" customWidth="1"/>
    <col min="8201" max="8202" width="12.85546875" customWidth="1"/>
    <col min="8448" max="8448" width="7.140625" bestFit="1" customWidth="1"/>
    <col min="8449" max="8449" width="21" bestFit="1" customWidth="1"/>
    <col min="8450" max="8450" width="14.140625" customWidth="1"/>
    <col min="8451" max="8452" width="14.42578125" customWidth="1"/>
    <col min="8455" max="8455" width="11.85546875" bestFit="1" customWidth="1"/>
    <col min="8456" max="8456" width="12.85546875" bestFit="1" customWidth="1"/>
    <col min="8457" max="8458" width="12.85546875" customWidth="1"/>
    <col min="8704" max="8704" width="7.140625" bestFit="1" customWidth="1"/>
    <col min="8705" max="8705" width="21" bestFit="1" customWidth="1"/>
    <col min="8706" max="8706" width="14.140625" customWidth="1"/>
    <col min="8707" max="8708" width="14.42578125" customWidth="1"/>
    <col min="8711" max="8711" width="11.85546875" bestFit="1" customWidth="1"/>
    <col min="8712" max="8712" width="12.85546875" bestFit="1" customWidth="1"/>
    <col min="8713" max="8714" width="12.85546875" customWidth="1"/>
    <col min="8960" max="8960" width="7.140625" bestFit="1" customWidth="1"/>
    <col min="8961" max="8961" width="21" bestFit="1" customWidth="1"/>
    <col min="8962" max="8962" width="14.140625" customWidth="1"/>
    <col min="8963" max="8964" width="14.42578125" customWidth="1"/>
    <col min="8967" max="8967" width="11.85546875" bestFit="1" customWidth="1"/>
    <col min="8968" max="8968" width="12.85546875" bestFit="1" customWidth="1"/>
    <col min="8969" max="8970" width="12.85546875" customWidth="1"/>
    <col min="9216" max="9216" width="7.140625" bestFit="1" customWidth="1"/>
    <col min="9217" max="9217" width="21" bestFit="1" customWidth="1"/>
    <col min="9218" max="9218" width="14.140625" customWidth="1"/>
    <col min="9219" max="9220" width="14.42578125" customWidth="1"/>
    <col min="9223" max="9223" width="11.85546875" bestFit="1" customWidth="1"/>
    <col min="9224" max="9224" width="12.85546875" bestFit="1" customWidth="1"/>
    <col min="9225" max="9226" width="12.85546875" customWidth="1"/>
    <col min="9472" max="9472" width="7.140625" bestFit="1" customWidth="1"/>
    <col min="9473" max="9473" width="21" bestFit="1" customWidth="1"/>
    <col min="9474" max="9474" width="14.140625" customWidth="1"/>
    <col min="9475" max="9476" width="14.42578125" customWidth="1"/>
    <col min="9479" max="9479" width="11.85546875" bestFit="1" customWidth="1"/>
    <col min="9480" max="9480" width="12.85546875" bestFit="1" customWidth="1"/>
    <col min="9481" max="9482" width="12.85546875" customWidth="1"/>
    <col min="9728" max="9728" width="7.140625" bestFit="1" customWidth="1"/>
    <col min="9729" max="9729" width="21" bestFit="1" customWidth="1"/>
    <col min="9730" max="9730" width="14.140625" customWidth="1"/>
    <col min="9731" max="9732" width="14.42578125" customWidth="1"/>
    <col min="9735" max="9735" width="11.85546875" bestFit="1" customWidth="1"/>
    <col min="9736" max="9736" width="12.85546875" bestFit="1" customWidth="1"/>
    <col min="9737" max="9738" width="12.85546875" customWidth="1"/>
    <col min="9984" max="9984" width="7.140625" bestFit="1" customWidth="1"/>
    <col min="9985" max="9985" width="21" bestFit="1" customWidth="1"/>
    <col min="9986" max="9986" width="14.140625" customWidth="1"/>
    <col min="9987" max="9988" width="14.42578125" customWidth="1"/>
    <col min="9991" max="9991" width="11.85546875" bestFit="1" customWidth="1"/>
    <col min="9992" max="9992" width="12.85546875" bestFit="1" customWidth="1"/>
    <col min="9993" max="9994" width="12.85546875" customWidth="1"/>
    <col min="10240" max="10240" width="7.140625" bestFit="1" customWidth="1"/>
    <col min="10241" max="10241" width="21" bestFit="1" customWidth="1"/>
    <col min="10242" max="10242" width="14.140625" customWidth="1"/>
    <col min="10243" max="10244" width="14.42578125" customWidth="1"/>
    <col min="10247" max="10247" width="11.85546875" bestFit="1" customWidth="1"/>
    <col min="10248" max="10248" width="12.85546875" bestFit="1" customWidth="1"/>
    <col min="10249" max="10250" width="12.85546875" customWidth="1"/>
    <col min="10496" max="10496" width="7.140625" bestFit="1" customWidth="1"/>
    <col min="10497" max="10497" width="21" bestFit="1" customWidth="1"/>
    <col min="10498" max="10498" width="14.140625" customWidth="1"/>
    <col min="10499" max="10500" width="14.42578125" customWidth="1"/>
    <col min="10503" max="10503" width="11.85546875" bestFit="1" customWidth="1"/>
    <col min="10504" max="10504" width="12.85546875" bestFit="1" customWidth="1"/>
    <col min="10505" max="10506" width="12.85546875" customWidth="1"/>
    <col min="10752" max="10752" width="7.140625" bestFit="1" customWidth="1"/>
    <col min="10753" max="10753" width="21" bestFit="1" customWidth="1"/>
    <col min="10754" max="10754" width="14.140625" customWidth="1"/>
    <col min="10755" max="10756" width="14.42578125" customWidth="1"/>
    <col min="10759" max="10759" width="11.85546875" bestFit="1" customWidth="1"/>
    <col min="10760" max="10760" width="12.85546875" bestFit="1" customWidth="1"/>
    <col min="10761" max="10762" width="12.85546875" customWidth="1"/>
    <col min="11008" max="11008" width="7.140625" bestFit="1" customWidth="1"/>
    <col min="11009" max="11009" width="21" bestFit="1" customWidth="1"/>
    <col min="11010" max="11010" width="14.140625" customWidth="1"/>
    <col min="11011" max="11012" width="14.42578125" customWidth="1"/>
    <col min="11015" max="11015" width="11.85546875" bestFit="1" customWidth="1"/>
    <col min="11016" max="11016" width="12.85546875" bestFit="1" customWidth="1"/>
    <col min="11017" max="11018" width="12.85546875" customWidth="1"/>
    <col min="11264" max="11264" width="7.140625" bestFit="1" customWidth="1"/>
    <col min="11265" max="11265" width="21" bestFit="1" customWidth="1"/>
    <col min="11266" max="11266" width="14.140625" customWidth="1"/>
    <col min="11267" max="11268" width="14.42578125" customWidth="1"/>
    <col min="11271" max="11271" width="11.85546875" bestFit="1" customWidth="1"/>
    <col min="11272" max="11272" width="12.85546875" bestFit="1" customWidth="1"/>
    <col min="11273" max="11274" width="12.85546875" customWidth="1"/>
    <col min="11520" max="11520" width="7.140625" bestFit="1" customWidth="1"/>
    <col min="11521" max="11521" width="21" bestFit="1" customWidth="1"/>
    <col min="11522" max="11522" width="14.140625" customWidth="1"/>
    <col min="11523" max="11524" width="14.42578125" customWidth="1"/>
    <col min="11527" max="11527" width="11.85546875" bestFit="1" customWidth="1"/>
    <col min="11528" max="11528" width="12.85546875" bestFit="1" customWidth="1"/>
    <col min="11529" max="11530" width="12.85546875" customWidth="1"/>
    <col min="11776" max="11776" width="7.140625" bestFit="1" customWidth="1"/>
    <col min="11777" max="11777" width="21" bestFit="1" customWidth="1"/>
    <col min="11778" max="11778" width="14.140625" customWidth="1"/>
    <col min="11779" max="11780" width="14.42578125" customWidth="1"/>
    <col min="11783" max="11783" width="11.85546875" bestFit="1" customWidth="1"/>
    <col min="11784" max="11784" width="12.85546875" bestFit="1" customWidth="1"/>
    <col min="11785" max="11786" width="12.85546875" customWidth="1"/>
    <col min="12032" max="12032" width="7.140625" bestFit="1" customWidth="1"/>
    <col min="12033" max="12033" width="21" bestFit="1" customWidth="1"/>
    <col min="12034" max="12034" width="14.140625" customWidth="1"/>
    <col min="12035" max="12036" width="14.42578125" customWidth="1"/>
    <col min="12039" max="12039" width="11.85546875" bestFit="1" customWidth="1"/>
    <col min="12040" max="12040" width="12.85546875" bestFit="1" customWidth="1"/>
    <col min="12041" max="12042" width="12.85546875" customWidth="1"/>
    <col min="12288" max="12288" width="7.140625" bestFit="1" customWidth="1"/>
    <col min="12289" max="12289" width="21" bestFit="1" customWidth="1"/>
    <col min="12290" max="12290" width="14.140625" customWidth="1"/>
    <col min="12291" max="12292" width="14.42578125" customWidth="1"/>
    <col min="12295" max="12295" width="11.85546875" bestFit="1" customWidth="1"/>
    <col min="12296" max="12296" width="12.85546875" bestFit="1" customWidth="1"/>
    <col min="12297" max="12298" width="12.85546875" customWidth="1"/>
    <col min="12544" max="12544" width="7.140625" bestFit="1" customWidth="1"/>
    <col min="12545" max="12545" width="21" bestFit="1" customWidth="1"/>
    <col min="12546" max="12546" width="14.140625" customWidth="1"/>
    <col min="12547" max="12548" width="14.42578125" customWidth="1"/>
    <col min="12551" max="12551" width="11.85546875" bestFit="1" customWidth="1"/>
    <col min="12552" max="12552" width="12.85546875" bestFit="1" customWidth="1"/>
    <col min="12553" max="12554" width="12.85546875" customWidth="1"/>
    <col min="12800" max="12800" width="7.140625" bestFit="1" customWidth="1"/>
    <col min="12801" max="12801" width="21" bestFit="1" customWidth="1"/>
    <col min="12802" max="12802" width="14.140625" customWidth="1"/>
    <col min="12803" max="12804" width="14.42578125" customWidth="1"/>
    <col min="12807" max="12807" width="11.85546875" bestFit="1" customWidth="1"/>
    <col min="12808" max="12808" width="12.85546875" bestFit="1" customWidth="1"/>
    <col min="12809" max="12810" width="12.85546875" customWidth="1"/>
    <col min="13056" max="13056" width="7.140625" bestFit="1" customWidth="1"/>
    <col min="13057" max="13057" width="21" bestFit="1" customWidth="1"/>
    <col min="13058" max="13058" width="14.140625" customWidth="1"/>
    <col min="13059" max="13060" width="14.42578125" customWidth="1"/>
    <col min="13063" max="13063" width="11.85546875" bestFit="1" customWidth="1"/>
    <col min="13064" max="13064" width="12.85546875" bestFit="1" customWidth="1"/>
    <col min="13065" max="13066" width="12.85546875" customWidth="1"/>
    <col min="13312" max="13312" width="7.140625" bestFit="1" customWidth="1"/>
    <col min="13313" max="13313" width="21" bestFit="1" customWidth="1"/>
    <col min="13314" max="13314" width="14.140625" customWidth="1"/>
    <col min="13315" max="13316" width="14.42578125" customWidth="1"/>
    <col min="13319" max="13319" width="11.85546875" bestFit="1" customWidth="1"/>
    <col min="13320" max="13320" width="12.85546875" bestFit="1" customWidth="1"/>
    <col min="13321" max="13322" width="12.85546875" customWidth="1"/>
    <col min="13568" max="13568" width="7.140625" bestFit="1" customWidth="1"/>
    <col min="13569" max="13569" width="21" bestFit="1" customWidth="1"/>
    <col min="13570" max="13570" width="14.140625" customWidth="1"/>
    <col min="13571" max="13572" width="14.42578125" customWidth="1"/>
    <col min="13575" max="13575" width="11.85546875" bestFit="1" customWidth="1"/>
    <col min="13576" max="13576" width="12.85546875" bestFit="1" customWidth="1"/>
    <col min="13577" max="13578" width="12.85546875" customWidth="1"/>
    <col min="13824" max="13824" width="7.140625" bestFit="1" customWidth="1"/>
    <col min="13825" max="13825" width="21" bestFit="1" customWidth="1"/>
    <col min="13826" max="13826" width="14.140625" customWidth="1"/>
    <col min="13827" max="13828" width="14.42578125" customWidth="1"/>
    <col min="13831" max="13831" width="11.85546875" bestFit="1" customWidth="1"/>
    <col min="13832" max="13832" width="12.85546875" bestFit="1" customWidth="1"/>
    <col min="13833" max="13834" width="12.85546875" customWidth="1"/>
    <col min="14080" max="14080" width="7.140625" bestFit="1" customWidth="1"/>
    <col min="14081" max="14081" width="21" bestFit="1" customWidth="1"/>
    <col min="14082" max="14082" width="14.140625" customWidth="1"/>
    <col min="14083" max="14084" width="14.42578125" customWidth="1"/>
    <col min="14087" max="14087" width="11.85546875" bestFit="1" customWidth="1"/>
    <col min="14088" max="14088" width="12.85546875" bestFit="1" customWidth="1"/>
    <col min="14089" max="14090" width="12.85546875" customWidth="1"/>
    <col min="14336" max="14336" width="7.140625" bestFit="1" customWidth="1"/>
    <col min="14337" max="14337" width="21" bestFit="1" customWidth="1"/>
    <col min="14338" max="14338" width="14.140625" customWidth="1"/>
    <col min="14339" max="14340" width="14.42578125" customWidth="1"/>
    <col min="14343" max="14343" width="11.85546875" bestFit="1" customWidth="1"/>
    <col min="14344" max="14344" width="12.85546875" bestFit="1" customWidth="1"/>
    <col min="14345" max="14346" width="12.85546875" customWidth="1"/>
    <col min="14592" max="14592" width="7.140625" bestFit="1" customWidth="1"/>
    <col min="14593" max="14593" width="21" bestFit="1" customWidth="1"/>
    <col min="14594" max="14594" width="14.140625" customWidth="1"/>
    <col min="14595" max="14596" width="14.42578125" customWidth="1"/>
    <col min="14599" max="14599" width="11.85546875" bestFit="1" customWidth="1"/>
    <col min="14600" max="14600" width="12.85546875" bestFit="1" customWidth="1"/>
    <col min="14601" max="14602" width="12.85546875" customWidth="1"/>
    <col min="14848" max="14848" width="7.140625" bestFit="1" customWidth="1"/>
    <col min="14849" max="14849" width="21" bestFit="1" customWidth="1"/>
    <col min="14850" max="14850" width="14.140625" customWidth="1"/>
    <col min="14851" max="14852" width="14.42578125" customWidth="1"/>
    <col min="14855" max="14855" width="11.85546875" bestFit="1" customWidth="1"/>
    <col min="14856" max="14856" width="12.85546875" bestFit="1" customWidth="1"/>
    <col min="14857" max="14858" width="12.85546875" customWidth="1"/>
    <col min="15104" max="15104" width="7.140625" bestFit="1" customWidth="1"/>
    <col min="15105" max="15105" width="21" bestFit="1" customWidth="1"/>
    <col min="15106" max="15106" width="14.140625" customWidth="1"/>
    <col min="15107" max="15108" width="14.42578125" customWidth="1"/>
    <col min="15111" max="15111" width="11.85546875" bestFit="1" customWidth="1"/>
    <col min="15112" max="15112" width="12.85546875" bestFit="1" customWidth="1"/>
    <col min="15113" max="15114" width="12.85546875" customWidth="1"/>
    <col min="15360" max="15360" width="7.140625" bestFit="1" customWidth="1"/>
    <col min="15361" max="15361" width="21" bestFit="1" customWidth="1"/>
    <col min="15362" max="15362" width="14.140625" customWidth="1"/>
    <col min="15363" max="15364" width="14.42578125" customWidth="1"/>
    <col min="15367" max="15367" width="11.85546875" bestFit="1" customWidth="1"/>
    <col min="15368" max="15368" width="12.85546875" bestFit="1" customWidth="1"/>
    <col min="15369" max="15370" width="12.85546875" customWidth="1"/>
    <col min="15616" max="15616" width="7.140625" bestFit="1" customWidth="1"/>
    <col min="15617" max="15617" width="21" bestFit="1" customWidth="1"/>
    <col min="15618" max="15618" width="14.140625" customWidth="1"/>
    <col min="15619" max="15620" width="14.42578125" customWidth="1"/>
    <col min="15623" max="15623" width="11.85546875" bestFit="1" customWidth="1"/>
    <col min="15624" max="15624" width="12.85546875" bestFit="1" customWidth="1"/>
    <col min="15625" max="15626" width="12.85546875" customWidth="1"/>
    <col min="15872" max="15872" width="7.140625" bestFit="1" customWidth="1"/>
    <col min="15873" max="15873" width="21" bestFit="1" customWidth="1"/>
    <col min="15874" max="15874" width="14.140625" customWidth="1"/>
    <col min="15875" max="15876" width="14.42578125" customWidth="1"/>
    <col min="15879" max="15879" width="11.85546875" bestFit="1" customWidth="1"/>
    <col min="15880" max="15880" width="12.85546875" bestFit="1" customWidth="1"/>
    <col min="15881" max="15882" width="12.85546875" customWidth="1"/>
    <col min="16128" max="16128" width="7.140625" bestFit="1" customWidth="1"/>
    <col min="16129" max="16129" width="21" bestFit="1" customWidth="1"/>
    <col min="16130" max="16130" width="14.140625" customWidth="1"/>
    <col min="16131" max="16132" width="14.42578125" customWidth="1"/>
    <col min="16135" max="16135" width="11.85546875" bestFit="1" customWidth="1"/>
    <col min="16136" max="16136" width="12.85546875" bestFit="1" customWidth="1"/>
    <col min="16137" max="16138" width="12.85546875" customWidth="1"/>
  </cols>
  <sheetData>
    <row r="1" spans="1:14" ht="15.75" x14ac:dyDescent="0.25">
      <c r="A1" s="112" t="s">
        <v>477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4" ht="15.75" x14ac:dyDescent="0.25">
      <c r="A2" s="112" t="s">
        <v>478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4" ht="15.75" x14ac:dyDescent="0.25">
      <c r="A3" s="112" t="s">
        <v>473</v>
      </c>
      <c r="B3" s="112"/>
      <c r="C3" s="112"/>
      <c r="D3" s="112"/>
      <c r="E3" s="112"/>
      <c r="F3" s="112"/>
      <c r="G3" s="112"/>
      <c r="H3" s="112"/>
      <c r="I3" s="112"/>
      <c r="J3" s="112"/>
    </row>
    <row r="5" spans="1:14" ht="16.5" x14ac:dyDescent="0.25">
      <c r="A5" s="111" t="s">
        <v>120</v>
      </c>
      <c r="B5" s="111" t="s">
        <v>119</v>
      </c>
      <c r="C5" s="122" t="s">
        <v>317</v>
      </c>
      <c r="D5" s="122"/>
      <c r="E5" s="122"/>
      <c r="F5" s="122" t="s">
        <v>316</v>
      </c>
      <c r="G5" s="122"/>
      <c r="H5" s="122"/>
      <c r="I5" s="122"/>
      <c r="J5" s="92"/>
    </row>
    <row r="6" spans="1:14" ht="49.9" customHeight="1" x14ac:dyDescent="0.25">
      <c r="A6" s="111"/>
      <c r="B6" s="111"/>
      <c r="C6" s="51" t="s">
        <v>118</v>
      </c>
      <c r="D6" s="51" t="s">
        <v>117</v>
      </c>
      <c r="E6" s="49" t="s">
        <v>315</v>
      </c>
      <c r="F6" s="51" t="s">
        <v>110</v>
      </c>
      <c r="G6" s="51" t="s">
        <v>319</v>
      </c>
      <c r="H6" s="51" t="s">
        <v>109</v>
      </c>
      <c r="I6" s="49" t="s">
        <v>314</v>
      </c>
      <c r="J6" s="93" t="s">
        <v>313</v>
      </c>
    </row>
    <row r="7" spans="1:14" x14ac:dyDescent="0.25">
      <c r="A7" s="21">
        <v>1</v>
      </c>
      <c r="B7" s="23" t="s">
        <v>312</v>
      </c>
      <c r="C7" s="12">
        <f>'Anexo II'!C7</f>
        <v>6550</v>
      </c>
      <c r="D7" s="19">
        <f t="shared" ref="D7:D38" si="0">C7/$C$114</f>
        <v>2.8221834824279225E-3</v>
      </c>
      <c r="E7" s="19">
        <f t="shared" ref="E7:E38" si="1">D7*0.7</f>
        <v>1.9755284376995457E-3</v>
      </c>
      <c r="F7" s="12">
        <f>'Anexo II'!X7</f>
        <v>52.064402972226397</v>
      </c>
      <c r="G7" s="12">
        <f>C7*(9.261-0.1456*F7)</f>
        <v>11006.770173447123</v>
      </c>
      <c r="H7" s="14">
        <f>G7/$G$114</f>
        <v>4.7665005926614346E-3</v>
      </c>
      <c r="I7" s="14">
        <f t="shared" ref="I7:I38" si="2">H7*0.3</f>
        <v>1.4299501777984304E-3</v>
      </c>
      <c r="J7" s="41">
        <f t="shared" ref="J7:J38" si="3">+E7+I7</f>
        <v>3.4054786154979763E-3</v>
      </c>
      <c r="N7" s="35"/>
    </row>
    <row r="8" spans="1:14" x14ac:dyDescent="0.25">
      <c r="A8" s="21">
        <v>2</v>
      </c>
      <c r="B8" s="23" t="s">
        <v>311</v>
      </c>
      <c r="C8" s="12">
        <f>'Anexo II'!C8</f>
        <v>16772</v>
      </c>
      <c r="D8" s="19">
        <f t="shared" si="0"/>
        <v>7.2265131858444444E-3</v>
      </c>
      <c r="E8" s="19">
        <f t="shared" si="1"/>
        <v>5.0585592300911109E-3</v>
      </c>
      <c r="F8" s="12">
        <f>'Anexo II'!X8</f>
        <v>55.083317191262999</v>
      </c>
      <c r="G8" s="12">
        <f t="shared" ref="G8:G71" si="4">C8*(9.261-0.1456*F8)</f>
        <v>20811.855152320713</v>
      </c>
      <c r="H8" s="14">
        <f t="shared" ref="H8:H71" si="5">G8/$G$114</f>
        <v>9.0126093626658361E-3</v>
      </c>
      <c r="I8" s="14">
        <f t="shared" si="2"/>
        <v>2.7037828087997508E-3</v>
      </c>
      <c r="J8" s="41">
        <f t="shared" si="3"/>
        <v>7.7623420388908612E-3</v>
      </c>
      <c r="N8" s="35"/>
    </row>
    <row r="9" spans="1:14" x14ac:dyDescent="0.25">
      <c r="A9" s="21">
        <v>3</v>
      </c>
      <c r="B9" s="23" t="s">
        <v>310</v>
      </c>
      <c r="C9" s="12">
        <f>'Anexo II'!C9</f>
        <v>12285</v>
      </c>
      <c r="D9" s="19">
        <f t="shared" si="0"/>
        <v>5.293209783454508E-3</v>
      </c>
      <c r="E9" s="19">
        <f t="shared" si="1"/>
        <v>3.7052468484181553E-3</v>
      </c>
      <c r="F9" s="12">
        <f>'Anexo II'!X9</f>
        <v>53.822860644154098</v>
      </c>
      <c r="G9" s="12">
        <f t="shared" si="4"/>
        <v>17498.64945724413</v>
      </c>
      <c r="H9" s="14">
        <f t="shared" si="5"/>
        <v>7.5778199866425632E-3</v>
      </c>
      <c r="I9" s="14">
        <f t="shared" si="2"/>
        <v>2.2733459959927687E-3</v>
      </c>
      <c r="J9" s="41">
        <f t="shared" si="3"/>
        <v>5.9785928444109245E-3</v>
      </c>
      <c r="N9" s="35"/>
    </row>
    <row r="10" spans="1:14" x14ac:dyDescent="0.25">
      <c r="A10" s="21">
        <v>4</v>
      </c>
      <c r="B10" s="24" t="s">
        <v>309</v>
      </c>
      <c r="C10" s="12">
        <f>'Anexo II'!C10</f>
        <v>6195</v>
      </c>
      <c r="D10" s="19">
        <f t="shared" si="0"/>
        <v>2.6692254463574015E-3</v>
      </c>
      <c r="E10" s="19">
        <f t="shared" si="1"/>
        <v>1.8684578124501809E-3</v>
      </c>
      <c r="F10" s="12">
        <f>'Anexo II'!X10</f>
        <v>55.026934819492702</v>
      </c>
      <c r="G10" s="12">
        <f t="shared" si="4"/>
        <v>7738.0400082961323</v>
      </c>
      <c r="H10" s="14">
        <f t="shared" si="5"/>
        <v>3.3509714207133477E-3</v>
      </c>
      <c r="I10" s="14">
        <f t="shared" si="2"/>
        <v>1.0052914262140044E-3</v>
      </c>
      <c r="J10" s="41">
        <f t="shared" si="3"/>
        <v>2.8737492386641853E-3</v>
      </c>
      <c r="N10" s="35"/>
    </row>
    <row r="11" spans="1:14" x14ac:dyDescent="0.25">
      <c r="A11" s="21">
        <v>5</v>
      </c>
      <c r="B11" s="24" t="s">
        <v>308</v>
      </c>
      <c r="C11" s="12">
        <f>'Anexo II'!C11</f>
        <v>2167</v>
      </c>
      <c r="D11" s="19">
        <f t="shared" si="0"/>
        <v>9.3369032159103932E-4</v>
      </c>
      <c r="E11" s="19">
        <f t="shared" si="1"/>
        <v>6.5358322511372747E-4</v>
      </c>
      <c r="F11" s="12">
        <f>'Anexo II'!X11</f>
        <v>54.383083000653997</v>
      </c>
      <c r="G11" s="12">
        <f t="shared" si="4"/>
        <v>2909.8976904320507</v>
      </c>
      <c r="H11" s="14">
        <f t="shared" si="5"/>
        <v>1.2601361568799492E-3</v>
      </c>
      <c r="I11" s="14">
        <f t="shared" si="2"/>
        <v>3.7804084706398472E-4</v>
      </c>
      <c r="J11" s="41">
        <f t="shared" si="3"/>
        <v>1.0316240721777122E-3</v>
      </c>
      <c r="N11" s="35"/>
    </row>
    <row r="12" spans="1:14" x14ac:dyDescent="0.25">
      <c r="A12" s="21">
        <v>6</v>
      </c>
      <c r="B12" s="23" t="s">
        <v>307</v>
      </c>
      <c r="C12" s="12">
        <f>'Anexo II'!C12</f>
        <v>9159</v>
      </c>
      <c r="D12" s="19">
        <f t="shared" si="0"/>
        <v>3.9463173306194411E-3</v>
      </c>
      <c r="E12" s="19">
        <f t="shared" si="1"/>
        <v>2.7624221314336084E-3</v>
      </c>
      <c r="F12" s="12">
        <f>'Anexo II'!X12</f>
        <v>54.146130246399998</v>
      </c>
      <c r="G12" s="12">
        <f t="shared" si="4"/>
        <v>12614.90535146117</v>
      </c>
      <c r="H12" s="14">
        <f t="shared" si="5"/>
        <v>5.4629062737371814E-3</v>
      </c>
      <c r="I12" s="14">
        <f t="shared" si="2"/>
        <v>1.6388718821211544E-3</v>
      </c>
      <c r="J12" s="41">
        <f t="shared" si="3"/>
        <v>4.4012940135547633E-3</v>
      </c>
      <c r="N12" s="35"/>
    </row>
    <row r="13" spans="1:14" x14ac:dyDescent="0.25">
      <c r="A13" s="21">
        <v>7</v>
      </c>
      <c r="B13" s="24" t="s">
        <v>306</v>
      </c>
      <c r="C13" s="12">
        <f>'Anexo II'!C13</f>
        <v>7490</v>
      </c>
      <c r="D13" s="19">
        <f t="shared" si="0"/>
        <v>3.2271991272343724E-3</v>
      </c>
      <c r="E13" s="19">
        <f t="shared" si="1"/>
        <v>2.2590393890640605E-3</v>
      </c>
      <c r="F13" s="12">
        <f>'Anexo II'!X13</f>
        <v>56.256665752072699</v>
      </c>
      <c r="G13" s="12">
        <f t="shared" si="4"/>
        <v>8014.5207040716241</v>
      </c>
      <c r="H13" s="14">
        <f t="shared" si="5"/>
        <v>3.4707018574814848E-3</v>
      </c>
      <c r="I13" s="14">
        <f t="shared" si="2"/>
        <v>1.0412105572444453E-3</v>
      </c>
      <c r="J13" s="41">
        <f t="shared" si="3"/>
        <v>3.3002499463085058E-3</v>
      </c>
      <c r="N13" s="35"/>
    </row>
    <row r="14" spans="1:14" x14ac:dyDescent="0.25">
      <c r="A14" s="21">
        <v>8</v>
      </c>
      <c r="B14" s="23" t="s">
        <v>305</v>
      </c>
      <c r="C14" s="12">
        <f>'Anexo II'!C14</f>
        <v>3949</v>
      </c>
      <c r="D14" s="19">
        <f t="shared" si="0"/>
        <v>1.7014965758943305E-3</v>
      </c>
      <c r="E14" s="19">
        <f t="shared" si="1"/>
        <v>1.1910476031260313E-3</v>
      </c>
      <c r="F14" s="12">
        <f>'Anexo II'!X14</f>
        <v>52.119102222447303</v>
      </c>
      <c r="G14" s="12">
        <f t="shared" si="4"/>
        <v>6604.5394711096887</v>
      </c>
      <c r="H14" s="14">
        <f t="shared" si="5"/>
        <v>2.8601070802081654E-3</v>
      </c>
      <c r="I14" s="14">
        <f t="shared" si="2"/>
        <v>8.5803212406244955E-4</v>
      </c>
      <c r="J14" s="41">
        <f t="shared" si="3"/>
        <v>2.049079727188481E-3</v>
      </c>
      <c r="N14" s="35"/>
    </row>
    <row r="15" spans="1:14" x14ac:dyDescent="0.25">
      <c r="A15" s="21">
        <v>9</v>
      </c>
      <c r="B15" s="24" t="s">
        <v>304</v>
      </c>
      <c r="C15" s="12">
        <f>'Anexo II'!C15</f>
        <v>4466</v>
      </c>
      <c r="D15" s="19">
        <f t="shared" si="0"/>
        <v>1.924255180537878E-3</v>
      </c>
      <c r="E15" s="19">
        <f t="shared" si="1"/>
        <v>1.3469786263765144E-3</v>
      </c>
      <c r="F15" s="12">
        <f>'Anexo II'!X15</f>
        <v>53.728510472629701</v>
      </c>
      <c r="G15" s="12">
        <f t="shared" si="4"/>
        <v>6422.6835565767215</v>
      </c>
      <c r="H15" s="14">
        <f t="shared" si="5"/>
        <v>2.7813540663139081E-3</v>
      </c>
      <c r="I15" s="14">
        <f t="shared" si="2"/>
        <v>8.3440621989417242E-4</v>
      </c>
      <c r="J15" s="41">
        <f t="shared" si="3"/>
        <v>2.181384846270687E-3</v>
      </c>
      <c r="N15" s="35"/>
    </row>
    <row r="16" spans="1:14" x14ac:dyDescent="0.25">
      <c r="A16" s="21">
        <v>10</v>
      </c>
      <c r="B16" s="23" t="s">
        <v>303</v>
      </c>
      <c r="C16" s="12">
        <f>'Anexo II'!C16</f>
        <v>2755</v>
      </c>
      <c r="D16" s="19">
        <f t="shared" si="0"/>
        <v>1.1870405334486909E-3</v>
      </c>
      <c r="E16" s="19">
        <f t="shared" si="1"/>
        <v>8.309283734140836E-4</v>
      </c>
      <c r="F16" s="12">
        <f>'Anexo II'!X16</f>
        <v>49.061852249180603</v>
      </c>
      <c r="G16" s="12">
        <f t="shared" si="4"/>
        <v>5833.9723309906803</v>
      </c>
      <c r="H16" s="14">
        <f t="shared" si="5"/>
        <v>2.5264116661871425E-3</v>
      </c>
      <c r="I16" s="14">
        <f t="shared" si="2"/>
        <v>7.5792349985614267E-4</v>
      </c>
      <c r="J16" s="41">
        <f t="shared" si="3"/>
        <v>1.5888518732702262E-3</v>
      </c>
      <c r="N16" s="35"/>
    </row>
    <row r="17" spans="1:14" x14ac:dyDescent="0.25">
      <c r="A17" s="21">
        <v>11</v>
      </c>
      <c r="B17" s="23" t="s">
        <v>302</v>
      </c>
      <c r="C17" s="12">
        <f>'Anexo II'!C17</f>
        <v>8389</v>
      </c>
      <c r="D17" s="19">
        <f t="shared" si="0"/>
        <v>3.6145491960439449E-3</v>
      </c>
      <c r="E17" s="19">
        <f t="shared" si="1"/>
        <v>2.5301844372307611E-3</v>
      </c>
      <c r="F17" s="12">
        <f>'Anexo II'!X17</f>
        <v>55.201169409642802</v>
      </c>
      <c r="G17" s="12">
        <f t="shared" si="4"/>
        <v>10265.70095815694</v>
      </c>
      <c r="H17" s="14">
        <f t="shared" si="5"/>
        <v>4.4455793052882156E-3</v>
      </c>
      <c r="I17" s="14">
        <f t="shared" si="2"/>
        <v>1.3336737915864646E-3</v>
      </c>
      <c r="J17" s="41">
        <f t="shared" si="3"/>
        <v>3.863858228817226E-3</v>
      </c>
      <c r="N17" s="35"/>
    </row>
    <row r="18" spans="1:14" x14ac:dyDescent="0.25">
      <c r="A18" s="21">
        <v>12</v>
      </c>
      <c r="B18" s="23" t="s">
        <v>301</v>
      </c>
      <c r="C18" s="12">
        <f>'Anexo II'!C18</f>
        <v>3736</v>
      </c>
      <c r="D18" s="19">
        <f t="shared" si="0"/>
        <v>1.609721754252018E-3</v>
      </c>
      <c r="E18" s="19">
        <f t="shared" si="1"/>
        <v>1.1268052279764125E-3</v>
      </c>
      <c r="F18" s="12">
        <f>'Anexo II'!X18</f>
        <v>53.734002402342497</v>
      </c>
      <c r="G18" s="12">
        <f t="shared" si="4"/>
        <v>5369.862078817926</v>
      </c>
      <c r="H18" s="14">
        <f t="shared" si="5"/>
        <v>2.3254279300700411E-3</v>
      </c>
      <c r="I18" s="14">
        <f t="shared" si="2"/>
        <v>6.9762837902101233E-4</v>
      </c>
      <c r="J18" s="41">
        <f t="shared" si="3"/>
        <v>1.8244336069974249E-3</v>
      </c>
      <c r="N18" s="35"/>
    </row>
    <row r="19" spans="1:14" x14ac:dyDescent="0.25">
      <c r="A19" s="21">
        <v>13</v>
      </c>
      <c r="B19" s="24" t="s">
        <v>300</v>
      </c>
      <c r="C19" s="12">
        <f>'Anexo II'!C19</f>
        <v>16671</v>
      </c>
      <c r="D19" s="19">
        <f t="shared" si="0"/>
        <v>7.1829955474131133E-3</v>
      </c>
      <c r="E19" s="19">
        <f t="shared" si="1"/>
        <v>5.028096883189179E-3</v>
      </c>
      <c r="F19" s="12">
        <f>'Anexo II'!X19</f>
        <v>58.883084195099201</v>
      </c>
      <c r="G19" s="12">
        <f t="shared" si="4"/>
        <v>11463.362052637745</v>
      </c>
      <c r="H19" s="14">
        <f t="shared" si="5"/>
        <v>4.9642284845380861E-3</v>
      </c>
      <c r="I19" s="14">
        <f t="shared" si="2"/>
        <v>1.4892685453614257E-3</v>
      </c>
      <c r="J19" s="41">
        <f t="shared" si="3"/>
        <v>6.5173654285506045E-3</v>
      </c>
      <c r="N19" s="35"/>
    </row>
    <row r="20" spans="1:14" x14ac:dyDescent="0.25">
      <c r="A20" s="21">
        <v>14</v>
      </c>
      <c r="B20" s="23" t="s">
        <v>299</v>
      </c>
      <c r="C20" s="12">
        <f>'Anexo II'!C20</f>
        <v>1714</v>
      </c>
      <c r="D20" s="19">
        <f t="shared" si="0"/>
        <v>7.3850725021090973E-4</v>
      </c>
      <c r="E20" s="19">
        <f t="shared" si="1"/>
        <v>5.1695507514763674E-4</v>
      </c>
      <c r="F20" s="12">
        <f>'Anexo II'!X20</f>
        <v>52.603119206433099</v>
      </c>
      <c r="G20" s="12">
        <f t="shared" si="4"/>
        <v>2745.8037358332836</v>
      </c>
      <c r="H20" s="14">
        <f t="shared" si="5"/>
        <v>1.1890749900233849E-3</v>
      </c>
      <c r="I20" s="14">
        <f t="shared" si="2"/>
        <v>3.5672249700701548E-4</v>
      </c>
      <c r="J20" s="41">
        <f t="shared" si="3"/>
        <v>8.7367757215465222E-4</v>
      </c>
      <c r="N20" s="35"/>
    </row>
    <row r="21" spans="1:14" x14ac:dyDescent="0.25">
      <c r="A21" s="21">
        <v>15</v>
      </c>
      <c r="B21" s="24" t="s">
        <v>298</v>
      </c>
      <c r="C21" s="12">
        <f>'Anexo II'!C21</f>
        <v>5560</v>
      </c>
      <c r="D21" s="19">
        <f t="shared" si="0"/>
        <v>2.3956244522594272E-3</v>
      </c>
      <c r="E21" s="19">
        <f t="shared" si="1"/>
        <v>1.6769371165815991E-3</v>
      </c>
      <c r="F21" s="12">
        <f>'Anexo II'!X21</f>
        <v>51.711242823354397</v>
      </c>
      <c r="G21" s="12">
        <f t="shared" si="4"/>
        <v>9629.0473297529661</v>
      </c>
      <c r="H21" s="14">
        <f t="shared" si="5"/>
        <v>4.1698753658684275E-3</v>
      </c>
      <c r="I21" s="14">
        <f t="shared" si="2"/>
        <v>1.2509626097605283E-3</v>
      </c>
      <c r="J21" s="41">
        <f t="shared" si="3"/>
        <v>2.9278997263421274E-3</v>
      </c>
      <c r="N21" s="35"/>
    </row>
    <row r="22" spans="1:14" x14ac:dyDescent="0.25">
      <c r="A22" s="21">
        <v>16</v>
      </c>
      <c r="B22" s="23" t="s">
        <v>297</v>
      </c>
      <c r="C22" s="12">
        <f>'Anexo II'!C22</f>
        <v>3104</v>
      </c>
      <c r="D22" s="19">
        <f t="shared" si="0"/>
        <v>1.3374133632757666E-3</v>
      </c>
      <c r="E22" s="19">
        <f t="shared" si="1"/>
        <v>9.3618935429303656E-4</v>
      </c>
      <c r="F22" s="12">
        <f>'Anexo II'!X22</f>
        <v>52.303856046019497</v>
      </c>
      <c r="G22" s="12">
        <f t="shared" si="4"/>
        <v>5107.8137693074341</v>
      </c>
      <c r="H22" s="14">
        <f t="shared" si="5"/>
        <v>2.211947462784468E-3</v>
      </c>
      <c r="I22" s="14">
        <f t="shared" si="2"/>
        <v>6.6358423883534033E-4</v>
      </c>
      <c r="J22" s="41">
        <f t="shared" si="3"/>
        <v>1.5997735931283768E-3</v>
      </c>
      <c r="N22" s="35"/>
    </row>
    <row r="23" spans="1:14" x14ac:dyDescent="0.25">
      <c r="A23" s="21">
        <v>17</v>
      </c>
      <c r="B23" s="23" t="s">
        <v>296</v>
      </c>
      <c r="C23" s="12">
        <f>'Anexo II'!C23</f>
        <v>4686</v>
      </c>
      <c r="D23" s="19">
        <f t="shared" si="0"/>
        <v>2.0190460761308768E-3</v>
      </c>
      <c r="E23" s="19">
        <f t="shared" si="1"/>
        <v>1.4133322532916136E-3</v>
      </c>
      <c r="F23" s="12">
        <f>'Anexo II'!X23</f>
        <v>49.888448401560701</v>
      </c>
      <c r="G23" s="12">
        <f t="shared" si="4"/>
        <v>9359.0756030657139</v>
      </c>
      <c r="H23" s="14">
        <f t="shared" si="5"/>
        <v>4.052963649263228E-3</v>
      </c>
      <c r="I23" s="14">
        <f t="shared" si="2"/>
        <v>1.2158890947789683E-3</v>
      </c>
      <c r="J23" s="41">
        <f t="shared" si="3"/>
        <v>2.6292213480705821E-3</v>
      </c>
      <c r="N23" s="35"/>
    </row>
    <row r="24" spans="1:14" x14ac:dyDescent="0.25">
      <c r="A24" s="21">
        <v>18</v>
      </c>
      <c r="B24" s="23" t="s">
        <v>295</v>
      </c>
      <c r="C24" s="12">
        <f>'Anexo II'!C24</f>
        <v>3385</v>
      </c>
      <c r="D24" s="19">
        <f t="shared" si="0"/>
        <v>1.4584871890104606E-3</v>
      </c>
      <c r="E24" s="19">
        <f t="shared" si="1"/>
        <v>1.0209410323073224E-3</v>
      </c>
      <c r="F24" s="12">
        <f>'Anexo II'!X24</f>
        <v>52.576072279621599</v>
      </c>
      <c r="G24" s="12">
        <f t="shared" si="4"/>
        <v>5436.0523205548143</v>
      </c>
      <c r="H24" s="14">
        <f t="shared" si="5"/>
        <v>2.3540917271236386E-3</v>
      </c>
      <c r="I24" s="14">
        <f t="shared" si="2"/>
        <v>7.0622751813709153E-4</v>
      </c>
      <c r="J24" s="41">
        <f t="shared" si="3"/>
        <v>1.7271685504444139E-3</v>
      </c>
      <c r="N24" s="35"/>
    </row>
    <row r="25" spans="1:14" x14ac:dyDescent="0.25">
      <c r="A25" s="21">
        <v>19</v>
      </c>
      <c r="B25" s="23" t="s">
        <v>294</v>
      </c>
      <c r="C25" s="12">
        <f>'Anexo II'!C25</f>
        <v>38934</v>
      </c>
      <c r="D25" s="19">
        <f t="shared" si="0"/>
        <v>1.6775403313717362E-2</v>
      </c>
      <c r="E25" s="19">
        <f t="shared" si="1"/>
        <v>1.1742782319602152E-2</v>
      </c>
      <c r="F25" s="12">
        <f>'Anexo II'!X25</f>
        <v>48.7793371874385</v>
      </c>
      <c r="G25" s="12">
        <f t="shared" si="4"/>
        <v>84047.935633485569</v>
      </c>
      <c r="H25" s="14">
        <f t="shared" si="5"/>
        <v>3.6397101846954785E-2</v>
      </c>
      <c r="I25" s="14">
        <f t="shared" si="2"/>
        <v>1.0919130554086436E-2</v>
      </c>
      <c r="J25" s="41">
        <f t="shared" si="3"/>
        <v>2.2661912873688586E-2</v>
      </c>
      <c r="N25" s="35"/>
    </row>
    <row r="26" spans="1:14" x14ac:dyDescent="0.25">
      <c r="A26" s="21">
        <v>20</v>
      </c>
      <c r="B26" s="24" t="s">
        <v>293</v>
      </c>
      <c r="C26" s="12">
        <f>'Anexo II'!C26</f>
        <v>4497</v>
      </c>
      <c r="D26" s="19">
        <f t="shared" si="0"/>
        <v>1.937612079462346E-3</v>
      </c>
      <c r="E26" s="19">
        <f t="shared" si="1"/>
        <v>1.3563284556236421E-3</v>
      </c>
      <c r="F26" s="12">
        <f>'Anexo II'!X26</f>
        <v>55.688963939236402</v>
      </c>
      <c r="G26" s="12">
        <f t="shared" si="4"/>
        <v>5183.6327664609616</v>
      </c>
      <c r="H26" s="14">
        <f t="shared" si="5"/>
        <v>2.2447810087904627E-3</v>
      </c>
      <c r="I26" s="14">
        <f t="shared" si="2"/>
        <v>6.7343430263713876E-4</v>
      </c>
      <c r="J26" s="41">
        <f t="shared" si="3"/>
        <v>2.0297627582607806E-3</v>
      </c>
      <c r="N26" s="35"/>
    </row>
    <row r="27" spans="1:14" x14ac:dyDescent="0.25">
      <c r="A27" s="21">
        <v>21</v>
      </c>
      <c r="B27" s="23" t="s">
        <v>292</v>
      </c>
      <c r="C27" s="12">
        <f>'Anexo II'!C27</f>
        <v>9406</v>
      </c>
      <c r="D27" s="19">
        <f t="shared" si="0"/>
        <v>4.052741654307945E-3</v>
      </c>
      <c r="E27" s="19">
        <f t="shared" si="1"/>
        <v>2.8369191580155614E-3</v>
      </c>
      <c r="F27" s="12">
        <f>'Anexo II'!X27</f>
        <v>50.171329232292102</v>
      </c>
      <c r="G27" s="12">
        <f t="shared" si="4"/>
        <v>18398.648286298398</v>
      </c>
      <c r="H27" s="14">
        <f t="shared" si="5"/>
        <v>7.9675660142675096E-3</v>
      </c>
      <c r="I27" s="14">
        <f t="shared" si="2"/>
        <v>2.3902698042802526E-3</v>
      </c>
      <c r="J27" s="41">
        <f t="shared" si="3"/>
        <v>5.227188962295814E-3</v>
      </c>
      <c r="N27" s="35"/>
    </row>
    <row r="28" spans="1:14" x14ac:dyDescent="0.25">
      <c r="A28" s="21">
        <v>22</v>
      </c>
      <c r="B28" s="23" t="s">
        <v>291</v>
      </c>
      <c r="C28" s="12">
        <f>'Anexo II'!C28</f>
        <v>4363</v>
      </c>
      <c r="D28" s="19">
        <f t="shared" si="0"/>
        <v>1.879875806692065E-3</v>
      </c>
      <c r="E28" s="19">
        <f t="shared" si="1"/>
        <v>1.3159130646844455E-3</v>
      </c>
      <c r="F28" s="12">
        <f>'Anexo II'!X28</f>
        <v>49.088945837836199</v>
      </c>
      <c r="G28" s="12">
        <f t="shared" si="4"/>
        <v>9221.8527074662015</v>
      </c>
      <c r="H28" s="14">
        <f t="shared" si="5"/>
        <v>3.9935390403275667E-3</v>
      </c>
      <c r="I28" s="14">
        <f t="shared" si="2"/>
        <v>1.1980617120982699E-3</v>
      </c>
      <c r="J28" s="41">
        <f t="shared" si="3"/>
        <v>2.5139747767827154E-3</v>
      </c>
      <c r="N28" s="35"/>
    </row>
    <row r="29" spans="1:14" x14ac:dyDescent="0.25">
      <c r="A29" s="21">
        <v>23</v>
      </c>
      <c r="B29" s="23" t="s">
        <v>290</v>
      </c>
      <c r="C29" s="12">
        <f>'Anexo II'!C29</f>
        <v>4863</v>
      </c>
      <c r="D29" s="19">
        <f t="shared" si="0"/>
        <v>2.095309660312517E-3</v>
      </c>
      <c r="E29" s="19">
        <f t="shared" si="1"/>
        <v>1.4667167622187617E-3</v>
      </c>
      <c r="F29" s="12">
        <f>'Anexo II'!X29</f>
        <v>54.827067853042699</v>
      </c>
      <c r="G29" s="12">
        <f t="shared" si="4"/>
        <v>6215.7840908631242</v>
      </c>
      <c r="H29" s="14">
        <f t="shared" si="5"/>
        <v>2.6917558998759204E-3</v>
      </c>
      <c r="I29" s="14">
        <f t="shared" si="2"/>
        <v>8.0752676996277608E-4</v>
      </c>
      <c r="J29" s="41">
        <f t="shared" si="3"/>
        <v>2.274243532181538E-3</v>
      </c>
      <c r="N29" s="35"/>
    </row>
    <row r="30" spans="1:14" x14ac:dyDescent="0.25">
      <c r="A30" s="21">
        <v>24</v>
      </c>
      <c r="B30" s="23" t="s">
        <v>289</v>
      </c>
      <c r="C30" s="12">
        <f>'Anexo II'!C30</f>
        <v>3244</v>
      </c>
      <c r="D30" s="19">
        <f t="shared" si="0"/>
        <v>1.397734842289493E-3</v>
      </c>
      <c r="E30" s="19">
        <f t="shared" si="1"/>
        <v>9.78414389602645E-4</v>
      </c>
      <c r="F30" s="12">
        <f>'Anexo II'!X30</f>
        <v>51.226445609730597</v>
      </c>
      <c r="G30" s="12">
        <f t="shared" si="4"/>
        <v>5847.0813603601373</v>
      </c>
      <c r="H30" s="14">
        <f t="shared" si="5"/>
        <v>2.5320885537094668E-3</v>
      </c>
      <c r="I30" s="14">
        <f t="shared" si="2"/>
        <v>7.5962656611283999E-4</v>
      </c>
      <c r="J30" s="41">
        <f t="shared" si="3"/>
        <v>1.738040955715485E-3</v>
      </c>
      <c r="N30" s="35"/>
    </row>
    <row r="31" spans="1:14" x14ac:dyDescent="0.25">
      <c r="A31" s="21">
        <v>25</v>
      </c>
      <c r="B31" s="23" t="s">
        <v>288</v>
      </c>
      <c r="C31" s="12">
        <f>'Anexo II'!C31</f>
        <v>6003</v>
      </c>
      <c r="D31" s="19">
        <f t="shared" si="0"/>
        <v>2.5864988465671476E-3</v>
      </c>
      <c r="E31" s="19">
        <f t="shared" si="1"/>
        <v>1.8105491925970031E-3</v>
      </c>
      <c r="F31" s="12">
        <f>'Anexo II'!X31</f>
        <v>54.958322962571401</v>
      </c>
      <c r="G31" s="12">
        <f t="shared" si="4"/>
        <v>7558.1862644275643</v>
      </c>
      <c r="H31" s="14">
        <f t="shared" si="5"/>
        <v>3.2730854502394662E-3</v>
      </c>
      <c r="I31" s="14">
        <f t="shared" si="2"/>
        <v>9.8192563507183976E-4</v>
      </c>
      <c r="J31" s="41">
        <f t="shared" si="3"/>
        <v>2.7924748276688428E-3</v>
      </c>
      <c r="N31" s="35"/>
    </row>
    <row r="32" spans="1:14" x14ac:dyDescent="0.25">
      <c r="A32" s="21">
        <v>26</v>
      </c>
      <c r="B32" s="24" t="s">
        <v>287</v>
      </c>
      <c r="C32" s="12">
        <f>'Anexo II'!C32</f>
        <v>3622</v>
      </c>
      <c r="D32" s="19">
        <f t="shared" si="0"/>
        <v>1.5606028356265548E-3</v>
      </c>
      <c r="E32" s="19">
        <f t="shared" si="1"/>
        <v>1.0924219849385883E-3</v>
      </c>
      <c r="F32" s="12">
        <f>'Anexo II'!X32</f>
        <v>55.088869679474499</v>
      </c>
      <c r="G32" s="12">
        <f t="shared" si="4"/>
        <v>4491.4994014493486</v>
      </c>
      <c r="H32" s="14">
        <f t="shared" si="5"/>
        <v>1.9450514748271489E-3</v>
      </c>
      <c r="I32" s="14">
        <f t="shared" si="2"/>
        <v>5.8351544244814469E-4</v>
      </c>
      <c r="J32" s="41">
        <f t="shared" si="3"/>
        <v>1.6759374273867329E-3</v>
      </c>
      <c r="N32" s="35"/>
    </row>
    <row r="33" spans="1:14" x14ac:dyDescent="0.25">
      <c r="A33" s="21">
        <v>27</v>
      </c>
      <c r="B33" s="23" t="s">
        <v>286</v>
      </c>
      <c r="C33" s="12">
        <f>'Anexo II'!C33</f>
        <v>8345</v>
      </c>
      <c r="D33" s="19">
        <f t="shared" si="0"/>
        <v>3.5955910169253452E-3</v>
      </c>
      <c r="E33" s="19">
        <f t="shared" si="1"/>
        <v>2.5169137118477413E-3</v>
      </c>
      <c r="F33" s="12">
        <f>'Anexo II'!X33</f>
        <v>56.710971441663801</v>
      </c>
      <c r="G33" s="12">
        <f t="shared" si="4"/>
        <v>8377.3999472923424</v>
      </c>
      <c r="H33" s="14">
        <f t="shared" si="5"/>
        <v>3.6278473325499798E-3</v>
      </c>
      <c r="I33" s="14">
        <f t="shared" si="2"/>
        <v>1.088354199764994E-3</v>
      </c>
      <c r="J33" s="41">
        <f t="shared" si="3"/>
        <v>3.6052679116127355E-3</v>
      </c>
      <c r="N33" s="35"/>
    </row>
    <row r="34" spans="1:14" x14ac:dyDescent="0.25">
      <c r="A34" s="21">
        <v>28</v>
      </c>
      <c r="B34" s="23" t="s">
        <v>285</v>
      </c>
      <c r="C34" s="12">
        <f>'Anexo II'!C34</f>
        <v>2936</v>
      </c>
      <c r="D34" s="19">
        <f t="shared" si="0"/>
        <v>1.2650275884592947E-3</v>
      </c>
      <c r="E34" s="19">
        <f t="shared" si="1"/>
        <v>8.8551931192150618E-4</v>
      </c>
      <c r="F34" s="12">
        <f>'Anexo II'!X34</f>
        <v>54.903949457612498</v>
      </c>
      <c r="G34" s="12">
        <f t="shared" si="4"/>
        <v>3719.8678395406741</v>
      </c>
      <c r="H34" s="14">
        <f t="shared" si="5"/>
        <v>1.6108951111350298E-3</v>
      </c>
      <c r="I34" s="14">
        <f t="shared" si="2"/>
        <v>4.8326853334050893E-4</v>
      </c>
      <c r="J34" s="41">
        <f t="shared" si="3"/>
        <v>1.3687878452620151E-3</v>
      </c>
      <c r="N34" s="35"/>
    </row>
    <row r="35" spans="1:14" x14ac:dyDescent="0.25">
      <c r="A35" s="21">
        <v>29</v>
      </c>
      <c r="B35" s="23" t="s">
        <v>284</v>
      </c>
      <c r="C35" s="12">
        <f>'Anexo II'!C35</f>
        <v>6240</v>
      </c>
      <c r="D35" s="19">
        <f t="shared" si="0"/>
        <v>2.6886144931832418E-3</v>
      </c>
      <c r="E35" s="19">
        <f t="shared" si="1"/>
        <v>1.8820301452282691E-3</v>
      </c>
      <c r="F35" s="12">
        <f>'Anexo II'!X35</f>
        <v>55.462182976939197</v>
      </c>
      <c r="G35" s="12">
        <f t="shared" si="4"/>
        <v>7398.8064293997486</v>
      </c>
      <c r="H35" s="14">
        <f t="shared" si="5"/>
        <v>3.2040657409017495E-3</v>
      </c>
      <c r="I35" s="14">
        <f t="shared" si="2"/>
        <v>9.6121972227052477E-4</v>
      </c>
      <c r="J35" s="41">
        <f t="shared" si="3"/>
        <v>2.8432498674987941E-3</v>
      </c>
      <c r="N35" s="35"/>
    </row>
    <row r="36" spans="1:14" x14ac:dyDescent="0.25">
      <c r="A36" s="21">
        <v>30</v>
      </c>
      <c r="B36" s="23" t="s">
        <v>283</v>
      </c>
      <c r="C36" s="12">
        <f>'Anexo II'!C36</f>
        <v>4015</v>
      </c>
      <c r="D36" s="19">
        <f t="shared" si="0"/>
        <v>1.7299338445722302E-3</v>
      </c>
      <c r="E36" s="19">
        <f t="shared" si="1"/>
        <v>1.2109536912005611E-3</v>
      </c>
      <c r="F36" s="12">
        <f>'Anexo II'!X36</f>
        <v>49.2620186668522</v>
      </c>
      <c r="G36" s="12">
        <f t="shared" si="4"/>
        <v>8385.1270796568715</v>
      </c>
      <c r="H36" s="14">
        <f t="shared" si="5"/>
        <v>3.6311935803969597E-3</v>
      </c>
      <c r="I36" s="14">
        <f t="shared" si="2"/>
        <v>1.0893580741190879E-3</v>
      </c>
      <c r="J36" s="41">
        <f t="shared" si="3"/>
        <v>2.300311765319649E-3</v>
      </c>
      <c r="N36" s="35"/>
    </row>
    <row r="37" spans="1:14" x14ac:dyDescent="0.25">
      <c r="A37" s="21">
        <v>31</v>
      </c>
      <c r="B37" s="24" t="s">
        <v>282</v>
      </c>
      <c r="C37" s="12">
        <f>'Anexo II'!C37</f>
        <v>2818</v>
      </c>
      <c r="D37" s="19">
        <f t="shared" si="0"/>
        <v>1.2141851990048679E-3</v>
      </c>
      <c r="E37" s="19">
        <f t="shared" si="1"/>
        <v>8.4992963930340755E-4</v>
      </c>
      <c r="F37" s="12">
        <f>'Anexo II'!X37</f>
        <v>51.262294036781803</v>
      </c>
      <c r="G37" s="12">
        <f t="shared" si="4"/>
        <v>5064.537746873194</v>
      </c>
      <c r="H37" s="14">
        <f t="shared" si="5"/>
        <v>2.1932067074738452E-3</v>
      </c>
      <c r="I37" s="14">
        <f t="shared" si="2"/>
        <v>6.5796201224215358E-4</v>
      </c>
      <c r="J37" s="41">
        <f t="shared" si="3"/>
        <v>1.5078916515455611E-3</v>
      </c>
      <c r="N37" s="35"/>
    </row>
    <row r="38" spans="1:14" x14ac:dyDescent="0.25">
      <c r="A38" s="21">
        <v>32</v>
      </c>
      <c r="B38" s="23" t="s">
        <v>281</v>
      </c>
      <c r="C38" s="12">
        <f>'Anexo II'!C38</f>
        <v>16779</v>
      </c>
      <c r="D38" s="19">
        <f t="shared" si="0"/>
        <v>7.2295292597951309E-3</v>
      </c>
      <c r="E38" s="19">
        <f t="shared" si="1"/>
        <v>5.0606704818565917E-3</v>
      </c>
      <c r="F38" s="12">
        <f>'Anexo II'!X38</f>
        <v>52.251815023813997</v>
      </c>
      <c r="G38" s="12">
        <f t="shared" si="4"/>
        <v>27737.964456165846</v>
      </c>
      <c r="H38" s="14">
        <f t="shared" si="5"/>
        <v>1.2011972807289894E-2</v>
      </c>
      <c r="I38" s="14">
        <f t="shared" si="2"/>
        <v>3.6035918421869679E-3</v>
      </c>
      <c r="J38" s="41">
        <f t="shared" si="3"/>
        <v>8.66426232404356E-3</v>
      </c>
      <c r="N38" s="35"/>
    </row>
    <row r="39" spans="1:14" x14ac:dyDescent="0.25">
      <c r="A39" s="21">
        <v>33</v>
      </c>
      <c r="B39" s="23" t="s">
        <v>280</v>
      </c>
      <c r="C39" s="12">
        <f>'Anexo II'!C39</f>
        <v>21255</v>
      </c>
      <c r="D39" s="19">
        <f t="shared" ref="D39:D70" si="6">C39/$C$114</f>
        <v>9.1580931174054178E-3</v>
      </c>
      <c r="E39" s="19">
        <f t="shared" ref="E39:E70" si="7">D39*0.7</f>
        <v>6.4106651821837918E-3</v>
      </c>
      <c r="F39" s="12">
        <f>'Anexo II'!X39</f>
        <v>52.109950730545897</v>
      </c>
      <c r="G39" s="12">
        <f t="shared" si="4"/>
        <v>35576.431395559128</v>
      </c>
      <c r="H39" s="14">
        <f t="shared" si="5"/>
        <v>1.5406434281765654E-2</v>
      </c>
      <c r="I39" s="14">
        <f t="shared" ref="I39:I70" si="8">H39*0.3</f>
        <v>4.6219302845296965E-3</v>
      </c>
      <c r="J39" s="41">
        <f t="shared" ref="J39:J70" si="9">+E39+I39</f>
        <v>1.1032595466713488E-2</v>
      </c>
      <c r="N39" s="35"/>
    </row>
    <row r="40" spans="1:14" x14ac:dyDescent="0.25">
      <c r="A40" s="21">
        <v>34</v>
      </c>
      <c r="B40" s="23" t="s">
        <v>279</v>
      </c>
      <c r="C40" s="12">
        <f>'Anexo II'!C40</f>
        <v>6514</v>
      </c>
      <c r="D40" s="19">
        <f t="shared" si="6"/>
        <v>2.8066722449672497E-3</v>
      </c>
      <c r="E40" s="19">
        <f t="shared" si="7"/>
        <v>1.9646705714770748E-3</v>
      </c>
      <c r="F40" s="12">
        <f>'Anexo II'!X40</f>
        <v>50.966674166207099</v>
      </c>
      <c r="G40" s="12">
        <f t="shared" si="4"/>
        <v>11987.403100481197</v>
      </c>
      <c r="H40" s="14">
        <f t="shared" si="5"/>
        <v>5.1911653539160399E-3</v>
      </c>
      <c r="I40" s="14">
        <f t="shared" si="8"/>
        <v>1.5573496061748119E-3</v>
      </c>
      <c r="J40" s="41">
        <f t="shared" si="9"/>
        <v>3.522020177651887E-3</v>
      </c>
      <c r="N40" s="35"/>
    </row>
    <row r="41" spans="1:14" x14ac:dyDescent="0.25">
      <c r="A41" s="21">
        <v>35</v>
      </c>
      <c r="B41" s="23" t="s">
        <v>278</v>
      </c>
      <c r="C41" s="12">
        <f>'Anexo II'!C41</f>
        <v>6384</v>
      </c>
      <c r="D41" s="19">
        <f t="shared" si="6"/>
        <v>2.7506594430259323E-3</v>
      </c>
      <c r="E41" s="19">
        <f t="shared" si="7"/>
        <v>1.9254616101181525E-3</v>
      </c>
      <c r="F41" s="12">
        <f>'Anexo II'!X41</f>
        <v>52.660157138938303</v>
      </c>
      <c r="G41" s="12">
        <f t="shared" si="4"/>
        <v>10174.060273722596</v>
      </c>
      <c r="H41" s="14">
        <f t="shared" si="5"/>
        <v>4.4058941506256834E-3</v>
      </c>
      <c r="I41" s="14">
        <f t="shared" si="8"/>
        <v>1.3217682451877051E-3</v>
      </c>
      <c r="J41" s="41">
        <f t="shared" si="9"/>
        <v>3.2472298553058573E-3</v>
      </c>
      <c r="N41" s="35"/>
    </row>
    <row r="42" spans="1:14" x14ac:dyDescent="0.25">
      <c r="A42" s="21">
        <v>36</v>
      </c>
      <c r="B42" s="24" t="s">
        <v>277</v>
      </c>
      <c r="C42" s="12">
        <f>'Anexo II'!C42</f>
        <v>8090</v>
      </c>
      <c r="D42" s="19">
        <f t="shared" si="6"/>
        <v>3.4857197515789145E-3</v>
      </c>
      <c r="E42" s="19">
        <f t="shared" si="7"/>
        <v>2.4400038261052398E-3</v>
      </c>
      <c r="F42" s="12">
        <f>'Anexo II'!X42</f>
        <v>53.030389865795101</v>
      </c>
      <c r="G42" s="12">
        <f t="shared" si="4"/>
        <v>12456.781655520479</v>
      </c>
      <c r="H42" s="14">
        <f t="shared" si="5"/>
        <v>5.3944305375731479E-3</v>
      </c>
      <c r="I42" s="14">
        <f t="shared" si="8"/>
        <v>1.6183291612719443E-3</v>
      </c>
      <c r="J42" s="41">
        <f t="shared" si="9"/>
        <v>4.0583329873771839E-3</v>
      </c>
      <c r="N42" s="35"/>
    </row>
    <row r="43" spans="1:14" x14ac:dyDescent="0.25">
      <c r="A43" s="21">
        <v>37</v>
      </c>
      <c r="B43" s="24" t="s">
        <v>276</v>
      </c>
      <c r="C43" s="12">
        <f>'Anexo II'!C43</f>
        <v>5250</v>
      </c>
      <c r="D43" s="19">
        <f t="shared" si="6"/>
        <v>2.262055463014747E-3</v>
      </c>
      <c r="E43" s="19">
        <f t="shared" si="7"/>
        <v>1.5834388241103229E-3</v>
      </c>
      <c r="F43" s="12">
        <f>'Anexo II'!X43</f>
        <v>54.088077284278299</v>
      </c>
      <c r="G43" s="12">
        <f t="shared" si="4"/>
        <v>7275.3237238976644</v>
      </c>
      <c r="H43" s="14">
        <f t="shared" si="5"/>
        <v>3.1505913447179338E-3</v>
      </c>
      <c r="I43" s="14">
        <f t="shared" si="8"/>
        <v>9.4517740341538005E-4</v>
      </c>
      <c r="J43" s="41">
        <f t="shared" si="9"/>
        <v>2.5286162275257032E-3</v>
      </c>
      <c r="N43" s="35"/>
    </row>
    <row r="44" spans="1:14" x14ac:dyDescent="0.25">
      <c r="A44" s="21">
        <v>38</v>
      </c>
      <c r="B44" s="23" t="s">
        <v>275</v>
      </c>
      <c r="C44" s="12">
        <f>'Anexo II'!C44</f>
        <v>35137</v>
      </c>
      <c r="D44" s="19">
        <f t="shared" si="6"/>
        <v>1.5139398629323651E-2</v>
      </c>
      <c r="E44" s="19">
        <f t="shared" si="7"/>
        <v>1.0597579040526555E-2</v>
      </c>
      <c r="F44" s="12">
        <f>'Anexo II'!X44</f>
        <v>54.493181212077502</v>
      </c>
      <c r="G44" s="12">
        <f t="shared" si="4"/>
        <v>46619.519158979456</v>
      </c>
      <c r="H44" s="14">
        <f t="shared" si="5"/>
        <v>2.018866226869475E-2</v>
      </c>
      <c r="I44" s="14">
        <f t="shared" si="8"/>
        <v>6.0565986806084245E-3</v>
      </c>
      <c r="J44" s="41">
        <f t="shared" si="9"/>
        <v>1.6654177721134981E-2</v>
      </c>
      <c r="N44" s="35"/>
    </row>
    <row r="45" spans="1:14" x14ac:dyDescent="0.25">
      <c r="A45" s="21">
        <v>39</v>
      </c>
      <c r="B45" s="24" t="s">
        <v>274</v>
      </c>
      <c r="C45" s="12">
        <f>'Anexo II'!C45</f>
        <v>4186</v>
      </c>
      <c r="D45" s="19">
        <f t="shared" si="6"/>
        <v>1.8036122225104248E-3</v>
      </c>
      <c r="E45" s="19">
        <f t="shared" si="7"/>
        <v>1.2625285557572973E-3</v>
      </c>
      <c r="F45" s="12">
        <f>'Anexo II'!X45</f>
        <v>55.1057406418157</v>
      </c>
      <c r="G45" s="12">
        <f t="shared" si="4"/>
        <v>5180.6110244411384</v>
      </c>
      <c r="H45" s="14">
        <f t="shared" si="5"/>
        <v>2.2434724382560198E-3</v>
      </c>
      <c r="I45" s="14">
        <f t="shared" si="8"/>
        <v>6.7304173147680597E-4</v>
      </c>
      <c r="J45" s="41">
        <f t="shared" si="9"/>
        <v>1.9355702872341034E-3</v>
      </c>
      <c r="N45" s="35"/>
    </row>
    <row r="46" spans="1:14" x14ac:dyDescent="0.25">
      <c r="A46" s="21">
        <v>40</v>
      </c>
      <c r="B46" s="24" t="s">
        <v>273</v>
      </c>
      <c r="C46" s="12">
        <f>'Anexo II'!C46</f>
        <v>28555</v>
      </c>
      <c r="D46" s="19">
        <f t="shared" si="6"/>
        <v>1.2303427380264019E-2</v>
      </c>
      <c r="E46" s="19">
        <f t="shared" si="7"/>
        <v>8.6123991661848122E-3</v>
      </c>
      <c r="F46" s="12">
        <f>'Anexo II'!X46</f>
        <v>55.022645544476198</v>
      </c>
      <c r="G46" s="12">
        <f t="shared" si="4"/>
        <v>35685.263703121345</v>
      </c>
      <c r="H46" s="14">
        <f t="shared" si="5"/>
        <v>1.5453564298139346E-2</v>
      </c>
      <c r="I46" s="14">
        <f t="shared" si="8"/>
        <v>4.6360692894418035E-3</v>
      </c>
      <c r="J46" s="41">
        <f t="shared" si="9"/>
        <v>1.3248468455626616E-2</v>
      </c>
      <c r="N46" s="35"/>
    </row>
    <row r="47" spans="1:14" x14ac:dyDescent="0.25">
      <c r="A47" s="21">
        <v>41</v>
      </c>
      <c r="B47" s="24" t="s">
        <v>272</v>
      </c>
      <c r="C47" s="12">
        <f>'Anexo II'!C47</f>
        <v>141939</v>
      </c>
      <c r="D47" s="19">
        <f t="shared" si="6"/>
        <v>6.1156931498066697E-2</v>
      </c>
      <c r="E47" s="19">
        <f t="shared" si="7"/>
        <v>4.2809852048646686E-2</v>
      </c>
      <c r="F47" s="12">
        <f>'Anexo II'!X47</f>
        <v>58.122018789171797</v>
      </c>
      <c r="G47" s="12">
        <f t="shared" si="4"/>
        <v>113328.93265219289</v>
      </c>
      <c r="H47" s="14">
        <f t="shared" si="5"/>
        <v>4.9077287536675236E-2</v>
      </c>
      <c r="I47" s="14">
        <f t="shared" si="8"/>
        <v>1.4723186261002569E-2</v>
      </c>
      <c r="J47" s="41">
        <f t="shared" si="9"/>
        <v>5.7533038309649259E-2</v>
      </c>
      <c r="N47" s="35"/>
    </row>
    <row r="48" spans="1:14" x14ac:dyDescent="0.25">
      <c r="A48" s="21">
        <v>42</v>
      </c>
      <c r="B48" s="23" t="s">
        <v>271</v>
      </c>
      <c r="C48" s="12">
        <f>'Anexo II'!C48</f>
        <v>5553</v>
      </c>
      <c r="D48" s="19">
        <f t="shared" si="6"/>
        <v>2.3926083783087407E-3</v>
      </c>
      <c r="E48" s="19">
        <f t="shared" si="7"/>
        <v>1.6748258648161185E-3</v>
      </c>
      <c r="F48" s="12">
        <f>'Anexo II'!X48</f>
        <v>52.537152252264796</v>
      </c>
      <c r="G48" s="12">
        <f t="shared" si="4"/>
        <v>8949.1627798860682</v>
      </c>
      <c r="H48" s="14">
        <f t="shared" si="5"/>
        <v>3.8754502021905528E-3</v>
      </c>
      <c r="I48" s="14">
        <f t="shared" si="8"/>
        <v>1.1626350606571659E-3</v>
      </c>
      <c r="J48" s="41">
        <f t="shared" si="9"/>
        <v>2.8374609254732844E-3</v>
      </c>
      <c r="N48" s="35"/>
    </row>
    <row r="49" spans="1:14" x14ac:dyDescent="0.25">
      <c r="A49" s="21">
        <v>43</v>
      </c>
      <c r="B49" s="23" t="s">
        <v>270</v>
      </c>
      <c r="C49" s="12">
        <f>'Anexo II'!C49</f>
        <v>3405</v>
      </c>
      <c r="D49" s="19">
        <f t="shared" si="6"/>
        <v>1.4671045431552787E-3</v>
      </c>
      <c r="E49" s="19">
        <f t="shared" si="7"/>
        <v>1.026973180208695E-3</v>
      </c>
      <c r="F49" s="12">
        <f>'Anexo II'!X49</f>
        <v>51.940833109295802</v>
      </c>
      <c r="G49" s="12">
        <f t="shared" si="4"/>
        <v>5783.1020510706339</v>
      </c>
      <c r="H49" s="14">
        <f t="shared" si="5"/>
        <v>2.5043822047223527E-3</v>
      </c>
      <c r="I49" s="14">
        <f t="shared" si="8"/>
        <v>7.513146614167058E-4</v>
      </c>
      <c r="J49" s="41">
        <f t="shared" si="9"/>
        <v>1.7782878416254008E-3</v>
      </c>
      <c r="N49" s="35"/>
    </row>
    <row r="50" spans="1:14" x14ac:dyDescent="0.25">
      <c r="A50" s="21">
        <v>44</v>
      </c>
      <c r="B50" s="23" t="s">
        <v>269</v>
      </c>
      <c r="C50" s="12">
        <f>'Anexo II'!C50</f>
        <v>7530</v>
      </c>
      <c r="D50" s="19">
        <f t="shared" si="6"/>
        <v>3.2444338355240082E-3</v>
      </c>
      <c r="E50" s="19">
        <f t="shared" si="7"/>
        <v>2.2711036848668056E-3</v>
      </c>
      <c r="F50" s="12">
        <f>'Anexo II'!X50</f>
        <v>53.841735650131497</v>
      </c>
      <c r="G50" s="12">
        <f t="shared" si="4"/>
        <v>10704.973968736624</v>
      </c>
      <c r="H50" s="14">
        <f t="shared" si="5"/>
        <v>4.6358072315802841E-3</v>
      </c>
      <c r="I50" s="14">
        <f t="shared" si="8"/>
        <v>1.3907421694740851E-3</v>
      </c>
      <c r="J50" s="41">
        <f t="shared" si="9"/>
        <v>3.6618458543408909E-3</v>
      </c>
      <c r="N50" s="35"/>
    </row>
    <row r="51" spans="1:14" x14ac:dyDescent="0.25">
      <c r="A51" s="21">
        <v>45</v>
      </c>
      <c r="B51" s="23" t="s">
        <v>268</v>
      </c>
      <c r="C51" s="12">
        <f>'Anexo II'!C51</f>
        <v>2677</v>
      </c>
      <c r="D51" s="19">
        <f t="shared" si="6"/>
        <v>1.1534328522839004E-3</v>
      </c>
      <c r="E51" s="19">
        <f t="shared" si="7"/>
        <v>8.0740299659873022E-4</v>
      </c>
      <c r="F51" s="12">
        <f>'Anexo II'!X51</f>
        <v>54.674296035061403</v>
      </c>
      <c r="G51" s="12">
        <f t="shared" si="4"/>
        <v>3481.2310252588718</v>
      </c>
      <c r="H51" s="14">
        <f t="shared" si="5"/>
        <v>1.5075530317801727E-3</v>
      </c>
      <c r="I51" s="14">
        <f t="shared" si="8"/>
        <v>4.5226590953405179E-4</v>
      </c>
      <c r="J51" s="41">
        <f t="shared" si="9"/>
        <v>1.2596689061327819E-3</v>
      </c>
      <c r="N51" s="35"/>
    </row>
    <row r="52" spans="1:14" x14ac:dyDescent="0.25">
      <c r="A52" s="21">
        <v>46</v>
      </c>
      <c r="B52" s="23" t="s">
        <v>267</v>
      </c>
      <c r="C52" s="12">
        <f>'Anexo II'!C52</f>
        <v>3296</v>
      </c>
      <c r="D52" s="19">
        <f t="shared" si="6"/>
        <v>1.4201399630660201E-3</v>
      </c>
      <c r="E52" s="19">
        <f t="shared" si="7"/>
        <v>9.9409797414621399E-4</v>
      </c>
      <c r="F52" s="12">
        <f>'Anexo II'!X52</f>
        <v>51.863235698255899</v>
      </c>
      <c r="G52" s="12">
        <f t="shared" si="4"/>
        <v>5635.2136601726652</v>
      </c>
      <c r="H52" s="14">
        <f t="shared" si="5"/>
        <v>2.440338884860596E-3</v>
      </c>
      <c r="I52" s="14">
        <f t="shared" si="8"/>
        <v>7.3210166545817877E-4</v>
      </c>
      <c r="J52" s="41">
        <f t="shared" si="9"/>
        <v>1.7261996396043928E-3</v>
      </c>
      <c r="N52" s="35"/>
    </row>
    <row r="53" spans="1:14" x14ac:dyDescent="0.25">
      <c r="A53" s="21">
        <v>47</v>
      </c>
      <c r="B53" s="23" t="s">
        <v>266</v>
      </c>
      <c r="C53" s="12">
        <f>'Anexo II'!C53</f>
        <v>5968</v>
      </c>
      <c r="D53" s="19">
        <f t="shared" si="6"/>
        <v>2.5714184768137159E-3</v>
      </c>
      <c r="E53" s="19">
        <f t="shared" si="7"/>
        <v>1.799992933769601E-3</v>
      </c>
      <c r="F53" s="12">
        <f>'Anexo II'!X53</f>
        <v>51.998224769065899</v>
      </c>
      <c r="G53" s="12">
        <f t="shared" si="4"/>
        <v>10086.268970588053</v>
      </c>
      <c r="H53" s="14">
        <f t="shared" si="5"/>
        <v>4.3678759770991015E-3</v>
      </c>
      <c r="I53" s="14">
        <f t="shared" si="8"/>
        <v>1.3103627931297303E-3</v>
      </c>
      <c r="J53" s="41">
        <f t="shared" si="9"/>
        <v>3.1103557268993311E-3</v>
      </c>
      <c r="N53" s="35"/>
    </row>
    <row r="54" spans="1:14" x14ac:dyDescent="0.25">
      <c r="A54" s="21">
        <v>48</v>
      </c>
      <c r="B54" s="23" t="s">
        <v>265</v>
      </c>
      <c r="C54" s="12">
        <f>'Anexo II'!C54</f>
        <v>23991</v>
      </c>
      <c r="D54" s="19">
        <f t="shared" si="6"/>
        <v>1.0336947164416532E-2</v>
      </c>
      <c r="E54" s="19">
        <f t="shared" si="7"/>
        <v>7.2358630150915716E-3</v>
      </c>
      <c r="F54" s="12">
        <f>'Anexo II'!X54</f>
        <v>53.775413786012997</v>
      </c>
      <c r="G54" s="12">
        <f t="shared" si="4"/>
        <v>34338.312368381339</v>
      </c>
      <c r="H54" s="14">
        <f t="shared" si="5"/>
        <v>1.4870264725771366E-2</v>
      </c>
      <c r="I54" s="14">
        <f t="shared" si="8"/>
        <v>4.46107941773141E-3</v>
      </c>
      <c r="J54" s="41">
        <f t="shared" si="9"/>
        <v>1.1696942432822981E-2</v>
      </c>
      <c r="N54" s="35"/>
    </row>
    <row r="55" spans="1:14" x14ac:dyDescent="0.25">
      <c r="A55" s="21">
        <v>49</v>
      </c>
      <c r="B55" s="23" t="s">
        <v>264</v>
      </c>
      <c r="C55" s="12">
        <f>'Anexo II'!C55</f>
        <v>3965</v>
      </c>
      <c r="D55" s="19">
        <f t="shared" si="6"/>
        <v>1.708390459210185E-3</v>
      </c>
      <c r="E55" s="19">
        <f t="shared" si="7"/>
        <v>1.1958733214471294E-3</v>
      </c>
      <c r="F55" s="12">
        <f>'Anexo II'!X55</f>
        <v>46.505398692223501</v>
      </c>
      <c r="G55" s="12">
        <f t="shared" si="4"/>
        <v>9872.1123133845995</v>
      </c>
      <c r="H55" s="14">
        <f t="shared" si="5"/>
        <v>4.2751350715112667E-3</v>
      </c>
      <c r="I55" s="14">
        <f t="shared" si="8"/>
        <v>1.28254052145338E-3</v>
      </c>
      <c r="J55" s="41">
        <f t="shared" si="9"/>
        <v>2.4784138429005094E-3</v>
      </c>
      <c r="N55" s="35"/>
    </row>
    <row r="56" spans="1:14" x14ac:dyDescent="0.25">
      <c r="A56" s="21">
        <v>50</v>
      </c>
      <c r="B56" s="24" t="s">
        <v>263</v>
      </c>
      <c r="C56" s="12">
        <f>'Anexo II'!C56</f>
        <v>995129</v>
      </c>
      <c r="D56" s="19">
        <f t="shared" si="6"/>
        <v>0.42876895063893372</v>
      </c>
      <c r="E56" s="19">
        <f t="shared" si="7"/>
        <v>0.30013826544725358</v>
      </c>
      <c r="F56" s="12">
        <f>'Anexo II'!X56</f>
        <v>59.913620287915698</v>
      </c>
      <c r="G56" s="12">
        <f t="shared" si="4"/>
        <v>534958.34906737937</v>
      </c>
      <c r="H56" s="14">
        <f t="shared" si="5"/>
        <v>0.23166462528946127</v>
      </c>
      <c r="I56" s="14">
        <f t="shared" si="8"/>
        <v>6.9499387586838379E-2</v>
      </c>
      <c r="J56" s="41">
        <f t="shared" si="9"/>
        <v>0.36963765303409196</v>
      </c>
      <c r="N56" s="35"/>
    </row>
    <row r="57" spans="1:14" x14ac:dyDescent="0.25">
      <c r="A57" s="21">
        <v>51</v>
      </c>
      <c r="B57" s="23" t="s">
        <v>262</v>
      </c>
      <c r="C57" s="12">
        <f>'Anexo II'!C57</f>
        <v>3430</v>
      </c>
      <c r="D57" s="19">
        <f t="shared" si="6"/>
        <v>1.4778762358363014E-3</v>
      </c>
      <c r="E57" s="19">
        <f t="shared" si="7"/>
        <v>1.0345133650854108E-3</v>
      </c>
      <c r="F57" s="12">
        <f>'Anexo II'!X57</f>
        <v>55.489157746076998</v>
      </c>
      <c r="G57" s="12">
        <f t="shared" si="4"/>
        <v>4053.5007083471742</v>
      </c>
      <c r="H57" s="14">
        <f t="shared" si="5"/>
        <v>1.7553753938917176E-3</v>
      </c>
      <c r="I57" s="14">
        <f t="shared" si="8"/>
        <v>5.2661261816751531E-4</v>
      </c>
      <c r="J57" s="41">
        <f t="shared" si="9"/>
        <v>1.5611259832529261E-3</v>
      </c>
      <c r="N57" s="35"/>
    </row>
    <row r="58" spans="1:14" x14ac:dyDescent="0.25">
      <c r="A58" s="21">
        <v>52</v>
      </c>
      <c r="B58" s="24" t="s">
        <v>261</v>
      </c>
      <c r="C58" s="12">
        <f>'Anexo II'!C58</f>
        <v>37804</v>
      </c>
      <c r="D58" s="19">
        <f t="shared" si="6"/>
        <v>1.628852280453514E-2</v>
      </c>
      <c r="E58" s="19">
        <f t="shared" si="7"/>
        <v>1.1401965963174597E-2</v>
      </c>
      <c r="F58" s="12">
        <f>'Anexo II'!X58</f>
        <v>55.383877812184501</v>
      </c>
      <c r="G58" s="12">
        <f t="shared" si="4"/>
        <v>45255.44779219856</v>
      </c>
      <c r="H58" s="14">
        <f t="shared" si="5"/>
        <v>1.9597948837257906E-2</v>
      </c>
      <c r="I58" s="14">
        <f t="shared" si="8"/>
        <v>5.8793846511773712E-3</v>
      </c>
      <c r="J58" s="41">
        <f t="shared" si="9"/>
        <v>1.7281350614351969E-2</v>
      </c>
      <c r="N58" s="35"/>
    </row>
    <row r="59" spans="1:14" x14ac:dyDescent="0.25">
      <c r="A59" s="21">
        <v>53</v>
      </c>
      <c r="B59" s="23" t="s">
        <v>260</v>
      </c>
      <c r="C59" s="12">
        <f>'Anexo II'!C59</f>
        <v>13494</v>
      </c>
      <c r="D59" s="19">
        <f t="shared" si="6"/>
        <v>5.8141288415087611E-3</v>
      </c>
      <c r="E59" s="19">
        <f t="shared" si="7"/>
        <v>4.0698901890561323E-3</v>
      </c>
      <c r="F59" s="12">
        <f>'Anexo II'!X59</f>
        <v>55.289821135970499</v>
      </c>
      <c r="G59" s="12">
        <f t="shared" si="4"/>
        <v>16338.562762880752</v>
      </c>
      <c r="H59" s="14">
        <f t="shared" si="5"/>
        <v>7.0754424654364554E-3</v>
      </c>
      <c r="I59" s="14">
        <f t="shared" si="8"/>
        <v>2.1226327396309365E-3</v>
      </c>
      <c r="J59" s="41">
        <f t="shared" si="9"/>
        <v>6.1925229286870689E-3</v>
      </c>
      <c r="N59" s="35"/>
    </row>
    <row r="60" spans="1:14" x14ac:dyDescent="0.25">
      <c r="A60" s="21">
        <v>54</v>
      </c>
      <c r="B60" s="23" t="s">
        <v>259</v>
      </c>
      <c r="C60" s="12">
        <f>'Anexo II'!C60</f>
        <v>2990</v>
      </c>
      <c r="D60" s="19">
        <f t="shared" si="6"/>
        <v>1.2882944446503035E-3</v>
      </c>
      <c r="E60" s="19">
        <f t="shared" si="7"/>
        <v>9.018061112552124E-4</v>
      </c>
      <c r="F60" s="12">
        <f>'Anexo II'!X60</f>
        <v>53.925003128932701</v>
      </c>
      <c r="G60" s="12">
        <f t="shared" si="4"/>
        <v>4214.4634378379196</v>
      </c>
      <c r="H60" s="14">
        <f t="shared" si="5"/>
        <v>1.8250805783758012E-3</v>
      </c>
      <c r="I60" s="14">
        <f t="shared" si="8"/>
        <v>5.4752417351274039E-4</v>
      </c>
      <c r="J60" s="41">
        <f t="shared" si="9"/>
        <v>1.4493302847679527E-3</v>
      </c>
      <c r="N60" s="35"/>
    </row>
    <row r="61" spans="1:14" x14ac:dyDescent="0.25">
      <c r="A61" s="21">
        <v>55</v>
      </c>
      <c r="B61" s="23" t="s">
        <v>258</v>
      </c>
      <c r="C61" s="12">
        <f>'Anexo II'!C61</f>
        <v>7080</v>
      </c>
      <c r="D61" s="19">
        <f t="shared" si="6"/>
        <v>3.0505433672656014E-3</v>
      </c>
      <c r="E61" s="19">
        <f t="shared" si="7"/>
        <v>2.1353803570859208E-3</v>
      </c>
      <c r="F61" s="12">
        <f>'Anexo II'!X61</f>
        <v>53.747974986357903</v>
      </c>
      <c r="G61" s="12">
        <f t="shared" si="4"/>
        <v>10161.887481262924</v>
      </c>
      <c r="H61" s="14">
        <f t="shared" si="5"/>
        <v>4.4006227020936383E-3</v>
      </c>
      <c r="I61" s="14">
        <f t="shared" si="8"/>
        <v>1.3201868106280914E-3</v>
      </c>
      <c r="J61" s="41">
        <f t="shared" si="9"/>
        <v>3.4555671677140125E-3</v>
      </c>
      <c r="N61" s="35"/>
    </row>
    <row r="62" spans="1:14" x14ac:dyDescent="0.25">
      <c r="A62" s="21">
        <v>56</v>
      </c>
      <c r="B62" s="23" t="s">
        <v>257</v>
      </c>
      <c r="C62" s="12">
        <f>'Anexo II'!C62</f>
        <v>33854</v>
      </c>
      <c r="D62" s="19">
        <f t="shared" si="6"/>
        <v>1.458659536093357E-2</v>
      </c>
      <c r="E62" s="19">
        <f t="shared" si="7"/>
        <v>1.0210616752653499E-2</v>
      </c>
      <c r="F62" s="12">
        <f>'Anexo II'!X62</f>
        <v>53.498647106860702</v>
      </c>
      <c r="G62" s="12">
        <f t="shared" si="4"/>
        <v>49819.444202935534</v>
      </c>
      <c r="H62" s="14">
        <f t="shared" si="5"/>
        <v>2.1574395265580977E-2</v>
      </c>
      <c r="I62" s="14">
        <f t="shared" si="8"/>
        <v>6.4723185796742933E-3</v>
      </c>
      <c r="J62" s="41">
        <f t="shared" si="9"/>
        <v>1.6682935332327793E-2</v>
      </c>
      <c r="N62" s="35"/>
    </row>
    <row r="63" spans="1:14" x14ac:dyDescent="0.25">
      <c r="A63" s="21">
        <v>57</v>
      </c>
      <c r="B63" s="23" t="s">
        <v>256</v>
      </c>
      <c r="C63" s="12">
        <f>'Anexo II'!C63</f>
        <v>7766</v>
      </c>
      <c r="D63" s="19">
        <f t="shared" si="6"/>
        <v>3.3461186144328617E-3</v>
      </c>
      <c r="E63" s="19">
        <f t="shared" si="7"/>
        <v>2.3422830301030031E-3</v>
      </c>
      <c r="F63" s="12">
        <f>'Anexo II'!X63</f>
        <v>54.5529252086478</v>
      </c>
      <c r="G63" s="12">
        <f t="shared" si="4"/>
        <v>10236.318699995747</v>
      </c>
      <c r="H63" s="14">
        <f t="shared" si="5"/>
        <v>4.4328552682880683E-3</v>
      </c>
      <c r="I63" s="14">
        <f t="shared" si="8"/>
        <v>1.3298565804864204E-3</v>
      </c>
      <c r="J63" s="41">
        <f t="shared" si="9"/>
        <v>3.6721396105894233E-3</v>
      </c>
      <c r="N63" s="35"/>
    </row>
    <row r="64" spans="1:14" x14ac:dyDescent="0.25">
      <c r="A64" s="21">
        <v>58</v>
      </c>
      <c r="B64" s="23" t="s">
        <v>255</v>
      </c>
      <c r="C64" s="12">
        <f>'Anexo II'!C64</f>
        <v>25954</v>
      </c>
      <c r="D64" s="19">
        <f t="shared" si="6"/>
        <v>1.1182740473730426E-2</v>
      </c>
      <c r="E64" s="19">
        <f t="shared" si="7"/>
        <v>7.8279183316112989E-3</v>
      </c>
      <c r="F64" s="12">
        <f>'Anexo II'!X64</f>
        <v>53.432239749830401</v>
      </c>
      <c r="G64" s="12">
        <f t="shared" si="4"/>
        <v>38444.774971990453</v>
      </c>
      <c r="H64" s="14">
        <f t="shared" si="5"/>
        <v>1.6648575358718359E-2</v>
      </c>
      <c r="I64" s="14">
        <f t="shared" si="8"/>
        <v>4.9945726076155075E-3</v>
      </c>
      <c r="J64" s="41">
        <f t="shared" si="9"/>
        <v>1.2822490939226806E-2</v>
      </c>
      <c r="N64" s="35"/>
    </row>
    <row r="65" spans="1:14" x14ac:dyDescent="0.25">
      <c r="A65" s="21">
        <v>59</v>
      </c>
      <c r="B65" s="24" t="s">
        <v>254</v>
      </c>
      <c r="C65" s="12">
        <f>'Anexo II'!C65</f>
        <v>66008</v>
      </c>
      <c r="D65" s="19">
        <f t="shared" si="6"/>
        <v>2.8440715619557601E-2</v>
      </c>
      <c r="E65" s="19">
        <f t="shared" si="7"/>
        <v>1.9908500933690319E-2</v>
      </c>
      <c r="F65" s="12">
        <f>'Anexo II'!X65</f>
        <v>57.637201221370603</v>
      </c>
      <c r="G65" s="12">
        <f t="shared" si="4"/>
        <v>57362.5033311343</v>
      </c>
      <c r="H65" s="14">
        <f t="shared" si="5"/>
        <v>2.4840929883681348E-2</v>
      </c>
      <c r="I65" s="14">
        <f t="shared" si="8"/>
        <v>7.4522789651044041E-3</v>
      </c>
      <c r="J65" s="41">
        <f t="shared" si="9"/>
        <v>2.7360779898794721E-2</v>
      </c>
      <c r="N65" s="35"/>
    </row>
    <row r="66" spans="1:14" x14ac:dyDescent="0.25">
      <c r="A66" s="21">
        <v>60</v>
      </c>
      <c r="B66" s="23" t="s">
        <v>253</v>
      </c>
      <c r="C66" s="12">
        <f>'Anexo II'!C66</f>
        <v>976</v>
      </c>
      <c r="D66" s="19">
        <f t="shared" si="6"/>
        <v>4.2052688226712248E-4</v>
      </c>
      <c r="E66" s="19">
        <f t="shared" si="7"/>
        <v>2.9436881758698573E-4</v>
      </c>
      <c r="F66" s="12">
        <f>'Anexo II'!X66</f>
        <v>53.360424298096497</v>
      </c>
      <c r="G66" s="12">
        <f t="shared" si="4"/>
        <v>1455.9208888644173</v>
      </c>
      <c r="H66" s="14">
        <f t="shared" si="5"/>
        <v>6.3048902359946659E-4</v>
      </c>
      <c r="I66" s="14">
        <f t="shared" si="8"/>
        <v>1.8914670707983997E-4</v>
      </c>
      <c r="J66" s="41">
        <f t="shared" si="9"/>
        <v>4.8351552466682573E-4</v>
      </c>
      <c r="N66" s="35"/>
    </row>
    <row r="67" spans="1:14" x14ac:dyDescent="0.25">
      <c r="A67" s="21">
        <v>61</v>
      </c>
      <c r="B67" s="23" t="s">
        <v>252</v>
      </c>
      <c r="C67" s="12">
        <f>'Anexo II'!C67</f>
        <v>3974</v>
      </c>
      <c r="D67" s="19">
        <f t="shared" si="6"/>
        <v>1.7122682685753532E-3</v>
      </c>
      <c r="E67" s="19">
        <f t="shared" si="7"/>
        <v>1.1985877880027471E-3</v>
      </c>
      <c r="F67" s="12">
        <f>'Anexo II'!X67</f>
        <v>54.185868028603402</v>
      </c>
      <c r="G67" s="12">
        <f t="shared" si="4"/>
        <v>5450.4904821504551</v>
      </c>
      <c r="H67" s="14">
        <f t="shared" si="5"/>
        <v>2.3603441976229851E-3</v>
      </c>
      <c r="I67" s="14">
        <f t="shared" si="8"/>
        <v>7.0810325928689552E-4</v>
      </c>
      <c r="J67" s="41">
        <f t="shared" si="9"/>
        <v>1.9066910472896425E-3</v>
      </c>
      <c r="N67" s="35"/>
    </row>
    <row r="68" spans="1:14" x14ac:dyDescent="0.25">
      <c r="A68" s="21">
        <v>62</v>
      </c>
      <c r="B68" s="23" t="s">
        <v>251</v>
      </c>
      <c r="C68" s="12">
        <f>'Anexo II'!C68</f>
        <v>4962</v>
      </c>
      <c r="D68" s="19">
        <f t="shared" si="6"/>
        <v>2.1379655633293666E-3</v>
      </c>
      <c r="E68" s="19">
        <f t="shared" si="7"/>
        <v>1.4965758943305564E-3</v>
      </c>
      <c r="F68" s="12">
        <f>'Anexo II'!X68</f>
        <v>53.861120986884899</v>
      </c>
      <c r="G68" s="12">
        <f t="shared" si="4"/>
        <v>7040.1887317440269</v>
      </c>
      <c r="H68" s="14">
        <f t="shared" si="5"/>
        <v>3.0487657354070826E-3</v>
      </c>
      <c r="I68" s="14">
        <f t="shared" si="8"/>
        <v>9.1462972062212472E-4</v>
      </c>
      <c r="J68" s="41">
        <f t="shared" si="9"/>
        <v>2.4112056149526813E-3</v>
      </c>
      <c r="N68" s="35"/>
    </row>
    <row r="69" spans="1:14" x14ac:dyDescent="0.25">
      <c r="A69" s="21">
        <v>63</v>
      </c>
      <c r="B69" s="23" t="s">
        <v>250</v>
      </c>
      <c r="C69" s="12">
        <f>'Anexo II'!C69</f>
        <v>5631</v>
      </c>
      <c r="D69" s="19">
        <f t="shared" si="6"/>
        <v>2.4262160594735313E-3</v>
      </c>
      <c r="E69" s="19">
        <f t="shared" si="7"/>
        <v>1.6983512416314718E-3</v>
      </c>
      <c r="F69" s="12">
        <f>'Anexo II'!X69</f>
        <v>53.765815015636697</v>
      </c>
      <c r="G69" s="12">
        <f t="shared" si="4"/>
        <v>8067.5186861958764</v>
      </c>
      <c r="H69" s="14">
        <f t="shared" si="5"/>
        <v>3.4936527240140235E-3</v>
      </c>
      <c r="I69" s="14">
        <f t="shared" si="8"/>
        <v>1.0480958172042071E-3</v>
      </c>
      <c r="J69" s="41">
        <f t="shared" si="9"/>
        <v>2.7464470588356789E-3</v>
      </c>
      <c r="N69" s="35"/>
    </row>
    <row r="70" spans="1:14" x14ac:dyDescent="0.25">
      <c r="A70" s="21">
        <v>64</v>
      </c>
      <c r="B70" s="23" t="s">
        <v>249</v>
      </c>
      <c r="C70" s="12">
        <f>'Anexo II'!C70</f>
        <v>1701</v>
      </c>
      <c r="D70" s="19">
        <f t="shared" si="6"/>
        <v>7.3290597001677801E-4</v>
      </c>
      <c r="E70" s="19">
        <f t="shared" si="7"/>
        <v>5.1303417901174455E-4</v>
      </c>
      <c r="F70" s="12">
        <f>'Anexo II'!X70</f>
        <v>53.841807072409097</v>
      </c>
      <c r="G70" s="12">
        <f t="shared" si="4"/>
        <v>2418.1975463275548</v>
      </c>
      <c r="H70" s="14">
        <f t="shared" si="5"/>
        <v>1.0472045710147571E-3</v>
      </c>
      <c r="I70" s="14">
        <f t="shared" si="8"/>
        <v>3.1416137130442712E-4</v>
      </c>
      <c r="J70" s="41">
        <f t="shared" si="9"/>
        <v>8.2719555031617173E-4</v>
      </c>
      <c r="N70" s="35"/>
    </row>
    <row r="71" spans="1:14" x14ac:dyDescent="0.25">
      <c r="A71" s="21">
        <v>65</v>
      </c>
      <c r="B71" s="23" t="s">
        <v>248</v>
      </c>
      <c r="C71" s="12">
        <f>'Anexo II'!C71</f>
        <v>2118</v>
      </c>
      <c r="D71" s="19">
        <f t="shared" ref="D71:D102" si="10">C71/$C$114</f>
        <v>9.1257780393623499E-4</v>
      </c>
      <c r="E71" s="19">
        <f t="shared" ref="E71:E102" si="11">D71*0.7</f>
        <v>6.388044627553645E-4</v>
      </c>
      <c r="F71" s="12">
        <f>'Anexo II'!X71</f>
        <v>55.898255398957801</v>
      </c>
      <c r="G71" s="12">
        <f t="shared" si="4"/>
        <v>2376.8492814650704</v>
      </c>
      <c r="H71" s="14">
        <f t="shared" si="5"/>
        <v>1.0292986344078486E-3</v>
      </c>
      <c r="I71" s="14">
        <f t="shared" ref="I71:I102" si="12">H71*0.3</f>
        <v>3.087895903223546E-4</v>
      </c>
      <c r="J71" s="41">
        <f t="shared" ref="J71:J102" si="13">+E71+I71</f>
        <v>9.4759405307771904E-4</v>
      </c>
      <c r="N71" s="35"/>
    </row>
    <row r="72" spans="1:14" x14ac:dyDescent="0.25">
      <c r="A72" s="21">
        <v>66</v>
      </c>
      <c r="B72" s="23" t="s">
        <v>247</v>
      </c>
      <c r="C72" s="12">
        <f>'Anexo II'!C72</f>
        <v>4220</v>
      </c>
      <c r="D72" s="19">
        <f t="shared" si="10"/>
        <v>1.8182617245566155E-3</v>
      </c>
      <c r="E72" s="19">
        <f t="shared" si="11"/>
        <v>1.2727832071896307E-3</v>
      </c>
      <c r="F72" s="12">
        <f>'Anexo II'!X72</f>
        <v>51.8906868964079</v>
      </c>
      <c r="G72" s="12">
        <f t="shared" ref="G72:G112" si="14">C72*(9.261-0.1456*F72)</f>
        <v>7198.1214688662976</v>
      </c>
      <c r="H72" s="14">
        <f t="shared" ref="H72:H112" si="15">G72/$G$114</f>
        <v>3.1171587765291709E-3</v>
      </c>
      <c r="I72" s="14">
        <f t="shared" si="12"/>
        <v>9.3514763295875127E-4</v>
      </c>
      <c r="J72" s="41">
        <f t="shared" si="13"/>
        <v>2.2079308401483817E-3</v>
      </c>
      <c r="N72" s="35"/>
    </row>
    <row r="73" spans="1:14" x14ac:dyDescent="0.25">
      <c r="A73" s="21">
        <v>67</v>
      </c>
      <c r="B73" s="23" t="s">
        <v>246</v>
      </c>
      <c r="C73" s="12">
        <f>'Anexo II'!C73</f>
        <v>10053</v>
      </c>
      <c r="D73" s="19">
        <f t="shared" si="10"/>
        <v>4.3315130608928094E-3</v>
      </c>
      <c r="E73" s="19">
        <f t="shared" si="11"/>
        <v>3.0320591426249662E-3</v>
      </c>
      <c r="F73" s="12">
        <f>'Anexo II'!X73</f>
        <v>55.445318645896997</v>
      </c>
      <c r="G73" s="12">
        <f t="shared" si="14"/>
        <v>11944.588616647296</v>
      </c>
      <c r="H73" s="14">
        <f t="shared" si="15"/>
        <v>5.172624468683322E-3</v>
      </c>
      <c r="I73" s="14">
        <f t="shared" si="12"/>
        <v>1.5517873406049965E-3</v>
      </c>
      <c r="J73" s="41">
        <f t="shared" si="13"/>
        <v>4.5838464832299629E-3</v>
      </c>
      <c r="N73" s="35"/>
    </row>
    <row r="74" spans="1:14" x14ac:dyDescent="0.25">
      <c r="A74" s="21">
        <v>68</v>
      </c>
      <c r="B74" s="23" t="s">
        <v>245</v>
      </c>
      <c r="C74" s="12">
        <f>'Anexo II'!C74</f>
        <v>3206</v>
      </c>
      <c r="D74" s="19">
        <f t="shared" si="10"/>
        <v>1.3813618694143387E-3</v>
      </c>
      <c r="E74" s="19">
        <f t="shared" si="11"/>
        <v>9.6695330859003698E-4</v>
      </c>
      <c r="F74" s="12">
        <f>'Anexo II'!X74</f>
        <v>54.318587521295797</v>
      </c>
      <c r="G74" s="12">
        <f t="shared" si="14"/>
        <v>4335.196984019256</v>
      </c>
      <c r="H74" s="14">
        <f t="shared" si="15"/>
        <v>1.8773644464278245E-3</v>
      </c>
      <c r="I74" s="14">
        <f t="shared" si="12"/>
        <v>5.6320933392834728E-4</v>
      </c>
      <c r="J74" s="41">
        <f t="shared" si="13"/>
        <v>1.5301626425183843E-3</v>
      </c>
      <c r="N74" s="35"/>
    </row>
    <row r="75" spans="1:14" x14ac:dyDescent="0.25">
      <c r="A75" s="21">
        <v>69</v>
      </c>
      <c r="B75" s="23" t="s">
        <v>244</v>
      </c>
      <c r="C75" s="12">
        <f>'Anexo II'!C75</f>
        <v>8967</v>
      </c>
      <c r="D75" s="19">
        <f t="shared" si="10"/>
        <v>3.8635907308291876E-3</v>
      </c>
      <c r="E75" s="19">
        <f t="shared" si="11"/>
        <v>2.7045135115804312E-3</v>
      </c>
      <c r="F75" s="12">
        <f>'Anexo II'!X75</f>
        <v>52.165796274229599</v>
      </c>
      <c r="G75" s="12">
        <f t="shared" si="14"/>
        <v>14935.973780187944</v>
      </c>
      <c r="H75" s="14">
        <f t="shared" si="15"/>
        <v>6.4680489147476514E-3</v>
      </c>
      <c r="I75" s="14">
        <f t="shared" si="12"/>
        <v>1.9404146744242954E-3</v>
      </c>
      <c r="J75" s="41">
        <f t="shared" si="13"/>
        <v>4.6449281860047268E-3</v>
      </c>
      <c r="N75" s="35"/>
    </row>
    <row r="76" spans="1:14" x14ac:dyDescent="0.25">
      <c r="A76" s="21">
        <v>70</v>
      </c>
      <c r="B76" s="23" t="s">
        <v>243</v>
      </c>
      <c r="C76" s="12">
        <f>'Anexo II'!C76</f>
        <v>3971</v>
      </c>
      <c r="D76" s="19">
        <f t="shared" si="10"/>
        <v>1.7109756654536303E-3</v>
      </c>
      <c r="E76" s="19">
        <f t="shared" si="11"/>
        <v>1.1976829658175412E-3</v>
      </c>
      <c r="F76" s="12">
        <f>'Anexo II'!X76</f>
        <v>54.558086766794098</v>
      </c>
      <c r="G76" s="12">
        <f t="shared" si="14"/>
        <v>5231.1673325832244</v>
      </c>
      <c r="H76" s="14">
        <f t="shared" si="15"/>
        <v>2.2653659337069708E-3</v>
      </c>
      <c r="I76" s="14">
        <f t="shared" si="12"/>
        <v>6.7960978011209121E-4</v>
      </c>
      <c r="J76" s="41">
        <f t="shared" si="13"/>
        <v>1.8772927459296323E-3</v>
      </c>
      <c r="N76" s="35"/>
    </row>
    <row r="77" spans="1:14" x14ac:dyDescent="0.25">
      <c r="A77" s="21">
        <v>71</v>
      </c>
      <c r="B77" s="23" t="s">
        <v>242</v>
      </c>
      <c r="C77" s="12">
        <f>'Anexo II'!C77</f>
        <v>1949</v>
      </c>
      <c r="D77" s="19">
        <f t="shared" si="10"/>
        <v>8.397611614125222E-4</v>
      </c>
      <c r="E77" s="19">
        <f t="shared" si="11"/>
        <v>5.8783281298876555E-4</v>
      </c>
      <c r="F77" s="12">
        <f>'Anexo II'!X77</f>
        <v>52.130863354221503</v>
      </c>
      <c r="G77" s="12">
        <f t="shared" si="14"/>
        <v>3256.2845301738025</v>
      </c>
      <c r="H77" s="14">
        <f t="shared" si="15"/>
        <v>1.4101395684985732E-3</v>
      </c>
      <c r="I77" s="14">
        <f t="shared" si="12"/>
        <v>4.2304187054957197E-4</v>
      </c>
      <c r="J77" s="41">
        <f t="shared" si="13"/>
        <v>1.0108746835383376E-3</v>
      </c>
      <c r="N77" s="35"/>
    </row>
    <row r="78" spans="1:14" x14ac:dyDescent="0.25">
      <c r="A78" s="21">
        <v>72</v>
      </c>
      <c r="B78" s="24" t="s">
        <v>241</v>
      </c>
      <c r="C78" s="12">
        <f>'Anexo II'!C78</f>
        <v>1857</v>
      </c>
      <c r="D78" s="19">
        <f t="shared" si="10"/>
        <v>8.0012133234635908E-4</v>
      </c>
      <c r="E78" s="19">
        <f t="shared" si="11"/>
        <v>5.600849326424513E-4</v>
      </c>
      <c r="F78" s="12">
        <f>'Anexo II'!X78</f>
        <v>55.370508882856697</v>
      </c>
      <c r="G78" s="12">
        <f t="shared" si="14"/>
        <v>2226.6431046603093</v>
      </c>
      <c r="H78" s="14">
        <f t="shared" si="15"/>
        <v>9.6425159340680292E-4</v>
      </c>
      <c r="I78" s="14">
        <f t="shared" si="12"/>
        <v>2.8927547802204087E-4</v>
      </c>
      <c r="J78" s="41">
        <f t="shared" si="13"/>
        <v>8.4936041066449217E-4</v>
      </c>
      <c r="N78" s="35"/>
    </row>
    <row r="79" spans="1:14" x14ac:dyDescent="0.25">
      <c r="A79" s="21">
        <v>73</v>
      </c>
      <c r="B79" s="23" t="s">
        <v>240</v>
      </c>
      <c r="C79" s="12">
        <f>'Anexo II'!C79</f>
        <v>5854</v>
      </c>
      <c r="D79" s="19">
        <f t="shared" si="10"/>
        <v>2.522299558188253E-3</v>
      </c>
      <c r="E79" s="19">
        <f t="shared" si="11"/>
        <v>1.7656096907317769E-3</v>
      </c>
      <c r="F79" s="12">
        <f>'Anexo II'!X79</f>
        <v>49.4453324912743</v>
      </c>
      <c r="G79" s="12">
        <f t="shared" si="14"/>
        <v>12069.540635589279</v>
      </c>
      <c r="H79" s="14">
        <f t="shared" si="15"/>
        <v>5.2267351535578007E-3</v>
      </c>
      <c r="I79" s="14">
        <f t="shared" si="12"/>
        <v>1.5680205460673403E-3</v>
      </c>
      <c r="J79" s="41">
        <f t="shared" si="13"/>
        <v>3.3336302367991174E-3</v>
      </c>
      <c r="N79" s="35"/>
    </row>
    <row r="80" spans="1:14" x14ac:dyDescent="0.25">
      <c r="A80" s="21">
        <v>74</v>
      </c>
      <c r="B80" s="23" t="s">
        <v>239</v>
      </c>
      <c r="C80" s="12">
        <f>'Anexo II'!C80</f>
        <v>3774</v>
      </c>
      <c r="D80" s="19">
        <f t="shared" si="10"/>
        <v>1.6260947271271723E-3</v>
      </c>
      <c r="E80" s="19">
        <f t="shared" si="11"/>
        <v>1.1382663089890205E-3</v>
      </c>
      <c r="F80" s="12">
        <f>'Anexo II'!X80</f>
        <v>53.410734766216201</v>
      </c>
      <c r="G80" s="12">
        <f t="shared" si="14"/>
        <v>5602.1143460788844</v>
      </c>
      <c r="H80" s="14">
        <f t="shared" si="15"/>
        <v>2.4260051704504148E-3</v>
      </c>
      <c r="I80" s="14">
        <f t="shared" si="12"/>
        <v>7.2780155113512444E-4</v>
      </c>
      <c r="J80" s="41">
        <f t="shared" si="13"/>
        <v>1.866067860124145E-3</v>
      </c>
      <c r="N80" s="35"/>
    </row>
    <row r="81" spans="1:14" x14ac:dyDescent="0.25">
      <c r="A81" s="21">
        <v>75</v>
      </c>
      <c r="B81" s="23" t="s">
        <v>238</v>
      </c>
      <c r="C81" s="12">
        <f>'Anexo II'!C81</f>
        <v>6921</v>
      </c>
      <c r="D81" s="19">
        <f t="shared" si="10"/>
        <v>2.9820354018142976E-3</v>
      </c>
      <c r="E81" s="19">
        <f t="shared" si="11"/>
        <v>2.0874247812700084E-3</v>
      </c>
      <c r="F81" s="12">
        <f>'Anexo II'!X81</f>
        <v>50.657433654324002</v>
      </c>
      <c r="G81" s="12">
        <f t="shared" si="14"/>
        <v>13048.006684378468</v>
      </c>
      <c r="H81" s="14">
        <f t="shared" si="15"/>
        <v>5.6504615444934372E-3</v>
      </c>
      <c r="I81" s="14">
        <f t="shared" si="12"/>
        <v>1.6951384633480311E-3</v>
      </c>
      <c r="J81" s="41">
        <f t="shared" si="13"/>
        <v>3.7825632446180394E-3</v>
      </c>
      <c r="N81" s="35"/>
    </row>
    <row r="82" spans="1:14" x14ac:dyDescent="0.25">
      <c r="A82" s="21">
        <v>76</v>
      </c>
      <c r="B82" s="24" t="s">
        <v>237</v>
      </c>
      <c r="C82" s="12">
        <f>'Anexo II'!C82</f>
        <v>17939</v>
      </c>
      <c r="D82" s="19">
        <f t="shared" si="10"/>
        <v>7.7293358001945802E-3</v>
      </c>
      <c r="E82" s="19">
        <f t="shared" si="11"/>
        <v>5.4105350601362061E-3</v>
      </c>
      <c r="F82" s="12">
        <f>'Anexo II'!X82</f>
        <v>52.989493663485597</v>
      </c>
      <c r="G82" s="12">
        <f t="shared" si="14"/>
        <v>27728.845493658544</v>
      </c>
      <c r="H82" s="14">
        <f t="shared" si="15"/>
        <v>1.20080238250262E-2</v>
      </c>
      <c r="I82" s="14">
        <f t="shared" si="12"/>
        <v>3.6024071475078598E-3</v>
      </c>
      <c r="J82" s="41">
        <f t="shared" si="13"/>
        <v>9.0129422076440664E-3</v>
      </c>
      <c r="N82" s="35"/>
    </row>
    <row r="83" spans="1:14" x14ac:dyDescent="0.25">
      <c r="A83" s="21">
        <v>77</v>
      </c>
      <c r="B83" s="24" t="s">
        <v>236</v>
      </c>
      <c r="C83" s="12">
        <f>'Anexo II'!C83</f>
        <v>2683</v>
      </c>
      <c r="D83" s="19">
        <f t="shared" si="10"/>
        <v>1.1560180585273459E-3</v>
      </c>
      <c r="E83" s="19">
        <f t="shared" si="11"/>
        <v>8.0921264096914215E-4</v>
      </c>
      <c r="F83" s="12">
        <f>'Anexo II'!X83</f>
        <v>50.667758036341702</v>
      </c>
      <c r="G83" s="12">
        <f t="shared" si="14"/>
        <v>5054.1667954449003</v>
      </c>
      <c r="H83" s="14">
        <f t="shared" si="15"/>
        <v>2.1887155492729881E-3</v>
      </c>
      <c r="I83" s="14">
        <f t="shared" si="12"/>
        <v>6.5661466478189644E-4</v>
      </c>
      <c r="J83" s="41">
        <f t="shared" si="13"/>
        <v>1.4658273057510385E-3</v>
      </c>
      <c r="N83" s="35"/>
    </row>
    <row r="84" spans="1:14" x14ac:dyDescent="0.25">
      <c r="A84" s="21">
        <v>78</v>
      </c>
      <c r="B84" s="23" t="s">
        <v>235</v>
      </c>
      <c r="C84" s="12">
        <f>'Anexo II'!C84</f>
        <v>3747</v>
      </c>
      <c r="D84" s="19">
        <f t="shared" si="10"/>
        <v>1.6144612990316679E-3</v>
      </c>
      <c r="E84" s="19">
        <f t="shared" si="11"/>
        <v>1.1301229093221674E-3</v>
      </c>
      <c r="F84" s="12">
        <f>'Anexo II'!X84</f>
        <v>52.699620408264003</v>
      </c>
      <c r="G84" s="12">
        <f t="shared" si="14"/>
        <v>5949.9934512821792</v>
      </c>
      <c r="H84" s="14">
        <f t="shared" si="15"/>
        <v>2.5766548101718123E-3</v>
      </c>
      <c r="I84" s="14">
        <f t="shared" si="12"/>
        <v>7.7299644305154366E-4</v>
      </c>
      <c r="J84" s="41">
        <f t="shared" si="13"/>
        <v>1.9031193523737109E-3</v>
      </c>
      <c r="N84" s="35"/>
    </row>
    <row r="85" spans="1:14" x14ac:dyDescent="0.25">
      <c r="A85" s="21">
        <v>79</v>
      </c>
      <c r="B85" s="23" t="s">
        <v>234</v>
      </c>
      <c r="C85" s="12">
        <f>'Anexo II'!C85</f>
        <v>45062</v>
      </c>
      <c r="D85" s="19">
        <f t="shared" si="10"/>
        <v>1.9415760623689625E-2</v>
      </c>
      <c r="E85" s="19">
        <f t="shared" si="11"/>
        <v>1.3591032436582736E-2</v>
      </c>
      <c r="F85" s="12">
        <f>'Anexo II'!X85</f>
        <v>53.797324570673297</v>
      </c>
      <c r="G85" s="12">
        <f t="shared" si="14"/>
        <v>64353.472204584126</v>
      </c>
      <c r="H85" s="14">
        <f t="shared" si="15"/>
        <v>2.7868380875523058E-2</v>
      </c>
      <c r="I85" s="14">
        <f t="shared" si="12"/>
        <v>8.3605142626569165E-3</v>
      </c>
      <c r="J85" s="41">
        <f t="shared" si="13"/>
        <v>2.1951546699239655E-2</v>
      </c>
      <c r="N85" s="35"/>
    </row>
    <row r="86" spans="1:14" x14ac:dyDescent="0.25">
      <c r="A86" s="21">
        <v>80</v>
      </c>
      <c r="B86" s="23" t="s">
        <v>233</v>
      </c>
      <c r="C86" s="12">
        <f>'Anexo II'!C86</f>
        <v>11020</v>
      </c>
      <c r="D86" s="19">
        <f t="shared" si="10"/>
        <v>4.7481621337947637E-3</v>
      </c>
      <c r="E86" s="19">
        <f t="shared" si="11"/>
        <v>3.3237134936563344E-3</v>
      </c>
      <c r="F86" s="12">
        <f>'Anexo II'!X86</f>
        <v>54.147816437142303</v>
      </c>
      <c r="G86" s="12">
        <f t="shared" si="14"/>
        <v>15175.398752807914</v>
      </c>
      <c r="H86" s="14">
        <f t="shared" si="15"/>
        <v>6.5717323074148421E-3</v>
      </c>
      <c r="I86" s="14">
        <f t="shared" si="12"/>
        <v>1.9715196922244524E-3</v>
      </c>
      <c r="J86" s="41">
        <f t="shared" si="13"/>
        <v>5.2952331858807863E-3</v>
      </c>
      <c r="N86" s="35"/>
    </row>
    <row r="87" spans="1:14" x14ac:dyDescent="0.25">
      <c r="A87" s="21">
        <v>81</v>
      </c>
      <c r="B87" s="23" t="s">
        <v>232</v>
      </c>
      <c r="C87" s="12">
        <f>'Anexo II'!C87</f>
        <v>3355</v>
      </c>
      <c r="D87" s="19">
        <f t="shared" si="10"/>
        <v>1.4455611577932335E-3</v>
      </c>
      <c r="E87" s="19">
        <f t="shared" si="11"/>
        <v>1.0118928104552634E-3</v>
      </c>
      <c r="F87" s="12">
        <f>'Anexo II'!X87</f>
        <v>50.930152286702899</v>
      </c>
      <c r="G87" s="12">
        <f t="shared" si="14"/>
        <v>6191.8867697730702</v>
      </c>
      <c r="H87" s="14">
        <f t="shared" si="15"/>
        <v>2.681407124227497E-3</v>
      </c>
      <c r="I87" s="14">
        <f t="shared" si="12"/>
        <v>8.0442213726824913E-4</v>
      </c>
      <c r="J87" s="41">
        <f t="shared" si="13"/>
        <v>1.8163149477235124E-3</v>
      </c>
      <c r="N87" s="35"/>
    </row>
    <row r="88" spans="1:14" x14ac:dyDescent="0.25">
      <c r="A88" s="21">
        <v>82</v>
      </c>
      <c r="B88" s="23" t="s">
        <v>231</v>
      </c>
      <c r="C88" s="12">
        <f>'Anexo II'!C88</f>
        <v>3512</v>
      </c>
      <c r="D88" s="19">
        <f t="shared" si="10"/>
        <v>1.5132073878300555E-3</v>
      </c>
      <c r="E88" s="19">
        <f t="shared" si="11"/>
        <v>1.0592451714810389E-3</v>
      </c>
      <c r="F88" s="12">
        <f>'Anexo II'!X88</f>
        <v>55.370599847421801</v>
      </c>
      <c r="G88" s="12">
        <f t="shared" si="14"/>
        <v>4211.0308057004313</v>
      </c>
      <c r="H88" s="14">
        <f t="shared" si="15"/>
        <v>1.8235940711752421E-3</v>
      </c>
      <c r="I88" s="14">
        <f t="shared" si="12"/>
        <v>5.4707822135257266E-4</v>
      </c>
      <c r="J88" s="41">
        <f t="shared" si="13"/>
        <v>1.6063233928336116E-3</v>
      </c>
      <c r="N88" s="35"/>
    </row>
    <row r="89" spans="1:14" x14ac:dyDescent="0.25">
      <c r="A89" s="21">
        <v>83</v>
      </c>
      <c r="B89" s="24" t="s">
        <v>230</v>
      </c>
      <c r="C89" s="12">
        <f>'Anexo II'!C89</f>
        <v>1915</v>
      </c>
      <c r="D89" s="19">
        <f t="shared" si="10"/>
        <v>8.2511165936633151E-4</v>
      </c>
      <c r="E89" s="19">
        <f t="shared" si="11"/>
        <v>5.77578161556432E-4</v>
      </c>
      <c r="F89" s="12">
        <f>'Anexo II'!X89</f>
        <v>55.268992057506999</v>
      </c>
      <c r="G89" s="12">
        <f t="shared" si="14"/>
        <v>2324.4935585576668</v>
      </c>
      <c r="H89" s="14">
        <f t="shared" si="15"/>
        <v>1.0066258993243649E-3</v>
      </c>
      <c r="I89" s="14">
        <f t="shared" si="12"/>
        <v>3.0198776979730948E-4</v>
      </c>
      <c r="J89" s="41">
        <f t="shared" si="13"/>
        <v>8.7956593135374143E-4</v>
      </c>
      <c r="N89" s="35"/>
    </row>
    <row r="90" spans="1:14" x14ac:dyDescent="0.25">
      <c r="A90" s="21">
        <v>84</v>
      </c>
      <c r="B90" s="23" t="s">
        <v>229</v>
      </c>
      <c r="C90" s="12">
        <f>'Anexo II'!C90</f>
        <v>7037</v>
      </c>
      <c r="D90" s="19">
        <f t="shared" si="10"/>
        <v>3.0320160558542425E-3</v>
      </c>
      <c r="E90" s="19">
        <f t="shared" si="11"/>
        <v>2.1224112390979696E-3</v>
      </c>
      <c r="F90" s="12">
        <f>'Anexo II'!X90</f>
        <v>53.2971545292461</v>
      </c>
      <c r="G90" s="12">
        <f t="shared" si="14"/>
        <v>10562.074672912411</v>
      </c>
      <c r="H90" s="14">
        <f t="shared" si="15"/>
        <v>4.5739244478477615E-3</v>
      </c>
      <c r="I90" s="14">
        <f t="shared" si="12"/>
        <v>1.3721773343543283E-3</v>
      </c>
      <c r="J90" s="41">
        <f t="shared" si="13"/>
        <v>3.4945885734522977E-3</v>
      </c>
      <c r="N90" s="35"/>
    </row>
    <row r="91" spans="1:14" x14ac:dyDescent="0.25">
      <c r="A91" s="21">
        <v>85</v>
      </c>
      <c r="B91" s="23" t="s">
        <v>228</v>
      </c>
      <c r="C91" s="12">
        <f>'Anexo II'!C91</f>
        <v>16680</v>
      </c>
      <c r="D91" s="19">
        <f t="shared" si="10"/>
        <v>7.1868733567782813E-3</v>
      </c>
      <c r="E91" s="19">
        <f t="shared" si="11"/>
        <v>5.030811349744797E-3</v>
      </c>
      <c r="F91" s="12">
        <f>'Anexo II'!X91</f>
        <v>51.747656674820597</v>
      </c>
      <c r="G91" s="12">
        <f t="shared" si="14"/>
        <v>28798.707018277284</v>
      </c>
      <c r="H91" s="14">
        <f t="shared" si="15"/>
        <v>1.2471329182619926E-2</v>
      </c>
      <c r="I91" s="14">
        <f t="shared" si="12"/>
        <v>3.7413987547859776E-3</v>
      </c>
      <c r="J91" s="41">
        <f t="shared" si="13"/>
        <v>8.7722101045307754E-3</v>
      </c>
      <c r="N91" s="35"/>
    </row>
    <row r="92" spans="1:14" x14ac:dyDescent="0.25">
      <c r="A92" s="21">
        <v>86</v>
      </c>
      <c r="B92" s="23" t="s">
        <v>227</v>
      </c>
      <c r="C92" s="12">
        <f>'Anexo II'!C92</f>
        <v>2133</v>
      </c>
      <c r="D92" s="19">
        <f t="shared" si="10"/>
        <v>9.1904081954484863E-4</v>
      </c>
      <c r="E92" s="19">
        <f t="shared" si="11"/>
        <v>6.4332857368139403E-4</v>
      </c>
      <c r="F92" s="12">
        <f>'Anexo II'!X92</f>
        <v>50.617111523905002</v>
      </c>
      <c r="G92" s="12">
        <f t="shared" si="14"/>
        <v>4033.819883000745</v>
      </c>
      <c r="H92" s="14">
        <f t="shared" si="15"/>
        <v>1.7468525789151564E-3</v>
      </c>
      <c r="I92" s="14">
        <f t="shared" si="12"/>
        <v>5.240557736745469E-4</v>
      </c>
      <c r="J92" s="41">
        <f t="shared" si="13"/>
        <v>1.1673843473559409E-3</v>
      </c>
      <c r="N92" s="35"/>
    </row>
    <row r="93" spans="1:14" x14ac:dyDescent="0.25">
      <c r="A93" s="21">
        <v>87</v>
      </c>
      <c r="B93" s="23" t="s">
        <v>226</v>
      </c>
      <c r="C93" s="12">
        <f>'Anexo II'!C93</f>
        <v>5464</v>
      </c>
      <c r="D93" s="19">
        <f t="shared" si="10"/>
        <v>2.3542611523643003E-3</v>
      </c>
      <c r="E93" s="19">
        <f t="shared" si="11"/>
        <v>1.64798280665501E-3</v>
      </c>
      <c r="F93" s="12">
        <f>'Anexo II'!X93</f>
        <v>51.139743750078402</v>
      </c>
      <c r="G93" s="12">
        <f t="shared" si="14"/>
        <v>9917.4512857776226</v>
      </c>
      <c r="H93" s="14">
        <f t="shared" si="15"/>
        <v>4.2947691908193399E-3</v>
      </c>
      <c r="I93" s="14">
        <f t="shared" si="12"/>
        <v>1.288430757245802E-3</v>
      </c>
      <c r="J93" s="41">
        <f t="shared" si="13"/>
        <v>2.936413563900812E-3</v>
      </c>
      <c r="N93" s="35"/>
    </row>
    <row r="94" spans="1:14" x14ac:dyDescent="0.25">
      <c r="A94" s="21">
        <v>88</v>
      </c>
      <c r="B94" s="24" t="s">
        <v>225</v>
      </c>
      <c r="C94" s="12">
        <f>'Anexo II'!C94</f>
        <v>1917</v>
      </c>
      <c r="D94" s="19">
        <f t="shared" si="10"/>
        <v>8.2597339478081332E-4</v>
      </c>
      <c r="E94" s="19">
        <f t="shared" si="11"/>
        <v>5.7818137634656924E-4</v>
      </c>
      <c r="F94" s="12">
        <f>'Anexo II'!X94</f>
        <v>52.540547336063703</v>
      </c>
      <c r="G94" s="12">
        <f t="shared" si="14"/>
        <v>3088.4716221851104</v>
      </c>
      <c r="H94" s="14">
        <f t="shared" si="15"/>
        <v>1.3374679025348391E-3</v>
      </c>
      <c r="I94" s="14">
        <f t="shared" si="12"/>
        <v>4.0124037076045172E-4</v>
      </c>
      <c r="J94" s="41">
        <f t="shared" si="13"/>
        <v>9.7942174710702106E-4</v>
      </c>
      <c r="N94" s="35"/>
    </row>
    <row r="95" spans="1:14" x14ac:dyDescent="0.25">
      <c r="A95" s="21">
        <v>89</v>
      </c>
      <c r="B95" s="23" t="s">
        <v>224</v>
      </c>
      <c r="C95" s="12">
        <f>'Anexo II'!C95</f>
        <v>40495</v>
      </c>
      <c r="D95" s="19">
        <f t="shared" si="10"/>
        <v>1.7447987804720413E-2</v>
      </c>
      <c r="E95" s="19">
        <f t="shared" si="11"/>
        <v>1.2213591463304288E-2</v>
      </c>
      <c r="F95" s="12">
        <f>'Anexo II'!X95</f>
        <v>56.026230148359701</v>
      </c>
      <c r="G95" s="12">
        <f t="shared" si="14"/>
        <v>44689.508156700453</v>
      </c>
      <c r="H95" s="14">
        <f t="shared" si="15"/>
        <v>1.9352867713049469E-2</v>
      </c>
      <c r="I95" s="14">
        <f t="shared" si="12"/>
        <v>5.8058603139148407E-3</v>
      </c>
      <c r="J95" s="41">
        <f t="shared" si="13"/>
        <v>1.8019451777219128E-2</v>
      </c>
      <c r="N95" s="35"/>
    </row>
    <row r="96" spans="1:14" x14ac:dyDescent="0.25">
      <c r="A96" s="21">
        <v>90</v>
      </c>
      <c r="B96" s="23" t="s">
        <v>223</v>
      </c>
      <c r="C96" s="12">
        <f>'Anexo II'!C96</f>
        <v>7503</v>
      </c>
      <c r="D96" s="19">
        <f t="shared" si="10"/>
        <v>3.2328004074285038E-3</v>
      </c>
      <c r="E96" s="19">
        <f t="shared" si="11"/>
        <v>2.2629602851999527E-3</v>
      </c>
      <c r="F96" s="12">
        <f>'Anexo II'!X96</f>
        <v>51.884072562114902</v>
      </c>
      <c r="G96" s="12">
        <f t="shared" si="14"/>
        <v>12805.212799275389</v>
      </c>
      <c r="H96" s="14">
        <f t="shared" si="15"/>
        <v>5.5453192385306735E-3</v>
      </c>
      <c r="I96" s="14">
        <f t="shared" si="12"/>
        <v>1.6635957715592021E-3</v>
      </c>
      <c r="J96" s="41">
        <f t="shared" si="13"/>
        <v>3.926556056759155E-3</v>
      </c>
      <c r="N96" s="35"/>
    </row>
    <row r="97" spans="1:14" x14ac:dyDescent="0.25">
      <c r="A97" s="21">
        <v>91</v>
      </c>
      <c r="B97" s="23" t="s">
        <v>222</v>
      </c>
      <c r="C97" s="12">
        <f>'Anexo II'!C97</f>
        <v>12700</v>
      </c>
      <c r="D97" s="19">
        <f t="shared" si="10"/>
        <v>5.4720198819594827E-3</v>
      </c>
      <c r="E97" s="19">
        <f t="shared" si="11"/>
        <v>3.8304139173716378E-3</v>
      </c>
      <c r="F97" s="12">
        <f>'Anexo II'!X97</f>
        <v>53.452750880160899</v>
      </c>
      <c r="G97" s="12">
        <f t="shared" si="14"/>
        <v>18774.149292476868</v>
      </c>
      <c r="H97" s="14">
        <f t="shared" si="15"/>
        <v>8.1301773653078401E-3</v>
      </c>
      <c r="I97" s="14">
        <f t="shared" si="12"/>
        <v>2.4390532095923518E-3</v>
      </c>
      <c r="J97" s="41">
        <f t="shared" si="13"/>
        <v>6.2694671269639896E-3</v>
      </c>
      <c r="N97" s="35"/>
    </row>
    <row r="98" spans="1:14" x14ac:dyDescent="0.25">
      <c r="A98" s="21">
        <v>92</v>
      </c>
      <c r="B98" s="23" t="s">
        <v>221</v>
      </c>
      <c r="C98" s="12">
        <f>'Anexo II'!C98</f>
        <v>7888</v>
      </c>
      <c r="D98" s="19">
        <f t="shared" si="10"/>
        <v>3.3986844747162519E-3</v>
      </c>
      <c r="E98" s="19">
        <f t="shared" si="11"/>
        <v>2.3790791323013761E-3</v>
      </c>
      <c r="F98" s="12">
        <f>'Anexo II'!X98</f>
        <v>48.945772326207702</v>
      </c>
      <c r="G98" s="12">
        <f t="shared" si="14"/>
        <v>16836.900892911191</v>
      </c>
      <c r="H98" s="14">
        <f t="shared" si="15"/>
        <v>7.2912486424261558E-3</v>
      </c>
      <c r="I98" s="14">
        <f t="shared" si="12"/>
        <v>2.1873745927278466E-3</v>
      </c>
      <c r="J98" s="41">
        <f t="shared" si="13"/>
        <v>4.5664537250292223E-3</v>
      </c>
      <c r="N98" s="35"/>
    </row>
    <row r="99" spans="1:14" x14ac:dyDescent="0.25">
      <c r="A99" s="21">
        <v>93</v>
      </c>
      <c r="B99" s="23" t="s">
        <v>220</v>
      </c>
      <c r="C99" s="12">
        <f>'Anexo II'!C99</f>
        <v>18420</v>
      </c>
      <c r="D99" s="19">
        <f t="shared" si="10"/>
        <v>7.9365831673774544E-3</v>
      </c>
      <c r="E99" s="19">
        <f t="shared" si="11"/>
        <v>5.5556082171642181E-3</v>
      </c>
      <c r="F99" s="12">
        <f>'Anexo II'!X99</f>
        <v>56.823219802976503</v>
      </c>
      <c r="G99" s="12">
        <f t="shared" si="14"/>
        <v>18190.472002967552</v>
      </c>
      <c r="H99" s="14">
        <f t="shared" si="15"/>
        <v>7.8774149197831083E-3</v>
      </c>
      <c r="I99" s="14">
        <f t="shared" si="12"/>
        <v>2.3632244759349322E-3</v>
      </c>
      <c r="J99" s="41">
        <f t="shared" si="13"/>
        <v>7.9188326930991499E-3</v>
      </c>
      <c r="N99" s="35"/>
    </row>
    <row r="100" spans="1:14" x14ac:dyDescent="0.25">
      <c r="A100" s="21">
        <v>94</v>
      </c>
      <c r="B100" s="23" t="s">
        <v>219</v>
      </c>
      <c r="C100" s="12">
        <f>'Anexo II'!C100</f>
        <v>5444</v>
      </c>
      <c r="D100" s="19">
        <f t="shared" si="10"/>
        <v>2.3456437982194824E-3</v>
      </c>
      <c r="E100" s="19">
        <f t="shared" si="11"/>
        <v>1.6419506587536377E-3</v>
      </c>
      <c r="F100" s="12">
        <f>'Anexo II'!X100</f>
        <v>50.508968021538301</v>
      </c>
      <c r="G100" s="12">
        <f t="shared" si="14"/>
        <v>10381.132330012535</v>
      </c>
      <c r="H100" s="14">
        <f t="shared" si="15"/>
        <v>4.495567057707062E-3</v>
      </c>
      <c r="I100" s="14">
        <f t="shared" si="12"/>
        <v>1.3486701173121185E-3</v>
      </c>
      <c r="J100" s="41">
        <f t="shared" si="13"/>
        <v>2.9906207760657562E-3</v>
      </c>
      <c r="N100" s="35"/>
    </row>
    <row r="101" spans="1:14" x14ac:dyDescent="0.25">
      <c r="A101" s="21">
        <v>95</v>
      </c>
      <c r="B101" s="23" t="s">
        <v>218</v>
      </c>
      <c r="C101" s="12">
        <f>'Anexo II'!C101</f>
        <v>5690</v>
      </c>
      <c r="D101" s="19">
        <f t="shared" si="10"/>
        <v>2.4516372542007447E-3</v>
      </c>
      <c r="E101" s="19">
        <f t="shared" si="11"/>
        <v>1.7161460779405212E-3</v>
      </c>
      <c r="F101" s="12">
        <f>'Anexo II'!X101</f>
        <v>55.0001326669543</v>
      </c>
      <c r="G101" s="12">
        <f t="shared" si="14"/>
        <v>7129.4600902043667</v>
      </c>
      <c r="H101" s="14">
        <f t="shared" si="15"/>
        <v>3.087424849416332E-3</v>
      </c>
      <c r="I101" s="14">
        <f t="shared" si="12"/>
        <v>9.2622745482489959E-4</v>
      </c>
      <c r="J101" s="41">
        <f t="shared" si="13"/>
        <v>2.6423735327654207E-3</v>
      </c>
      <c r="N101" s="35"/>
    </row>
    <row r="102" spans="1:14" x14ac:dyDescent="0.25">
      <c r="A102" s="21">
        <v>96</v>
      </c>
      <c r="B102" s="23" t="s">
        <v>217</v>
      </c>
      <c r="C102" s="12">
        <f>'Anexo II'!C102</f>
        <v>80672</v>
      </c>
      <c r="D102" s="19">
        <f t="shared" si="10"/>
        <v>3.4758959678538218E-2</v>
      </c>
      <c r="E102" s="19">
        <f t="shared" si="11"/>
        <v>2.4331271774976751E-2</v>
      </c>
      <c r="F102" s="12">
        <f>'Anexo II'!X102</f>
        <v>53.416208398811101</v>
      </c>
      <c r="G102" s="12">
        <f t="shared" si="14"/>
        <v>119684.98380904166</v>
      </c>
      <c r="H102" s="14">
        <f t="shared" si="15"/>
        <v>5.1829786328663537E-2</v>
      </c>
      <c r="I102" s="14">
        <f t="shared" si="12"/>
        <v>1.554893589859906E-2</v>
      </c>
      <c r="J102" s="41">
        <f t="shared" si="13"/>
        <v>3.9880207673575807E-2</v>
      </c>
      <c r="N102" s="35"/>
    </row>
    <row r="103" spans="1:14" x14ac:dyDescent="0.25">
      <c r="A103" s="21">
        <v>97</v>
      </c>
      <c r="B103" s="23" t="s">
        <v>216</v>
      </c>
      <c r="C103" s="12">
        <f>'Anexo II'!C103</f>
        <v>3684</v>
      </c>
      <c r="D103" s="19">
        <f t="shared" ref="D103:D112" si="16">C103/$C$114</f>
        <v>1.5873166334754909E-3</v>
      </c>
      <c r="E103" s="19">
        <f t="shared" ref="E103:E112" si="17">D103*0.7</f>
        <v>1.1111216434328435E-3</v>
      </c>
      <c r="F103" s="12">
        <f>'Anexo II'!X103</f>
        <v>51.540020862115803</v>
      </c>
      <c r="G103" s="12">
        <f t="shared" si="14"/>
        <v>6471.9515937613551</v>
      </c>
      <c r="H103" s="14">
        <f t="shared" si="15"/>
        <v>2.802689673829939E-3</v>
      </c>
      <c r="I103" s="14">
        <f t="shared" ref="I103:I112" si="18">H103*0.3</f>
        <v>8.4080690214898164E-4</v>
      </c>
      <c r="J103" s="41">
        <f t="shared" ref="J103:J112" si="19">+E103+I103</f>
        <v>1.9519285455818253E-3</v>
      </c>
      <c r="N103" s="35"/>
    </row>
    <row r="104" spans="1:14" x14ac:dyDescent="0.25">
      <c r="A104" s="21">
        <v>98</v>
      </c>
      <c r="B104" s="23" t="s">
        <v>215</v>
      </c>
      <c r="C104" s="12">
        <f>'Anexo II'!C104</f>
        <v>15346</v>
      </c>
      <c r="D104" s="19">
        <f t="shared" si="16"/>
        <v>6.6120958353189157E-3</v>
      </c>
      <c r="E104" s="19">
        <f t="shared" si="17"/>
        <v>4.6284670847232404E-3</v>
      </c>
      <c r="F104" s="12">
        <f>'Anexo II'!X104</f>
        <v>53.404542909139003</v>
      </c>
      <c r="G104" s="12">
        <f t="shared" si="14"/>
        <v>22793.391585580961</v>
      </c>
      <c r="H104" s="14">
        <f t="shared" si="15"/>
        <v>9.870717094060141E-3</v>
      </c>
      <c r="I104" s="14">
        <f t="shared" si="18"/>
        <v>2.9612151282180422E-3</v>
      </c>
      <c r="J104" s="41">
        <f t="shared" si="19"/>
        <v>7.589682212941283E-3</v>
      </c>
      <c r="N104" s="35"/>
    </row>
    <row r="105" spans="1:14" x14ac:dyDescent="0.25">
      <c r="A105" s="21">
        <v>99</v>
      </c>
      <c r="B105" s="23" t="s">
        <v>214</v>
      </c>
      <c r="C105" s="12">
        <f>'Anexo II'!C105</f>
        <v>4191</v>
      </c>
      <c r="D105" s="19">
        <f t="shared" si="16"/>
        <v>1.8057665610466294E-3</v>
      </c>
      <c r="E105" s="19">
        <f t="shared" si="17"/>
        <v>1.2640365927326406E-3</v>
      </c>
      <c r="F105" s="12">
        <f>'Anexo II'!X105</f>
        <v>49.6852777840841</v>
      </c>
      <c r="G105" s="12">
        <f t="shared" si="14"/>
        <v>8494.4175174851516</v>
      </c>
      <c r="H105" s="14">
        <f t="shared" si="15"/>
        <v>3.6785219908635862E-3</v>
      </c>
      <c r="I105" s="14">
        <f t="shared" si="18"/>
        <v>1.1035565972590759E-3</v>
      </c>
      <c r="J105" s="41">
        <f t="shared" si="19"/>
        <v>2.3675931899917162E-3</v>
      </c>
      <c r="N105" s="35"/>
    </row>
    <row r="106" spans="1:14" x14ac:dyDescent="0.25">
      <c r="A106" s="21">
        <v>100</v>
      </c>
      <c r="B106" s="23" t="s">
        <v>213</v>
      </c>
      <c r="C106" s="12">
        <f>'Anexo II'!C106</f>
        <v>4049</v>
      </c>
      <c r="D106" s="19">
        <f t="shared" si="16"/>
        <v>1.7445833466184209E-3</v>
      </c>
      <c r="E106" s="19">
        <f t="shared" si="17"/>
        <v>1.2212083426328946E-3</v>
      </c>
      <c r="F106" s="12">
        <f>'Anexo II'!X106</f>
        <v>54.379222795855398</v>
      </c>
      <c r="G106" s="12">
        <f t="shared" si="14"/>
        <v>5439.3665165790608</v>
      </c>
      <c r="H106" s="14">
        <f t="shared" si="15"/>
        <v>2.355526945363398E-3</v>
      </c>
      <c r="I106" s="14">
        <f t="shared" si="18"/>
        <v>7.0665808360901932E-4</v>
      </c>
      <c r="J106" s="41">
        <f t="shared" si="19"/>
        <v>1.927866426241914E-3</v>
      </c>
      <c r="N106" s="35"/>
    </row>
    <row r="107" spans="1:14" x14ac:dyDescent="0.25">
      <c r="A107" s="21">
        <v>101</v>
      </c>
      <c r="B107" s="23" t="s">
        <v>212</v>
      </c>
      <c r="C107" s="12">
        <f>'Anexo II'!C107</f>
        <v>69147</v>
      </c>
      <c r="D107" s="19">
        <f t="shared" si="16"/>
        <v>2.9793209352586801E-2</v>
      </c>
      <c r="E107" s="19">
        <f t="shared" si="17"/>
        <v>2.0855246546810761E-2</v>
      </c>
      <c r="F107" s="12">
        <f>'Anexo II'!X107</f>
        <v>57.140115403614402</v>
      </c>
      <c r="G107" s="12">
        <f t="shared" si="14"/>
        <v>65094.930291121491</v>
      </c>
      <c r="H107" s="14">
        <f t="shared" si="15"/>
        <v>2.8189470564252982E-2</v>
      </c>
      <c r="I107" s="14">
        <f t="shared" si="18"/>
        <v>8.456841169275895E-3</v>
      </c>
      <c r="J107" s="41">
        <f t="shared" si="19"/>
        <v>2.9312087716086656E-2</v>
      </c>
      <c r="N107" s="35"/>
    </row>
    <row r="108" spans="1:14" x14ac:dyDescent="0.25">
      <c r="A108" s="21">
        <v>102</v>
      </c>
      <c r="B108" s="23" t="s">
        <v>211</v>
      </c>
      <c r="C108" s="12">
        <f>'Anexo II'!C108</f>
        <v>85460</v>
      </c>
      <c r="D108" s="19">
        <f t="shared" si="16"/>
        <v>3.6821954260807671E-2</v>
      </c>
      <c r="E108" s="19">
        <f t="shared" si="17"/>
        <v>2.577536798256537E-2</v>
      </c>
      <c r="F108" s="12">
        <f>'Anexo II'!X108</f>
        <v>54.517075111596697</v>
      </c>
      <c r="G108" s="12">
        <f t="shared" si="14"/>
        <v>113090.40279620489</v>
      </c>
      <c r="H108" s="14">
        <f t="shared" si="15"/>
        <v>4.8973991775791897E-2</v>
      </c>
      <c r="I108" s="14">
        <f t="shared" si="18"/>
        <v>1.4692197532737568E-2</v>
      </c>
      <c r="J108" s="41">
        <f t="shared" si="19"/>
        <v>4.0467565515302936E-2</v>
      </c>
      <c r="N108" s="35"/>
    </row>
    <row r="109" spans="1:14" x14ac:dyDescent="0.25">
      <c r="A109" s="21">
        <v>103</v>
      </c>
      <c r="B109" s="24" t="s">
        <v>210</v>
      </c>
      <c r="C109" s="12">
        <f>'Anexo II'!C109</f>
        <v>3451</v>
      </c>
      <c r="D109" s="19">
        <f t="shared" si="16"/>
        <v>1.4869244576883602E-3</v>
      </c>
      <c r="E109" s="19">
        <f t="shared" si="17"/>
        <v>1.0408471203818522E-3</v>
      </c>
      <c r="F109" s="12">
        <f>'Anexo II'!X109</f>
        <v>51.462046075133301</v>
      </c>
      <c r="G109" s="12">
        <f t="shared" si="14"/>
        <v>6101.8031416304957</v>
      </c>
      <c r="H109" s="14">
        <f t="shared" si="15"/>
        <v>2.6423962554472506E-3</v>
      </c>
      <c r="I109" s="14">
        <f t="shared" si="18"/>
        <v>7.9271887663417517E-4</v>
      </c>
      <c r="J109" s="41">
        <f t="shared" si="19"/>
        <v>1.8335659970160274E-3</v>
      </c>
      <c r="N109" s="35"/>
    </row>
    <row r="110" spans="1:14" x14ac:dyDescent="0.25">
      <c r="A110" s="21">
        <v>104</v>
      </c>
      <c r="B110" s="23" t="s">
        <v>209</v>
      </c>
      <c r="C110" s="12">
        <f>'Anexo II'!C110</f>
        <v>16350</v>
      </c>
      <c r="D110" s="19">
        <f t="shared" si="16"/>
        <v>7.0446870133887831E-3</v>
      </c>
      <c r="E110" s="19">
        <f t="shared" si="17"/>
        <v>4.9312809093721476E-3</v>
      </c>
      <c r="F110" s="12">
        <f>'Anexo II'!X110</f>
        <v>49.328247322259301</v>
      </c>
      <c r="G110" s="12">
        <f t="shared" si="14"/>
        <v>33988.497554522372</v>
      </c>
      <c r="H110" s="14">
        <f t="shared" si="15"/>
        <v>1.4718776824115804E-2</v>
      </c>
      <c r="I110" s="14">
        <f t="shared" si="18"/>
        <v>4.4156330472347408E-3</v>
      </c>
      <c r="J110" s="41">
        <f t="shared" si="19"/>
        <v>9.3469139566068893E-3</v>
      </c>
      <c r="N110" s="35"/>
    </row>
    <row r="111" spans="1:14" x14ac:dyDescent="0.25">
      <c r="A111" s="21">
        <v>105</v>
      </c>
      <c r="B111" s="24" t="s">
        <v>208</v>
      </c>
      <c r="C111" s="12">
        <f>'Anexo II'!C111</f>
        <v>3293</v>
      </c>
      <c r="D111" s="19">
        <f t="shared" si="16"/>
        <v>1.4188473599442974E-3</v>
      </c>
      <c r="E111" s="19">
        <f t="shared" si="17"/>
        <v>9.9319315196100808E-4</v>
      </c>
      <c r="F111" s="12">
        <f>'Anexo II'!X111</f>
        <v>55.812858213195398</v>
      </c>
      <c r="G111" s="12">
        <f t="shared" si="14"/>
        <v>3736.3953508147615</v>
      </c>
      <c r="H111" s="14">
        <f t="shared" si="15"/>
        <v>1.6180523780754445E-3</v>
      </c>
      <c r="I111" s="14">
        <f t="shared" si="18"/>
        <v>4.8541571342263331E-4</v>
      </c>
      <c r="J111" s="41">
        <f t="shared" si="19"/>
        <v>1.4786088653836414E-3</v>
      </c>
      <c r="N111" s="35"/>
    </row>
    <row r="112" spans="1:14" x14ac:dyDescent="0.25">
      <c r="A112" s="21">
        <v>106</v>
      </c>
      <c r="B112" s="23" t="s">
        <v>207</v>
      </c>
      <c r="C112" s="12">
        <f>'Anexo II'!C112</f>
        <v>2215</v>
      </c>
      <c r="D112" s="19">
        <f t="shared" si="16"/>
        <v>9.5437197153860269E-4</v>
      </c>
      <c r="E112" s="19">
        <f t="shared" si="17"/>
        <v>6.6806038007702188E-4</v>
      </c>
      <c r="F112" s="12">
        <f>'Anexo II'!X112</f>
        <v>54.357342749490201</v>
      </c>
      <c r="G112" s="12">
        <f t="shared" si="14"/>
        <v>2982.654533918409</v>
      </c>
      <c r="H112" s="14">
        <f t="shared" si="15"/>
        <v>1.2916436320187068E-3</v>
      </c>
      <c r="I112" s="14">
        <f t="shared" si="18"/>
        <v>3.8749308960561203E-4</v>
      </c>
      <c r="J112" s="41">
        <f t="shared" si="19"/>
        <v>1.0555534696826338E-3</v>
      </c>
      <c r="N112" s="35"/>
    </row>
    <row r="113" spans="1:10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x14ac:dyDescent="0.25">
      <c r="B114" s="99" t="s">
        <v>435</v>
      </c>
      <c r="C114" s="94">
        <f t="shared" ref="C114:I114" si="20">SUM(C7:C112)</f>
        <v>2320898</v>
      </c>
      <c r="D114" s="95">
        <f t="shared" si="20"/>
        <v>1</v>
      </c>
      <c r="E114" s="95">
        <f>SUM(E7:E112)</f>
        <v>0.7</v>
      </c>
      <c r="F114" s="94">
        <f t="shared" si="20"/>
        <v>5655.0866771990095</v>
      </c>
      <c r="G114" s="96">
        <f t="shared" si="20"/>
        <v>2309193.0777042778</v>
      </c>
      <c r="H114" s="97">
        <f t="shared" si="20"/>
        <v>0.99999999999999989</v>
      </c>
      <c r="I114" s="100">
        <f t="shared" si="20"/>
        <v>0.30000000000000004</v>
      </c>
      <c r="J114" s="98">
        <f>SUM(J7:J112)</f>
        <v>0.99999999999999978</v>
      </c>
    </row>
    <row r="116" spans="1:10" x14ac:dyDescent="0.25">
      <c r="B116" s="4" t="s">
        <v>470</v>
      </c>
      <c r="C116" s="4"/>
      <c r="D116" s="4"/>
      <c r="E116" s="4"/>
      <c r="F116" s="4"/>
      <c r="G116" s="4"/>
    </row>
    <row r="117" spans="1:10" x14ac:dyDescent="0.25">
      <c r="B117" s="4" t="s">
        <v>468</v>
      </c>
      <c r="C117" s="4"/>
      <c r="D117" s="4"/>
      <c r="E117" s="4"/>
      <c r="F117" s="4"/>
      <c r="G117" s="4"/>
    </row>
    <row r="118" spans="1:10" x14ac:dyDescent="0.25">
      <c r="B118" s="4"/>
    </row>
  </sheetData>
  <mergeCells count="7">
    <mergeCell ref="C5:E5"/>
    <mergeCell ref="F5:I5"/>
    <mergeCell ref="A5:A6"/>
    <mergeCell ref="B5:B6"/>
    <mergeCell ref="A1:J1"/>
    <mergeCell ref="A2:J2"/>
    <mergeCell ref="A3:J3"/>
  </mergeCells>
  <pageMargins left="0.19685039370078741" right="0.19685039370078741" top="0.31496062992125984" bottom="0.32" header="0.23622047244094491" footer="0.19685039370078741"/>
  <pageSetup paperSize="131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Anexo I</vt:lpstr>
      <vt:lpstr>Anexo II</vt:lpstr>
      <vt:lpstr>Anexo III</vt:lpstr>
      <vt:lpstr>Anexo IV</vt:lpstr>
      <vt:lpstr>'Anexo II'!Títulos_a_imprimir</vt:lpstr>
      <vt:lpstr>'Anexo III'!Títulos_a_imprimir</vt:lpstr>
      <vt:lpstr>'Anexo IV'!Títulos_a_imprimir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Miguel Ortíz Jiménez</dc:creator>
  <cp:lastModifiedBy>Jesús Miguel Ortíz Jiménez</cp:lastModifiedBy>
  <dcterms:created xsi:type="dcterms:W3CDTF">2021-07-01T18:15:33Z</dcterms:created>
  <dcterms:modified xsi:type="dcterms:W3CDTF">2024-02-16T15:28:02Z</dcterms:modified>
</cp:coreProperties>
</file>