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berto.heredia\Documents\ASESORES\TRANSPARENCIA DOCS\SERVICIOS PERSONALES\"/>
    </mc:Choice>
  </mc:AlternateContent>
  <bookViews>
    <workbookView xWindow="0" yWindow="0" windowWidth="19200" windowHeight="6760"/>
  </bookViews>
  <sheets>
    <sheet name="PL - Clasificación Admin" sheetId="27" r:id="rId1"/>
    <sheet name="PL - COG" sheetId="28" r:id="rId2"/>
    <sheet name="PL - COG desglosado" sheetId="29" r:id="rId3"/>
    <sheet name="PL - Tipo Gasto" sheetId="30" r:id="rId4"/>
    <sheet name="PL - Tipo Gasto desglosado" sheetId="31" r:id="rId5"/>
    <sheet name="PL - Programable" sheetId="32" r:id="rId6"/>
    <sheet name="PL - Programable desglosado" sheetId="33" r:id="rId7"/>
    <sheet name="PL - CFP" sheetId="34" r:id="rId8"/>
    <sheet name="PL - CFP detalle" sheetId="35" r:id="rId9"/>
    <sheet name="PL - Flujos Efectivo" sheetId="36" r:id="rId10"/>
    <sheet name="PL - Flujos Efectivo.1" sheetId="37" r:id="rId11"/>
    <sheet name="PL - Flujos Efectivo.2" sheetId="38" r:id="rId12"/>
    <sheet name="PJ - Clasificación Admin" sheetId="39" r:id="rId13"/>
    <sheet name="PJ - COG" sheetId="40" r:id="rId14"/>
    <sheet name="PJ - COG desglosado" sheetId="41" r:id="rId15"/>
    <sheet name="PJ - Tipo Gasto" sheetId="42" r:id="rId16"/>
    <sheet name="PJ - Tipo Gasto desglosado" sheetId="43" r:id="rId17"/>
    <sheet name="PJ - Programable" sheetId="44" r:id="rId18"/>
    <sheet name="PJ - Programable desglosado" sheetId="45" r:id="rId19"/>
    <sheet name="PJ - CFP" sheetId="46" r:id="rId20"/>
    <sheet name="PJ - CFP detalle" sheetId="47" r:id="rId21"/>
    <sheet name="PJ - Flujos Efectivo" sheetId="48" r:id="rId22"/>
    <sheet name="PJ - Flujos Efectivo.1" sheetId="49" r:id="rId23"/>
    <sheet name="PJ - Flujos Efectivo.2" sheetId="50" r:id="rId24"/>
    <sheet name="PJ - Flujos Efectivo.3" sheetId="51" r:id="rId25"/>
    <sheet name="AUT - Clasificación Admin" sheetId="52" r:id="rId26"/>
    <sheet name="AUT - COG" sheetId="53" r:id="rId27"/>
    <sheet name="AUT - COG desglosado" sheetId="54" r:id="rId28"/>
    <sheet name="AUT - Tipo Gasto" sheetId="55" r:id="rId29"/>
    <sheet name="AUT - Tipo Gasto desglosado" sheetId="56" r:id="rId30"/>
    <sheet name="AUT - Programable" sheetId="57" r:id="rId31"/>
    <sheet name="AUT - Programable desglosado" sheetId="58" r:id="rId32"/>
    <sheet name="AUT - CFP" sheetId="59" r:id="rId33"/>
    <sheet name="AUT - CFP detalle" sheetId="60" r:id="rId34"/>
    <sheet name="AUT - Flujos Efectivo" sheetId="61" r:id="rId35"/>
    <sheet name="AUT - Flujos Efectivo.1" sheetId="62" r:id="rId36"/>
    <sheet name="AUT - Flujos Efectivo.2" sheetId="63" r:id="rId37"/>
    <sheet name="AUT - Flujos Efectivo.3" sheetId="64" r:id="rId38"/>
    <sheet name="AUT - Flujos Efectivo.4" sheetId="65" r:id="rId39"/>
    <sheet name="AUT - Flujos Efectivo.5" sheetId="66" r:id="rId40"/>
    <sheet name="AUT - Flujos Efectivo.6" sheetId="67" r:id="rId41"/>
    <sheet name="AUT - Flujos Efectivo.7" sheetId="68" r:id="rId42"/>
    <sheet name="SERV PERSONALES" sheetId="70" r:id="rId43"/>
    <sheet name="Resumen" sheetId="2" r:id="rId44"/>
    <sheet name="ASEY - Plazas" sheetId="3" r:id="rId45"/>
    <sheet name="ASEY - Tabuladores" sheetId="4" r:id="rId46"/>
    <sheet name="CJEY - Plazas" sheetId="5" r:id="rId47"/>
    <sheet name="CJEY - Tabuladores" sheetId="6" r:id="rId48"/>
    <sheet name="CODHEY - Plazas" sheetId="7" r:id="rId49"/>
    <sheet name="CODHEY - Tabuladores" sheetId="8" r:id="rId50"/>
    <sheet name="CONGRESO - Plazas" sheetId="9" r:id="rId51"/>
    <sheet name="CONGRESO - Tabuladores" sheetId="10" r:id="rId52"/>
    <sheet name="FECCEY - Plazas" sheetId="25" r:id="rId53"/>
    <sheet name="Tabulador_FECCEY" sheetId="26" r:id="rId54"/>
    <sheet name="IEPAC - Plazas" sheetId="11" r:id="rId55"/>
    <sheet name="IEPAC - Tabuladores" sheetId="12" r:id="rId56"/>
    <sheet name="INAIP - Plazas" sheetId="13" r:id="rId57"/>
    <sheet name="INAIP - Tabuladores" sheetId="14" r:id="rId58"/>
    <sheet name="TEEY - Plazas" sheetId="15" r:id="rId59"/>
    <sheet name="TEEY - Tabuladores" sheetId="16" r:id="rId60"/>
    <sheet name="TJAEY - Plazas" sheetId="17" r:id="rId61"/>
    <sheet name="TJAEY - Tabuladores" sheetId="18" r:id="rId62"/>
    <sheet name="TSJEY - Plazas" sheetId="19" r:id="rId63"/>
    <sheet name="TSJEY - Tabuladores" sheetId="20" r:id="rId64"/>
    <sheet name="TTSEM - Plazas" sheetId="21" r:id="rId65"/>
    <sheet name="TTSEM - Tabuladores" sheetId="22" r:id="rId66"/>
    <sheet name="UADY - PLAZAS" sheetId="23" r:id="rId67"/>
    <sheet name="UADY - Tabuladores" sheetId="24" r:id="rId68"/>
  </sheets>
  <definedNames>
    <definedName name="_xlnm._FilterDatabase" localSheetId="46" hidden="1">'CJEY - Plazas'!$A$11:$E$11</definedName>
    <definedName name="_xlnm._FilterDatabase" localSheetId="47" hidden="1">'CJEY - Tabuladores'!$A$29:$A$106</definedName>
    <definedName name="_xlnm.Print_Area" localSheetId="53">Tabulador_FECCEY!$A$2:$N$38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13" l="1"/>
  <c r="C20" i="2" l="1"/>
  <c r="E20" i="2"/>
  <c r="F20" i="2"/>
  <c r="G20" i="2"/>
  <c r="H20" i="2"/>
  <c r="D20" i="2"/>
  <c r="C106" i="5" l="1"/>
  <c r="C104" i="5"/>
  <c r="E16" i="21" l="1"/>
  <c r="D12" i="21"/>
  <c r="D15" i="21"/>
  <c r="H10" i="26" l="1"/>
  <c r="J10" i="26"/>
  <c r="K10" i="26"/>
  <c r="L10" i="26"/>
  <c r="H11" i="26"/>
  <c r="J11" i="26"/>
  <c r="K11" i="26"/>
  <c r="L11" i="26"/>
  <c r="H12" i="26"/>
  <c r="J12" i="26"/>
  <c r="K12" i="26"/>
  <c r="L12" i="26"/>
  <c r="H13" i="26"/>
  <c r="J13" i="26"/>
  <c r="K13" i="26"/>
  <c r="L13" i="26"/>
  <c r="H18" i="26"/>
  <c r="J18" i="26"/>
  <c r="K18" i="26"/>
  <c r="L18" i="26"/>
  <c r="H19" i="26"/>
  <c r="J19" i="26"/>
  <c r="K19" i="26"/>
  <c r="L19" i="26"/>
  <c r="H20" i="26"/>
  <c r="J20" i="26"/>
  <c r="K20" i="26"/>
  <c r="L20" i="26"/>
  <c r="H21" i="26"/>
  <c r="J21" i="26"/>
  <c r="K21" i="26"/>
  <c r="L21" i="26"/>
  <c r="H22" i="26"/>
  <c r="J22" i="26"/>
  <c r="K22" i="26"/>
  <c r="L22" i="26"/>
  <c r="H23" i="26"/>
  <c r="J23" i="26"/>
  <c r="K23" i="26"/>
  <c r="L23" i="26"/>
  <c r="H24" i="26"/>
  <c r="J24" i="26"/>
  <c r="K24" i="26"/>
  <c r="L24" i="26"/>
  <c r="H25" i="26"/>
  <c r="J25" i="26"/>
  <c r="K25" i="26"/>
  <c r="L25" i="26"/>
  <c r="H26" i="26"/>
  <c r="J26" i="26"/>
  <c r="K26" i="26"/>
  <c r="L26" i="26"/>
  <c r="N21" i="26" l="1"/>
  <c r="N19" i="26"/>
  <c r="N23" i="26"/>
  <c r="N11" i="26"/>
  <c r="N13" i="26"/>
  <c r="N26" i="26"/>
  <c r="N20" i="26"/>
  <c r="N12" i="26"/>
  <c r="N10" i="26"/>
  <c r="N24" i="26"/>
  <c r="N22" i="26"/>
  <c r="N18" i="26"/>
  <c r="N25" i="26"/>
  <c r="C25" i="25"/>
  <c r="C27" i="25" s="1"/>
  <c r="H10" i="24" l="1"/>
  <c r="M10" i="24"/>
  <c r="H11" i="24"/>
  <c r="M11" i="24"/>
  <c r="H12" i="24"/>
  <c r="M12" i="24"/>
  <c r="H13" i="24"/>
  <c r="M13" i="24"/>
  <c r="H14" i="24"/>
  <c r="M14" i="24"/>
  <c r="H15" i="24"/>
  <c r="M15" i="24"/>
  <c r="H16" i="24"/>
  <c r="M16" i="24"/>
  <c r="H17" i="24"/>
  <c r="M17" i="24"/>
  <c r="H18" i="24"/>
  <c r="M18" i="24"/>
  <c r="H19" i="24"/>
  <c r="M19" i="24"/>
  <c r="H20" i="24"/>
  <c r="M20" i="24"/>
  <c r="H21" i="24"/>
  <c r="M21" i="24"/>
  <c r="H22" i="24"/>
  <c r="M22" i="24"/>
  <c r="H23" i="24"/>
  <c r="M23" i="24"/>
  <c r="H24" i="24"/>
  <c r="M24" i="24"/>
  <c r="H25" i="24"/>
  <c r="M25" i="24"/>
  <c r="H26" i="24"/>
  <c r="M26" i="24"/>
  <c r="H27" i="24"/>
  <c r="M27" i="24"/>
  <c r="H28" i="24"/>
  <c r="M28" i="24"/>
  <c r="H29" i="24"/>
  <c r="M29" i="24"/>
  <c r="H30" i="24"/>
  <c r="M30" i="24"/>
  <c r="H31" i="24"/>
  <c r="M31" i="24"/>
  <c r="H32" i="24"/>
  <c r="M32" i="24"/>
  <c r="H33" i="24"/>
  <c r="M33" i="24"/>
  <c r="H38" i="24"/>
  <c r="M38" i="24"/>
  <c r="H39" i="24"/>
  <c r="M39" i="24"/>
  <c r="H40" i="24"/>
  <c r="M40" i="24"/>
  <c r="H41" i="24"/>
  <c r="M41" i="24"/>
  <c r="H42" i="24"/>
  <c r="M42" i="24"/>
  <c r="H43" i="24"/>
  <c r="M43" i="24"/>
  <c r="H44" i="24"/>
  <c r="M44" i="24"/>
  <c r="H45" i="24"/>
  <c r="M45" i="24"/>
  <c r="H46" i="24"/>
  <c r="M46" i="24"/>
  <c r="H47" i="24"/>
  <c r="M47" i="24"/>
  <c r="H48" i="24"/>
  <c r="M48" i="24"/>
  <c r="H49" i="24"/>
  <c r="M49" i="24"/>
  <c r="H50" i="24"/>
  <c r="M50" i="24"/>
  <c r="H51" i="24"/>
  <c r="M51" i="24"/>
  <c r="H52" i="24"/>
  <c r="M52" i="24"/>
  <c r="H53" i="24"/>
  <c r="M53" i="24"/>
  <c r="H54" i="24"/>
  <c r="M54" i="24"/>
  <c r="H55" i="24"/>
  <c r="M55" i="24"/>
  <c r="H56" i="24"/>
  <c r="M56" i="24"/>
  <c r="H57" i="24"/>
  <c r="M57" i="24"/>
  <c r="H58" i="24"/>
  <c r="M58" i="24"/>
  <c r="H59" i="24"/>
  <c r="M59" i="24"/>
  <c r="H60" i="24"/>
  <c r="M60" i="24"/>
  <c r="H61" i="24"/>
  <c r="M61" i="24"/>
  <c r="H62" i="24"/>
  <c r="M62" i="24"/>
  <c r="H63" i="24"/>
  <c r="M63" i="24"/>
  <c r="H64" i="24"/>
  <c r="M64" i="24"/>
  <c r="H65" i="24"/>
  <c r="M65" i="24"/>
  <c r="H66" i="24"/>
  <c r="M66" i="24"/>
  <c r="H67" i="24"/>
  <c r="M67" i="24"/>
  <c r="H68" i="24"/>
  <c r="M68" i="24"/>
  <c r="H69" i="24"/>
  <c r="M69" i="24"/>
  <c r="H70" i="24"/>
  <c r="M70" i="24"/>
  <c r="H71" i="24"/>
  <c r="M71" i="24"/>
  <c r="H72" i="24"/>
  <c r="M72" i="24"/>
  <c r="H73" i="24"/>
  <c r="M73" i="24"/>
  <c r="H74" i="24"/>
  <c r="M74" i="24"/>
  <c r="H75" i="24"/>
  <c r="M75" i="24"/>
  <c r="H76" i="24"/>
  <c r="M76" i="24"/>
  <c r="H77" i="24"/>
  <c r="M77" i="24"/>
  <c r="H78" i="24"/>
  <c r="M78" i="24"/>
  <c r="H79" i="24"/>
  <c r="M79" i="24"/>
  <c r="H80" i="24"/>
  <c r="M80" i="24"/>
  <c r="H81" i="24"/>
  <c r="M81" i="24"/>
  <c r="H82" i="24"/>
  <c r="M82" i="24"/>
  <c r="H83" i="24"/>
  <c r="M83" i="24"/>
  <c r="H84" i="24"/>
  <c r="M84" i="24"/>
  <c r="H85" i="24"/>
  <c r="M85" i="24"/>
  <c r="H86" i="24"/>
  <c r="M86" i="24"/>
  <c r="H87" i="24"/>
  <c r="M87" i="24"/>
  <c r="H88" i="24"/>
  <c r="M88" i="24"/>
  <c r="H89" i="24"/>
  <c r="M89" i="24"/>
  <c r="H90" i="24"/>
  <c r="M90" i="24"/>
  <c r="H91" i="24"/>
  <c r="M91" i="24"/>
  <c r="H92" i="24"/>
  <c r="M92" i="24"/>
  <c r="H93" i="24"/>
  <c r="M93" i="24"/>
  <c r="H94" i="24"/>
  <c r="M94" i="24"/>
  <c r="H95" i="24"/>
  <c r="M95" i="24"/>
  <c r="H96" i="24"/>
  <c r="M96" i="24"/>
  <c r="H97" i="24"/>
  <c r="M97" i="24"/>
  <c r="H98" i="24"/>
  <c r="M98" i="24"/>
  <c r="H99" i="24"/>
  <c r="M99" i="24"/>
  <c r="H100" i="24"/>
  <c r="M100" i="24"/>
  <c r="H101" i="24"/>
  <c r="M101" i="24"/>
  <c r="H102" i="24"/>
  <c r="M102" i="24"/>
  <c r="H103" i="24"/>
  <c r="M103" i="24"/>
  <c r="H104" i="24"/>
  <c r="M104" i="24"/>
  <c r="H105" i="24"/>
  <c r="M105" i="24"/>
  <c r="H106" i="24"/>
  <c r="M106" i="24"/>
  <c r="H107" i="24"/>
  <c r="M107" i="24"/>
  <c r="H108" i="24"/>
  <c r="M108" i="24"/>
  <c r="H109" i="24"/>
  <c r="M109" i="24"/>
  <c r="H110" i="24"/>
  <c r="M110" i="24"/>
  <c r="H111" i="24"/>
  <c r="M111" i="24"/>
  <c r="H112" i="24"/>
  <c r="M112" i="24"/>
  <c r="H113" i="24"/>
  <c r="M113" i="24"/>
  <c r="H114" i="24"/>
  <c r="M114" i="24"/>
  <c r="H115" i="24"/>
  <c r="M115" i="24"/>
  <c r="H116" i="24"/>
  <c r="M116" i="24"/>
  <c r="H117" i="24"/>
  <c r="M117" i="24"/>
  <c r="H118" i="24"/>
  <c r="M118" i="24"/>
  <c r="H119" i="24"/>
  <c r="M119" i="24"/>
  <c r="H120" i="24"/>
  <c r="M120" i="24"/>
  <c r="H121" i="24"/>
  <c r="M121" i="24"/>
  <c r="H122" i="24"/>
  <c r="M122" i="24"/>
  <c r="H123" i="24"/>
  <c r="M123" i="24"/>
  <c r="H124" i="24"/>
  <c r="M124" i="24"/>
  <c r="H125" i="24"/>
  <c r="M125" i="24"/>
  <c r="H126" i="24"/>
  <c r="M126" i="24"/>
  <c r="H127" i="24"/>
  <c r="M127" i="24"/>
  <c r="H128" i="24"/>
  <c r="M128" i="24"/>
  <c r="H129" i="24"/>
  <c r="M129" i="24"/>
  <c r="H130" i="24"/>
  <c r="M130" i="24"/>
  <c r="H131" i="24"/>
  <c r="M131" i="24"/>
  <c r="H132" i="24"/>
  <c r="M132" i="24"/>
  <c r="H133" i="24"/>
  <c r="M133" i="24"/>
  <c r="H134" i="24"/>
  <c r="M134" i="24"/>
  <c r="H135" i="24"/>
  <c r="M135" i="24"/>
  <c r="H136" i="24"/>
  <c r="M136" i="24"/>
  <c r="H137" i="24"/>
  <c r="M137" i="24"/>
  <c r="H138" i="24"/>
  <c r="M138" i="24"/>
  <c r="H139" i="24"/>
  <c r="M139" i="24"/>
  <c r="H140" i="24"/>
  <c r="M140" i="24"/>
  <c r="H141" i="24"/>
  <c r="M141" i="24"/>
  <c r="H142" i="24"/>
  <c r="M142" i="24"/>
  <c r="H143" i="24"/>
  <c r="M143" i="24"/>
  <c r="H144" i="24"/>
  <c r="M144" i="24"/>
  <c r="H145" i="24"/>
  <c r="M145" i="24"/>
  <c r="H146" i="24"/>
  <c r="M146" i="24"/>
  <c r="H147" i="24"/>
  <c r="M147" i="24"/>
  <c r="H148" i="24"/>
  <c r="M148" i="24"/>
  <c r="H149" i="24"/>
  <c r="M149" i="24"/>
  <c r="H150" i="24"/>
  <c r="M150" i="24"/>
  <c r="H151" i="24"/>
  <c r="M151" i="24"/>
  <c r="H152" i="24"/>
  <c r="M152" i="24"/>
  <c r="H153" i="24"/>
  <c r="M153" i="24"/>
  <c r="H154" i="24"/>
  <c r="M154" i="24"/>
  <c r="H155" i="24"/>
  <c r="M155" i="24"/>
  <c r="H156" i="24"/>
  <c r="M156" i="24"/>
  <c r="H157" i="24"/>
  <c r="M157" i="24"/>
  <c r="H158" i="24"/>
  <c r="M158" i="24"/>
  <c r="H159" i="24"/>
  <c r="M159" i="24"/>
  <c r="H160" i="24"/>
  <c r="M160" i="24"/>
  <c r="H161" i="24"/>
  <c r="M161" i="24"/>
  <c r="H162" i="24"/>
  <c r="M162" i="24"/>
  <c r="H163" i="24"/>
  <c r="M163" i="24"/>
  <c r="H164" i="24"/>
  <c r="M164" i="24"/>
  <c r="H165" i="24"/>
  <c r="M165" i="24"/>
  <c r="H166" i="24"/>
  <c r="M166" i="24"/>
  <c r="H167" i="24"/>
  <c r="M167" i="24"/>
  <c r="H168" i="24"/>
  <c r="M168" i="24"/>
  <c r="H169" i="24"/>
  <c r="M169" i="24"/>
  <c r="H170" i="24"/>
  <c r="M170" i="24"/>
  <c r="H171" i="24"/>
  <c r="M171" i="24"/>
  <c r="H172" i="24"/>
  <c r="M172" i="24"/>
  <c r="H173" i="24"/>
  <c r="M173" i="24"/>
  <c r="H174" i="24"/>
  <c r="M174" i="24"/>
  <c r="H175" i="24"/>
  <c r="M175" i="24"/>
  <c r="H176" i="24"/>
  <c r="M176" i="24"/>
  <c r="H177" i="24"/>
  <c r="M177" i="24"/>
  <c r="H178" i="24"/>
  <c r="M178" i="24"/>
  <c r="H179" i="24"/>
  <c r="M179" i="24"/>
  <c r="H180" i="24"/>
  <c r="M180" i="24"/>
  <c r="H181" i="24"/>
  <c r="M181" i="24"/>
  <c r="C175" i="23" l="1"/>
  <c r="C250" i="23"/>
  <c r="C252" i="23"/>
  <c r="E10" i="22" l="1"/>
  <c r="I10" i="22"/>
  <c r="K10" i="22"/>
  <c r="E11" i="22"/>
  <c r="G11" i="22"/>
  <c r="I11" i="22"/>
  <c r="E12" i="22"/>
  <c r="G12" i="22"/>
  <c r="K12" i="22" s="1"/>
  <c r="I12" i="22"/>
  <c r="E13" i="22"/>
  <c r="I13" i="22"/>
  <c r="K13" i="22"/>
  <c r="E18" i="22"/>
  <c r="H18" i="22"/>
  <c r="I18" i="22"/>
  <c r="C19" i="22"/>
  <c r="E19" i="22" s="1"/>
  <c r="C20" i="22"/>
  <c r="I20" i="22" s="1"/>
  <c r="K20" i="22" s="1"/>
  <c r="C21" i="22"/>
  <c r="I21" i="22" s="1"/>
  <c r="K21" i="22" s="1"/>
  <c r="E21" i="22"/>
  <c r="C22" i="22"/>
  <c r="I22" i="22" s="1"/>
  <c r="K22" i="22" s="1"/>
  <c r="C23" i="22"/>
  <c r="E23" i="22"/>
  <c r="I23" i="22"/>
  <c r="K23" i="22" s="1"/>
  <c r="C24" i="22"/>
  <c r="I24" i="22" s="1"/>
  <c r="K24" i="22" s="1"/>
  <c r="E24" i="22"/>
  <c r="C25" i="22"/>
  <c r="E25" i="22" s="1"/>
  <c r="C26" i="22"/>
  <c r="I26" i="22" s="1"/>
  <c r="K26" i="22" s="1"/>
  <c r="C27" i="22"/>
  <c r="E27" i="22" s="1"/>
  <c r="I27" i="22"/>
  <c r="K27" i="22"/>
  <c r="C28" i="22"/>
  <c r="I28" i="22" s="1"/>
  <c r="K28" i="22" s="1"/>
  <c r="E28" i="22"/>
  <c r="C29" i="22"/>
  <c r="I29" i="22" s="1"/>
  <c r="K29" i="22" s="1"/>
  <c r="E29" i="22"/>
  <c r="C30" i="22"/>
  <c r="I30" i="22" s="1"/>
  <c r="K30" i="22" s="1"/>
  <c r="C31" i="22"/>
  <c r="I31" i="22" s="1"/>
  <c r="K31" i="22" s="1"/>
  <c r="E31" i="22"/>
  <c r="C32" i="22"/>
  <c r="I32" i="22" s="1"/>
  <c r="K32" i="22" s="1"/>
  <c r="C33" i="22"/>
  <c r="E33" i="22" s="1"/>
  <c r="C34" i="22"/>
  <c r="I34" i="22" s="1"/>
  <c r="K34" i="22" s="1"/>
  <c r="C35" i="22"/>
  <c r="E35" i="22" s="1"/>
  <c r="I35" i="22"/>
  <c r="K35" i="22"/>
  <c r="C36" i="22"/>
  <c r="I36" i="22" s="1"/>
  <c r="K36" i="22" s="1"/>
  <c r="C37" i="22"/>
  <c r="I37" i="22" s="1"/>
  <c r="K37" i="22" s="1"/>
  <c r="E37" i="22"/>
  <c r="C38" i="22"/>
  <c r="I38" i="22" s="1"/>
  <c r="K38" i="22" s="1"/>
  <c r="E36" i="22" l="1"/>
  <c r="I33" i="22"/>
  <c r="K33" i="22" s="1"/>
  <c r="E30" i="22"/>
  <c r="E26" i="22"/>
  <c r="E20" i="22"/>
  <c r="E38" i="22"/>
  <c r="I25" i="22"/>
  <c r="K25" i="22" s="1"/>
  <c r="I19" i="22"/>
  <c r="K19" i="22" s="1"/>
  <c r="E34" i="22"/>
  <c r="E22" i="22"/>
  <c r="K18" i="22"/>
  <c r="K11" i="22"/>
  <c r="E32" i="22"/>
  <c r="E12" i="21"/>
  <c r="D13" i="21"/>
  <c r="E13" i="21"/>
  <c r="E15" i="21"/>
  <c r="D17" i="21"/>
  <c r="E17" i="21"/>
  <c r="D18" i="21"/>
  <c r="E18" i="21"/>
  <c r="D19" i="21"/>
  <c r="E19" i="21"/>
  <c r="C20" i="21"/>
  <c r="C22" i="21"/>
  <c r="C27" i="21"/>
  <c r="E10" i="20" l="1"/>
  <c r="G10" i="20"/>
  <c r="H10" i="20"/>
  <c r="I10" i="20"/>
  <c r="E11" i="20"/>
  <c r="G11" i="20"/>
  <c r="H11" i="20"/>
  <c r="I11" i="20"/>
  <c r="E12" i="20"/>
  <c r="G12" i="20"/>
  <c r="H12" i="20"/>
  <c r="M12" i="20" s="1"/>
  <c r="I12" i="20"/>
  <c r="E13" i="20"/>
  <c r="G13" i="20"/>
  <c r="M13" i="20" s="1"/>
  <c r="H13" i="20"/>
  <c r="I13" i="20"/>
  <c r="E14" i="20"/>
  <c r="G14" i="20"/>
  <c r="H14" i="20"/>
  <c r="I14" i="20"/>
  <c r="E15" i="20"/>
  <c r="G15" i="20"/>
  <c r="M15" i="20" s="1"/>
  <c r="H15" i="20"/>
  <c r="I15" i="20"/>
  <c r="E16" i="20"/>
  <c r="G16" i="20"/>
  <c r="H16" i="20"/>
  <c r="I16" i="20"/>
  <c r="E17" i="20"/>
  <c r="G17" i="20"/>
  <c r="H17" i="20"/>
  <c r="I17" i="20"/>
  <c r="M17" i="20" s="1"/>
  <c r="E18" i="20"/>
  <c r="G18" i="20"/>
  <c r="M18" i="20" s="1"/>
  <c r="H18" i="20"/>
  <c r="I18" i="20"/>
  <c r="E19" i="20"/>
  <c r="G19" i="20"/>
  <c r="M19" i="20" s="1"/>
  <c r="H19" i="20"/>
  <c r="I19" i="20"/>
  <c r="E20" i="20"/>
  <c r="G20" i="20"/>
  <c r="M20" i="20" s="1"/>
  <c r="H20" i="20"/>
  <c r="I20" i="20"/>
  <c r="E21" i="20"/>
  <c r="G21" i="20"/>
  <c r="H21" i="20"/>
  <c r="I21" i="20"/>
  <c r="M21" i="20"/>
  <c r="E22" i="20"/>
  <c r="G22" i="20"/>
  <c r="H22" i="20"/>
  <c r="I22" i="20"/>
  <c r="E23" i="20"/>
  <c r="G23" i="20"/>
  <c r="H23" i="20"/>
  <c r="I23" i="20"/>
  <c r="M23" i="20"/>
  <c r="E24" i="20"/>
  <c r="G24" i="20"/>
  <c r="H24" i="20"/>
  <c r="I24" i="20"/>
  <c r="E25" i="20"/>
  <c r="G25" i="20"/>
  <c r="M25" i="20" s="1"/>
  <c r="H25" i="20"/>
  <c r="I25" i="20"/>
  <c r="E26" i="20"/>
  <c r="G26" i="20"/>
  <c r="H26" i="20"/>
  <c r="I26" i="20"/>
  <c r="M26" i="20"/>
  <c r="E27" i="20"/>
  <c r="G27" i="20"/>
  <c r="M27" i="20" s="1"/>
  <c r="H27" i="20"/>
  <c r="I27" i="20"/>
  <c r="E28" i="20"/>
  <c r="G28" i="20"/>
  <c r="H28" i="20"/>
  <c r="I28" i="20"/>
  <c r="M28" i="20"/>
  <c r="E29" i="20"/>
  <c r="G29" i="20"/>
  <c r="H29" i="20"/>
  <c r="I29" i="20"/>
  <c r="M29" i="20" s="1"/>
  <c r="E30" i="20"/>
  <c r="G30" i="20"/>
  <c r="H30" i="20"/>
  <c r="I30" i="20"/>
  <c r="E31" i="20"/>
  <c r="G31" i="20"/>
  <c r="H31" i="20"/>
  <c r="M31" i="20" s="1"/>
  <c r="I31" i="20"/>
  <c r="E32" i="20"/>
  <c r="G32" i="20"/>
  <c r="H32" i="20"/>
  <c r="I32" i="20"/>
  <c r="E33" i="20"/>
  <c r="G33" i="20"/>
  <c r="H33" i="20"/>
  <c r="I33" i="20"/>
  <c r="M33" i="20"/>
  <c r="E34" i="20"/>
  <c r="G34" i="20"/>
  <c r="M34" i="20" s="1"/>
  <c r="H34" i="20"/>
  <c r="I34" i="20"/>
  <c r="E35" i="20"/>
  <c r="G35" i="20"/>
  <c r="H35" i="20"/>
  <c r="I35" i="20"/>
  <c r="E40" i="20"/>
  <c r="G40" i="20"/>
  <c r="H40" i="20"/>
  <c r="I40" i="20"/>
  <c r="M40" i="20" s="1"/>
  <c r="E41" i="20"/>
  <c r="G41" i="20"/>
  <c r="M41" i="20" s="1"/>
  <c r="H41" i="20"/>
  <c r="I41" i="20"/>
  <c r="E42" i="20"/>
  <c r="G42" i="20"/>
  <c r="M42" i="20" s="1"/>
  <c r="H42" i="20"/>
  <c r="I42" i="20"/>
  <c r="E43" i="20"/>
  <c r="G43" i="20"/>
  <c r="M43" i="20" s="1"/>
  <c r="H43" i="20"/>
  <c r="I43" i="20"/>
  <c r="E44" i="20"/>
  <c r="G44" i="20"/>
  <c r="H44" i="20"/>
  <c r="I44" i="20"/>
  <c r="E45" i="20"/>
  <c r="G45" i="20"/>
  <c r="M45" i="20" s="1"/>
  <c r="H45" i="20"/>
  <c r="I45" i="20"/>
  <c r="E46" i="20"/>
  <c r="G46" i="20"/>
  <c r="H46" i="20"/>
  <c r="I46" i="20"/>
  <c r="M46" i="20"/>
  <c r="E47" i="20"/>
  <c r="G47" i="20"/>
  <c r="H47" i="20"/>
  <c r="I47" i="20"/>
  <c r="E48" i="20"/>
  <c r="G48" i="20"/>
  <c r="M48" i="20" s="1"/>
  <c r="H48" i="20"/>
  <c r="I48" i="20"/>
  <c r="E49" i="20"/>
  <c r="G49" i="20"/>
  <c r="H49" i="20"/>
  <c r="I49" i="20"/>
  <c r="M49" i="20"/>
  <c r="E50" i="20"/>
  <c r="G50" i="20"/>
  <c r="M50" i="20" s="1"/>
  <c r="H50" i="20"/>
  <c r="I50" i="20"/>
  <c r="E51" i="20"/>
  <c r="G51" i="20"/>
  <c r="H51" i="20"/>
  <c r="I51" i="20"/>
  <c r="M51" i="20"/>
  <c r="E52" i="20"/>
  <c r="G52" i="20"/>
  <c r="H52" i="20"/>
  <c r="I52" i="20"/>
  <c r="E53" i="20"/>
  <c r="G53" i="20"/>
  <c r="H53" i="20"/>
  <c r="I53" i="20"/>
  <c r="M53" i="20"/>
  <c r="M30" i="20" l="1"/>
  <c r="M11" i="20"/>
  <c r="M35" i="20"/>
  <c r="M16" i="20"/>
  <c r="M44" i="20"/>
  <c r="M14" i="20"/>
  <c r="M10" i="20"/>
  <c r="M32" i="20"/>
  <c r="M47" i="20"/>
  <c r="M24" i="20"/>
  <c r="M52" i="20"/>
  <c r="M22" i="20"/>
  <c r="C38" i="19"/>
  <c r="C58" i="19" s="1"/>
  <c r="C56" i="19"/>
  <c r="F10" i="18" l="1"/>
  <c r="H10" i="18"/>
  <c r="K10" i="18" s="1"/>
  <c r="I10" i="18"/>
  <c r="J10" i="18"/>
  <c r="F11" i="18"/>
  <c r="H11" i="18"/>
  <c r="I11" i="18"/>
  <c r="J11" i="18"/>
  <c r="F12" i="18"/>
  <c r="H12" i="18"/>
  <c r="K12" i="18" s="1"/>
  <c r="I12" i="18"/>
  <c r="J12" i="18"/>
  <c r="F13" i="18"/>
  <c r="H13" i="18"/>
  <c r="I13" i="18"/>
  <c r="J13" i="18"/>
  <c r="F14" i="18"/>
  <c r="H14" i="18"/>
  <c r="I14" i="18"/>
  <c r="J14" i="18"/>
  <c r="F15" i="18"/>
  <c r="H15" i="18"/>
  <c r="I15" i="18"/>
  <c r="J15" i="18"/>
  <c r="F16" i="18"/>
  <c r="H16" i="18"/>
  <c r="I16" i="18"/>
  <c r="J16" i="18"/>
  <c r="F17" i="18"/>
  <c r="H17" i="18"/>
  <c r="I17" i="18"/>
  <c r="J17" i="18"/>
  <c r="F18" i="18"/>
  <c r="H18" i="18"/>
  <c r="K18" i="18" s="1"/>
  <c r="I18" i="18"/>
  <c r="J18" i="18"/>
  <c r="F19" i="18"/>
  <c r="H19" i="18"/>
  <c r="I19" i="18"/>
  <c r="J19" i="18"/>
  <c r="F20" i="18"/>
  <c r="H20" i="18"/>
  <c r="K20" i="18" s="1"/>
  <c r="I20" i="18"/>
  <c r="J20" i="18"/>
  <c r="F21" i="18"/>
  <c r="H21" i="18"/>
  <c r="I21" i="18"/>
  <c r="J21" i="18"/>
  <c r="F22" i="18"/>
  <c r="H22" i="18"/>
  <c r="I22" i="18"/>
  <c r="J22" i="18"/>
  <c r="F23" i="18"/>
  <c r="H23" i="18"/>
  <c r="I23" i="18"/>
  <c r="J23" i="18"/>
  <c r="F24" i="18"/>
  <c r="H24" i="18"/>
  <c r="I24" i="18"/>
  <c r="J24" i="18"/>
  <c r="F25" i="18"/>
  <c r="H25" i="18"/>
  <c r="I25" i="18"/>
  <c r="J25" i="18"/>
  <c r="K25" i="18"/>
  <c r="F30" i="18"/>
  <c r="H30" i="18"/>
  <c r="I30" i="18"/>
  <c r="J30" i="18"/>
  <c r="F31" i="18"/>
  <c r="H31" i="18"/>
  <c r="I31" i="18"/>
  <c r="J31" i="18"/>
  <c r="F32" i="18"/>
  <c r="H32" i="18"/>
  <c r="I32" i="18"/>
  <c r="J32" i="18"/>
  <c r="F33" i="18"/>
  <c r="H33" i="18"/>
  <c r="I33" i="18"/>
  <c r="J33" i="18"/>
  <c r="F34" i="18"/>
  <c r="H34" i="18"/>
  <c r="I34" i="18"/>
  <c r="J34" i="18"/>
  <c r="F35" i="18"/>
  <c r="H35" i="18"/>
  <c r="I35" i="18"/>
  <c r="J35" i="18"/>
  <c r="F36" i="18"/>
  <c r="H36" i="18"/>
  <c r="I36" i="18"/>
  <c r="J36" i="18"/>
  <c r="F37" i="18"/>
  <c r="H37" i="18"/>
  <c r="I37" i="18"/>
  <c r="J37" i="18"/>
  <c r="F38" i="18"/>
  <c r="H38" i="18"/>
  <c r="I38" i="18"/>
  <c r="J38" i="18"/>
  <c r="F39" i="18"/>
  <c r="H39" i="18"/>
  <c r="I39" i="18"/>
  <c r="J39" i="18"/>
  <c r="F40" i="18"/>
  <c r="H40" i="18"/>
  <c r="I40" i="18"/>
  <c r="K40" i="18" s="1"/>
  <c r="J40" i="18"/>
  <c r="F41" i="18"/>
  <c r="H41" i="18"/>
  <c r="I41" i="18"/>
  <c r="J41" i="18"/>
  <c r="F42" i="18"/>
  <c r="H42" i="18"/>
  <c r="I42" i="18"/>
  <c r="J42" i="18"/>
  <c r="F43" i="18"/>
  <c r="H43" i="18"/>
  <c r="I43" i="18"/>
  <c r="J43" i="18"/>
  <c r="F44" i="18"/>
  <c r="H44" i="18"/>
  <c r="I44" i="18"/>
  <c r="J44" i="18"/>
  <c r="F45" i="18"/>
  <c r="H45" i="18"/>
  <c r="I45" i="18"/>
  <c r="J45" i="18"/>
  <c r="F46" i="18"/>
  <c r="H46" i="18"/>
  <c r="I46" i="18"/>
  <c r="J46" i="18"/>
  <c r="F47" i="18"/>
  <c r="H47" i="18"/>
  <c r="I47" i="18"/>
  <c r="J47" i="18"/>
  <c r="F48" i="18"/>
  <c r="H48" i="18"/>
  <c r="I48" i="18"/>
  <c r="J48" i="18"/>
  <c r="F49" i="18"/>
  <c r="H49" i="18"/>
  <c r="I49" i="18"/>
  <c r="J49" i="18"/>
  <c r="F50" i="18"/>
  <c r="H50" i="18"/>
  <c r="I50" i="18"/>
  <c r="J50" i="18"/>
  <c r="F51" i="18"/>
  <c r="H51" i="18"/>
  <c r="I51" i="18"/>
  <c r="J51" i="18"/>
  <c r="F52" i="18"/>
  <c r="H52" i="18"/>
  <c r="I52" i="18"/>
  <c r="J52" i="18"/>
  <c r="F53" i="18"/>
  <c r="H53" i="18"/>
  <c r="I53" i="18"/>
  <c r="J53" i="18"/>
  <c r="F54" i="18"/>
  <c r="H54" i="18"/>
  <c r="I54" i="18"/>
  <c r="J54" i="18"/>
  <c r="F55" i="18"/>
  <c r="H55" i="18"/>
  <c r="I55" i="18"/>
  <c r="J55" i="18"/>
  <c r="F56" i="18"/>
  <c r="H56" i="18"/>
  <c r="I56" i="18"/>
  <c r="J56" i="18"/>
  <c r="K49" i="18" l="1"/>
  <c r="K45" i="18"/>
  <c r="K53" i="18"/>
  <c r="K19" i="18"/>
  <c r="K55" i="18"/>
  <c r="K41" i="18"/>
  <c r="K33" i="18"/>
  <c r="K39" i="18"/>
  <c r="K37" i="18"/>
  <c r="K17" i="18"/>
  <c r="K13" i="18"/>
  <c r="K54" i="18"/>
  <c r="K56" i="18"/>
  <c r="K48" i="18"/>
  <c r="K38" i="18"/>
  <c r="K32" i="18"/>
  <c r="K52" i="18"/>
  <c r="K51" i="18"/>
  <c r="K36" i="18"/>
  <c r="K34" i="18"/>
  <c r="K15" i="18"/>
  <c r="K50" i="18"/>
  <c r="K14" i="18"/>
  <c r="K47" i="18"/>
  <c r="K30" i="18"/>
  <c r="K11" i="18"/>
  <c r="K43" i="18"/>
  <c r="K24" i="18"/>
  <c r="K22" i="18"/>
  <c r="K35" i="18"/>
  <c r="K16" i="18"/>
  <c r="K46" i="18"/>
  <c r="K31" i="18"/>
  <c r="K21" i="18"/>
  <c r="K44" i="18"/>
  <c r="K42" i="18"/>
  <c r="K23" i="18"/>
  <c r="C24" i="17"/>
  <c r="C49" i="17"/>
  <c r="C51" i="17" s="1"/>
  <c r="G10" i="16" l="1"/>
  <c r="M10" i="16"/>
  <c r="G11" i="16"/>
  <c r="M11" i="16"/>
  <c r="G12" i="16"/>
  <c r="M12" i="16"/>
  <c r="G13" i="16"/>
  <c r="M13" i="16"/>
  <c r="G14" i="16"/>
  <c r="M14" i="16"/>
  <c r="G15" i="16"/>
  <c r="M15" i="16"/>
  <c r="G16" i="16"/>
  <c r="M16" i="16"/>
  <c r="G17" i="16"/>
  <c r="M17" i="16"/>
  <c r="G22" i="16"/>
  <c r="M22" i="16"/>
  <c r="G23" i="16"/>
  <c r="M23" i="16"/>
  <c r="G24" i="16"/>
  <c r="M24" i="16"/>
  <c r="G25" i="16"/>
  <c r="M25" i="16"/>
  <c r="G26" i="16"/>
  <c r="M26" i="16"/>
  <c r="G27" i="16"/>
  <c r="M27" i="16"/>
  <c r="G28" i="16"/>
  <c r="M28" i="16"/>
  <c r="G29" i="16"/>
  <c r="M29" i="16"/>
  <c r="G30" i="16"/>
  <c r="M30" i="16"/>
  <c r="C42" i="15" l="1"/>
  <c r="C44" i="15"/>
  <c r="C10" i="14" l="1"/>
  <c r="E10" i="14" s="1"/>
  <c r="G10" i="14"/>
  <c r="H10" i="14"/>
  <c r="I10" i="14"/>
  <c r="C11" i="14"/>
  <c r="E11" i="14" s="1"/>
  <c r="G11" i="14"/>
  <c r="H11" i="14"/>
  <c r="I11" i="14"/>
  <c r="C12" i="14"/>
  <c r="E12" i="14" s="1"/>
  <c r="G12" i="14"/>
  <c r="H12" i="14"/>
  <c r="I12" i="14"/>
  <c r="C13" i="14"/>
  <c r="E13" i="14" s="1"/>
  <c r="G13" i="14"/>
  <c r="H13" i="14"/>
  <c r="I13" i="14"/>
  <c r="C14" i="14"/>
  <c r="E14" i="14" s="1"/>
  <c r="G14" i="14"/>
  <c r="H14" i="14"/>
  <c r="I14" i="14"/>
  <c r="C15" i="14"/>
  <c r="E15" i="14" s="1"/>
  <c r="G15" i="14"/>
  <c r="H15" i="14"/>
  <c r="I15" i="14"/>
  <c r="C16" i="14"/>
  <c r="E16" i="14" s="1"/>
  <c r="G16" i="14"/>
  <c r="H16" i="14"/>
  <c r="I16" i="14"/>
  <c r="C17" i="14"/>
  <c r="E17" i="14" s="1"/>
  <c r="G17" i="14"/>
  <c r="H17" i="14"/>
  <c r="I17" i="14"/>
  <c r="C22" i="14"/>
  <c r="E22" i="14" s="1"/>
  <c r="G22" i="14"/>
  <c r="H22" i="14"/>
  <c r="I22" i="14"/>
  <c r="C23" i="14"/>
  <c r="E23" i="14" s="1"/>
  <c r="G23" i="14"/>
  <c r="H23" i="14"/>
  <c r="I23" i="14"/>
  <c r="C24" i="14"/>
  <c r="E24" i="14" s="1"/>
  <c r="G24" i="14"/>
  <c r="H24" i="14"/>
  <c r="I24" i="14"/>
  <c r="C25" i="14"/>
  <c r="E25" i="14" s="1"/>
  <c r="G25" i="14"/>
  <c r="H25" i="14"/>
  <c r="I25" i="14"/>
  <c r="C26" i="14"/>
  <c r="E26" i="14" s="1"/>
  <c r="G26" i="14"/>
  <c r="H26" i="14"/>
  <c r="I26" i="14"/>
  <c r="C27" i="14"/>
  <c r="E27" i="14" s="1"/>
  <c r="G27" i="14"/>
  <c r="H27" i="14"/>
  <c r="I27" i="14"/>
  <c r="C28" i="14"/>
  <c r="E28" i="14" s="1"/>
  <c r="G28" i="14"/>
  <c r="H28" i="14"/>
  <c r="I28" i="14"/>
  <c r="C29" i="14"/>
  <c r="E29" i="14" s="1"/>
  <c r="G29" i="14"/>
  <c r="H29" i="14"/>
  <c r="I29" i="14"/>
  <c r="C30" i="14"/>
  <c r="E30" i="14" s="1"/>
  <c r="G30" i="14"/>
  <c r="H30" i="14"/>
  <c r="I30" i="14"/>
  <c r="C31" i="14"/>
  <c r="E31" i="14" s="1"/>
  <c r="G31" i="14"/>
  <c r="H31" i="14"/>
  <c r="I31" i="14"/>
  <c r="C32" i="14"/>
  <c r="E32" i="14" s="1"/>
  <c r="G32" i="14"/>
  <c r="H32" i="14"/>
  <c r="I32" i="14"/>
  <c r="C33" i="14"/>
  <c r="E33" i="14" s="1"/>
  <c r="G33" i="14"/>
  <c r="H33" i="14"/>
  <c r="I33" i="14"/>
  <c r="C34" i="14"/>
  <c r="E34" i="14" s="1"/>
  <c r="G34" i="14"/>
  <c r="H34" i="14"/>
  <c r="I34" i="14"/>
  <c r="C35" i="14"/>
  <c r="E35" i="14" s="1"/>
  <c r="G35" i="14"/>
  <c r="H35" i="14"/>
  <c r="I35" i="14"/>
  <c r="C36" i="14"/>
  <c r="E36" i="14" s="1"/>
  <c r="G36" i="14"/>
  <c r="H36" i="14"/>
  <c r="I36" i="14"/>
  <c r="C37" i="14"/>
  <c r="E37" i="14" s="1"/>
  <c r="G37" i="14"/>
  <c r="H37" i="14"/>
  <c r="I37" i="14"/>
  <c r="C38" i="14"/>
  <c r="E38" i="14" s="1"/>
  <c r="G38" i="14"/>
  <c r="H38" i="14"/>
  <c r="I38" i="14"/>
  <c r="C39" i="14"/>
  <c r="E39" i="14" s="1"/>
  <c r="G39" i="14"/>
  <c r="H39" i="14"/>
  <c r="I39" i="14"/>
  <c r="C40" i="14"/>
  <c r="E40" i="14" s="1"/>
  <c r="G40" i="14"/>
  <c r="H40" i="14"/>
  <c r="I40" i="14"/>
  <c r="C41" i="14"/>
  <c r="E41" i="14" s="1"/>
  <c r="G41" i="14"/>
  <c r="H41" i="14"/>
  <c r="I41" i="14"/>
  <c r="C42" i="14"/>
  <c r="E42" i="14" s="1"/>
  <c r="G42" i="14"/>
  <c r="H42" i="14"/>
  <c r="I42" i="14"/>
  <c r="C43" i="14"/>
  <c r="E43" i="14" s="1"/>
  <c r="G43" i="14"/>
  <c r="H43" i="14"/>
  <c r="I43" i="14"/>
  <c r="C44" i="14"/>
  <c r="E44" i="14" s="1"/>
  <c r="G44" i="14"/>
  <c r="H44" i="14"/>
  <c r="I44" i="14"/>
  <c r="C45" i="14"/>
  <c r="E45" i="14" s="1"/>
  <c r="G45" i="14"/>
  <c r="H45" i="14"/>
  <c r="I45" i="14"/>
  <c r="C46" i="14"/>
  <c r="E46" i="14" s="1"/>
  <c r="G46" i="14"/>
  <c r="H46" i="14"/>
  <c r="I46" i="14"/>
  <c r="C47" i="14"/>
  <c r="E47" i="14" s="1"/>
  <c r="G47" i="14"/>
  <c r="H47" i="14"/>
  <c r="I47" i="14"/>
  <c r="C48" i="14"/>
  <c r="E48" i="14" s="1"/>
  <c r="G48" i="14"/>
  <c r="H48" i="14"/>
  <c r="I48" i="14"/>
  <c r="C49" i="14"/>
  <c r="E49" i="14" s="1"/>
  <c r="G49" i="14"/>
  <c r="H49" i="14"/>
  <c r="I49" i="14"/>
  <c r="C50" i="14"/>
  <c r="E50" i="14" s="1"/>
  <c r="G50" i="14"/>
  <c r="H50" i="14"/>
  <c r="I50" i="14"/>
  <c r="C51" i="14"/>
  <c r="E51" i="14" s="1"/>
  <c r="G51" i="14"/>
  <c r="H51" i="14"/>
  <c r="I51" i="14"/>
  <c r="C52" i="14"/>
  <c r="E52" i="14" s="1"/>
  <c r="G52" i="14"/>
  <c r="H52" i="14"/>
  <c r="I52" i="14"/>
  <c r="C53" i="14"/>
  <c r="E53" i="14" s="1"/>
  <c r="G53" i="14"/>
  <c r="H53" i="14"/>
  <c r="I53" i="14"/>
  <c r="C54" i="14"/>
  <c r="E54" i="14" s="1"/>
  <c r="G54" i="14"/>
  <c r="H54" i="14"/>
  <c r="I54" i="14"/>
  <c r="C55" i="14"/>
  <c r="E55" i="14" s="1"/>
  <c r="G55" i="14"/>
  <c r="H55" i="14"/>
  <c r="I55" i="14"/>
  <c r="C56" i="14"/>
  <c r="E56" i="14" s="1"/>
  <c r="G56" i="14"/>
  <c r="H56" i="14"/>
  <c r="I56" i="14"/>
  <c r="C57" i="14"/>
  <c r="E57" i="14" s="1"/>
  <c r="G57" i="14"/>
  <c r="H57" i="14"/>
  <c r="I57" i="14"/>
  <c r="C58" i="14"/>
  <c r="E58" i="14" s="1"/>
  <c r="G58" i="14"/>
  <c r="H58" i="14"/>
  <c r="I58" i="14"/>
  <c r="C59" i="14"/>
  <c r="E59" i="14" s="1"/>
  <c r="G59" i="14"/>
  <c r="H59" i="14"/>
  <c r="I59" i="14"/>
  <c r="C60" i="14"/>
  <c r="E60" i="14" s="1"/>
  <c r="G60" i="14"/>
  <c r="H60" i="14"/>
  <c r="I60" i="14"/>
  <c r="C61" i="14"/>
  <c r="E61" i="14"/>
  <c r="G61" i="14"/>
  <c r="H61" i="14"/>
  <c r="I61" i="14"/>
  <c r="C62" i="14"/>
  <c r="E62" i="14" s="1"/>
  <c r="G62" i="14"/>
  <c r="H62" i="14"/>
  <c r="I62" i="14"/>
  <c r="C63" i="14"/>
  <c r="E63" i="14" s="1"/>
  <c r="G63" i="14"/>
  <c r="H63" i="14"/>
  <c r="I63" i="14"/>
  <c r="C64" i="14"/>
  <c r="E64" i="14" s="1"/>
  <c r="G64" i="14"/>
  <c r="H64" i="14"/>
  <c r="I64" i="14"/>
  <c r="C65" i="14"/>
  <c r="E65" i="14" s="1"/>
  <c r="G65" i="14"/>
  <c r="H65" i="14"/>
  <c r="I65" i="14"/>
  <c r="C66" i="14"/>
  <c r="E66" i="14" s="1"/>
  <c r="G66" i="14"/>
  <c r="H66" i="14"/>
  <c r="I66" i="14"/>
  <c r="C67" i="14"/>
  <c r="E67" i="14" s="1"/>
  <c r="G67" i="14"/>
  <c r="H67" i="14"/>
  <c r="I67" i="14"/>
  <c r="C68" i="14"/>
  <c r="E68" i="14" s="1"/>
  <c r="G68" i="14"/>
  <c r="H68" i="14"/>
  <c r="I68" i="14"/>
  <c r="C73" i="14"/>
  <c r="E73" i="14" s="1"/>
  <c r="G73" i="14"/>
  <c r="H73" i="14"/>
  <c r="I73" i="14"/>
  <c r="C74" i="14"/>
  <c r="E74" i="14" s="1"/>
  <c r="G74" i="14"/>
  <c r="H74" i="14"/>
  <c r="I74" i="14"/>
  <c r="C75" i="14"/>
  <c r="E75" i="14" s="1"/>
  <c r="G75" i="14"/>
  <c r="H75" i="14"/>
  <c r="I75" i="14"/>
  <c r="C76" i="14"/>
  <c r="D76" i="14"/>
  <c r="G76" i="14"/>
  <c r="H76" i="14"/>
  <c r="I76" i="14"/>
  <c r="C81" i="14"/>
  <c r="E81" i="14" s="1"/>
  <c r="G81" i="14"/>
  <c r="H81" i="14"/>
  <c r="I81" i="14"/>
  <c r="K13" i="14" l="1"/>
  <c r="K47" i="14"/>
  <c r="E76" i="14"/>
  <c r="K12" i="14"/>
  <c r="K74" i="14"/>
  <c r="K51" i="14"/>
  <c r="K41" i="14"/>
  <c r="K45" i="14"/>
  <c r="K29" i="14"/>
  <c r="K67" i="14"/>
  <c r="K57" i="14"/>
  <c r="K32" i="14"/>
  <c r="K55" i="14"/>
  <c r="K38" i="14"/>
  <c r="K61" i="14"/>
  <c r="K26" i="14"/>
  <c r="K65" i="14"/>
  <c r="K60" i="14"/>
  <c r="K49" i="14"/>
  <c r="K33" i="14"/>
  <c r="K27" i="14"/>
  <c r="K28" i="14"/>
  <c r="K63" i="14"/>
  <c r="K37" i="14"/>
  <c r="K42" i="14"/>
  <c r="K23" i="14"/>
  <c r="K76" i="14"/>
  <c r="K75" i="14"/>
  <c r="K59" i="14"/>
  <c r="K25" i="14"/>
  <c r="K73" i="14"/>
  <c r="K62" i="14"/>
  <c r="K53" i="14"/>
  <c r="K48" i="14"/>
  <c r="K39" i="14"/>
  <c r="K17" i="14"/>
  <c r="K56" i="14"/>
  <c r="K43" i="14"/>
  <c r="K30" i="14"/>
  <c r="K16" i="14"/>
  <c r="K68" i="14"/>
  <c r="K66" i="14"/>
  <c r="K54" i="14"/>
  <c r="K40" i="14"/>
  <c r="K31" i="14"/>
  <c r="K14" i="14"/>
  <c r="K46" i="14"/>
  <c r="K15" i="14"/>
  <c r="K36" i="14"/>
  <c r="K10" i="14"/>
  <c r="K52" i="14"/>
  <c r="K58" i="14"/>
  <c r="K81" i="14"/>
  <c r="K34" i="14"/>
  <c r="K24" i="14"/>
  <c r="K11" i="14"/>
  <c r="K64" i="14"/>
  <c r="K50" i="14"/>
  <c r="K44" i="14"/>
  <c r="K35" i="14"/>
  <c r="K22" i="14"/>
  <c r="D20" i="13"/>
  <c r="E20" i="13"/>
  <c r="D21" i="13"/>
  <c r="E21" i="13"/>
  <c r="D22" i="13"/>
  <c r="E22" i="13"/>
  <c r="D23" i="13"/>
  <c r="E23" i="13"/>
  <c r="D24" i="13"/>
  <c r="E24" i="13"/>
  <c r="D25" i="13"/>
  <c r="E25" i="13"/>
  <c r="D26" i="13"/>
  <c r="E26" i="13"/>
  <c r="D27" i="13"/>
  <c r="E27" i="13"/>
  <c r="D28" i="13"/>
  <c r="E28" i="13"/>
  <c r="D29" i="13"/>
  <c r="E29" i="13"/>
  <c r="C30" i="13"/>
  <c r="D33" i="13"/>
  <c r="E33" i="13"/>
  <c r="D34" i="13"/>
  <c r="E34" i="13"/>
  <c r="D35" i="13"/>
  <c r="E35" i="13"/>
  <c r="D36" i="13"/>
  <c r="E36" i="13"/>
  <c r="C37" i="13"/>
  <c r="D43" i="13"/>
  <c r="E43" i="13"/>
  <c r="C44" i="13"/>
  <c r="C39" i="13" l="1"/>
  <c r="E10" i="12"/>
  <c r="G10" i="12"/>
  <c r="H10" i="12"/>
  <c r="I10" i="12"/>
  <c r="J10" i="12"/>
  <c r="E11" i="12"/>
  <c r="G11" i="12"/>
  <c r="H11" i="12"/>
  <c r="I11" i="12"/>
  <c r="J11" i="12"/>
  <c r="E12" i="12"/>
  <c r="G12" i="12"/>
  <c r="H12" i="12"/>
  <c r="I12" i="12"/>
  <c r="J12" i="12"/>
  <c r="E13" i="12"/>
  <c r="G13" i="12"/>
  <c r="H13" i="12"/>
  <c r="I13" i="12"/>
  <c r="J13" i="12"/>
  <c r="E14" i="12"/>
  <c r="G14" i="12"/>
  <c r="H14" i="12"/>
  <c r="I14" i="12"/>
  <c r="J14" i="12"/>
  <c r="E15" i="12"/>
  <c r="G15" i="12"/>
  <c r="H15" i="12"/>
  <c r="I15" i="12"/>
  <c r="J15" i="12"/>
  <c r="E16" i="12"/>
  <c r="G16" i="12"/>
  <c r="H16" i="12"/>
  <c r="I16" i="12"/>
  <c r="J16" i="12"/>
  <c r="E21" i="12"/>
  <c r="G21" i="12"/>
  <c r="H21" i="12"/>
  <c r="I21" i="12"/>
  <c r="E22" i="12"/>
  <c r="G22" i="12"/>
  <c r="H22" i="12"/>
  <c r="I22" i="12"/>
  <c r="E23" i="12"/>
  <c r="G23" i="12"/>
  <c r="H23" i="12"/>
  <c r="I23" i="12"/>
  <c r="E28" i="12"/>
  <c r="L28" i="12"/>
  <c r="E29" i="12"/>
  <c r="L29" i="12"/>
  <c r="E30" i="12"/>
  <c r="L30" i="12"/>
  <c r="E31" i="12"/>
  <c r="L31" i="12"/>
  <c r="L11" i="12" l="1"/>
  <c r="L22" i="12"/>
  <c r="L23" i="12"/>
  <c r="L12" i="12"/>
  <c r="L15" i="12"/>
  <c r="L16" i="12"/>
  <c r="L13" i="12"/>
  <c r="L10" i="12"/>
  <c r="L21" i="12"/>
  <c r="L14" i="12"/>
  <c r="E12" i="11"/>
  <c r="E13" i="11"/>
  <c r="E14" i="11"/>
  <c r="E15" i="11"/>
  <c r="E16" i="11"/>
  <c r="E17" i="11"/>
  <c r="E18" i="11"/>
  <c r="E19" i="11"/>
  <c r="E20" i="11"/>
  <c r="E21" i="11"/>
  <c r="C22" i="11"/>
  <c r="C31" i="11" s="1"/>
  <c r="E25" i="11"/>
  <c r="E26" i="11"/>
  <c r="E27" i="11"/>
  <c r="E28" i="11"/>
  <c r="C29" i="11"/>
  <c r="C36" i="11"/>
  <c r="G10" i="10" l="1"/>
  <c r="M10" i="10"/>
  <c r="G11" i="10"/>
  <c r="M11" i="10"/>
  <c r="G12" i="10"/>
  <c r="M12" i="10"/>
  <c r="G13" i="10"/>
  <c r="M13" i="10"/>
  <c r="G14" i="10"/>
  <c r="M14" i="10"/>
  <c r="G15" i="10"/>
  <c r="M15" i="10"/>
  <c r="G16" i="10"/>
  <c r="M16" i="10"/>
  <c r="G17" i="10"/>
  <c r="M17" i="10"/>
  <c r="G18" i="10"/>
  <c r="M18" i="10"/>
  <c r="G19" i="10"/>
  <c r="M19" i="10"/>
  <c r="G20" i="10"/>
  <c r="M20" i="10"/>
  <c r="G21" i="10"/>
  <c r="M21" i="10"/>
  <c r="G22" i="10"/>
  <c r="M22" i="10"/>
  <c r="G23" i="10"/>
  <c r="M23" i="10"/>
  <c r="G24" i="10"/>
  <c r="M24" i="10"/>
  <c r="G25" i="10"/>
  <c r="M25" i="10"/>
  <c r="G26" i="10"/>
  <c r="M26" i="10"/>
  <c r="G27" i="10"/>
  <c r="M27" i="10"/>
  <c r="G28" i="10"/>
  <c r="M28" i="10"/>
  <c r="G29" i="10"/>
  <c r="M29" i="10"/>
  <c r="G35" i="10"/>
  <c r="M35" i="10"/>
  <c r="G36" i="10"/>
  <c r="M36" i="10"/>
  <c r="G37" i="10"/>
  <c r="M37" i="10"/>
  <c r="G38" i="10"/>
  <c r="M38" i="10"/>
  <c r="G39" i="10"/>
  <c r="M39" i="10"/>
  <c r="G40" i="10"/>
  <c r="M40" i="10"/>
  <c r="G41" i="10"/>
  <c r="M41" i="10"/>
  <c r="G42" i="10"/>
  <c r="M42" i="10"/>
  <c r="G43" i="10"/>
  <c r="M43" i="10"/>
  <c r="G44" i="10"/>
  <c r="M44" i="10"/>
  <c r="G45" i="10"/>
  <c r="M45" i="10"/>
  <c r="G46" i="10"/>
  <c r="M46" i="10"/>
  <c r="G47" i="10"/>
  <c r="M47" i="10"/>
  <c r="G48" i="10"/>
  <c r="M48" i="10"/>
  <c r="G49" i="10"/>
  <c r="M49" i="10"/>
  <c r="G50" i="10"/>
  <c r="M50" i="10"/>
  <c r="G51" i="10"/>
  <c r="M51" i="10"/>
  <c r="G52" i="10"/>
  <c r="M52" i="10"/>
  <c r="G53" i="10"/>
  <c r="M53" i="10"/>
  <c r="G54" i="10"/>
  <c r="M54" i="10"/>
  <c r="G55" i="10"/>
  <c r="M55" i="10"/>
  <c r="G56" i="10"/>
  <c r="M56" i="10"/>
  <c r="G57" i="10"/>
  <c r="M57" i="10"/>
  <c r="G58" i="10"/>
  <c r="M58" i="10"/>
  <c r="G59" i="10"/>
  <c r="M59" i="10"/>
  <c r="G60" i="10"/>
  <c r="M60" i="10"/>
  <c r="G61" i="10"/>
  <c r="M61" i="10"/>
  <c r="G62" i="10"/>
  <c r="M62" i="10"/>
  <c r="G63" i="10"/>
  <c r="M63" i="10"/>
  <c r="G64" i="10"/>
  <c r="M64" i="10"/>
  <c r="G65" i="10"/>
  <c r="M65" i="10"/>
  <c r="G66" i="10"/>
  <c r="M66" i="10"/>
  <c r="G67" i="10"/>
  <c r="M67" i="10"/>
  <c r="G68" i="10"/>
  <c r="M68" i="10"/>
  <c r="G69" i="10"/>
  <c r="M69" i="10"/>
  <c r="G70" i="10"/>
  <c r="M70" i="10"/>
  <c r="G71" i="10"/>
  <c r="M71" i="10"/>
  <c r="G72" i="10"/>
  <c r="M72" i="10"/>
  <c r="G73" i="10"/>
  <c r="M73" i="10"/>
  <c r="G74" i="10"/>
  <c r="M74" i="10"/>
  <c r="G75" i="10"/>
  <c r="M75" i="10"/>
  <c r="G76" i="10"/>
  <c r="M76" i="10"/>
  <c r="G77" i="10"/>
  <c r="M77" i="10"/>
  <c r="G78" i="10"/>
  <c r="M78" i="10"/>
  <c r="G79" i="10"/>
  <c r="M79" i="10"/>
  <c r="G80" i="10"/>
  <c r="M80" i="10"/>
  <c r="G81" i="10"/>
  <c r="M81" i="10"/>
  <c r="G82" i="10"/>
  <c r="M82" i="10"/>
  <c r="G83" i="10"/>
  <c r="M83" i="10"/>
  <c r="G84" i="10"/>
  <c r="M84" i="10"/>
  <c r="G85" i="10"/>
  <c r="M85" i="10"/>
  <c r="G86" i="10"/>
  <c r="M86" i="10"/>
  <c r="G87" i="10"/>
  <c r="M87" i="10"/>
  <c r="G88" i="10"/>
  <c r="M88" i="10"/>
  <c r="G89" i="10"/>
  <c r="M89" i="10"/>
  <c r="G90" i="10"/>
  <c r="M90" i="10"/>
  <c r="G91" i="10"/>
  <c r="M91" i="10"/>
  <c r="G92" i="10"/>
  <c r="M92" i="10"/>
  <c r="G93" i="10"/>
  <c r="M93" i="10"/>
  <c r="G94" i="10"/>
  <c r="M94" i="10"/>
  <c r="G95" i="10"/>
  <c r="M95" i="10"/>
  <c r="G96" i="10"/>
  <c r="M96" i="10"/>
  <c r="G97" i="10"/>
  <c r="M97" i="10"/>
  <c r="G98" i="10"/>
  <c r="M98" i="10"/>
  <c r="G99" i="10"/>
  <c r="M99" i="10"/>
  <c r="G100" i="10"/>
  <c r="M100" i="10"/>
  <c r="G101" i="10"/>
  <c r="M101" i="10"/>
  <c r="C47" i="9" l="1"/>
  <c r="C82" i="9" s="1"/>
  <c r="C80" i="9"/>
  <c r="C88" i="9"/>
  <c r="I10" i="8" l="1"/>
  <c r="K10" i="8"/>
  <c r="L10" i="8"/>
  <c r="M10" i="8"/>
  <c r="I11" i="8"/>
  <c r="K11" i="8"/>
  <c r="L11" i="8"/>
  <c r="M11" i="8"/>
  <c r="I12" i="8"/>
  <c r="K12" i="8"/>
  <c r="L12" i="8"/>
  <c r="M12" i="8"/>
  <c r="I13" i="8"/>
  <c r="K13" i="8"/>
  <c r="L13" i="8"/>
  <c r="M13" i="8"/>
  <c r="I14" i="8"/>
  <c r="K14" i="8"/>
  <c r="L14" i="8"/>
  <c r="M14" i="8"/>
  <c r="I15" i="8"/>
  <c r="K15" i="8"/>
  <c r="L15" i="8"/>
  <c r="M15" i="8"/>
  <c r="I16" i="8"/>
  <c r="K16" i="8"/>
  <c r="L16" i="8"/>
  <c r="M16" i="8"/>
  <c r="I17" i="8"/>
  <c r="K17" i="8"/>
  <c r="P17" i="8" s="1"/>
  <c r="L17" i="8"/>
  <c r="M17" i="8"/>
  <c r="I18" i="8"/>
  <c r="K18" i="8"/>
  <c r="L18" i="8"/>
  <c r="P18" i="8" s="1"/>
  <c r="M18" i="8"/>
  <c r="F23" i="8"/>
  <c r="I23" i="8"/>
  <c r="K23" i="8"/>
  <c r="L23" i="8"/>
  <c r="M23" i="8"/>
  <c r="O23" i="8"/>
  <c r="I24" i="8"/>
  <c r="K24" i="8"/>
  <c r="L24" i="8"/>
  <c r="M24" i="8"/>
  <c r="I25" i="8"/>
  <c r="K25" i="8"/>
  <c r="L25" i="8"/>
  <c r="M25" i="8"/>
  <c r="I26" i="8"/>
  <c r="K26" i="8"/>
  <c r="P26" i="8" s="1"/>
  <c r="L26" i="8"/>
  <c r="M26" i="8"/>
  <c r="I27" i="8"/>
  <c r="K27" i="8"/>
  <c r="L27" i="8"/>
  <c r="M27" i="8"/>
  <c r="P27" i="8"/>
  <c r="I28" i="8"/>
  <c r="K28" i="8"/>
  <c r="L28" i="8"/>
  <c r="M28" i="8"/>
  <c r="I29" i="8"/>
  <c r="K29" i="8"/>
  <c r="L29" i="8"/>
  <c r="M29" i="8"/>
  <c r="F30" i="8"/>
  <c r="I30" i="8" s="1"/>
  <c r="K30" i="8"/>
  <c r="L30" i="8"/>
  <c r="M30" i="8"/>
  <c r="O30" i="8"/>
  <c r="F31" i="8"/>
  <c r="I31" i="8"/>
  <c r="K31" i="8"/>
  <c r="P31" i="8" s="1"/>
  <c r="L31" i="8"/>
  <c r="M31" i="8"/>
  <c r="O31" i="8"/>
  <c r="F32" i="8"/>
  <c r="I32" i="8" s="1"/>
  <c r="K32" i="8"/>
  <c r="L32" i="8"/>
  <c r="M32" i="8"/>
  <c r="O32" i="8"/>
  <c r="F33" i="8"/>
  <c r="I33" i="8" s="1"/>
  <c r="K33" i="8"/>
  <c r="L33" i="8"/>
  <c r="M33" i="8"/>
  <c r="O33" i="8"/>
  <c r="F34" i="8"/>
  <c r="I34" i="8"/>
  <c r="K34" i="8"/>
  <c r="L34" i="8"/>
  <c r="M34" i="8"/>
  <c r="O34" i="8"/>
  <c r="F35" i="8"/>
  <c r="I35" i="8"/>
  <c r="K35" i="8"/>
  <c r="L35" i="8"/>
  <c r="M35" i="8"/>
  <c r="O35" i="8"/>
  <c r="F36" i="8"/>
  <c r="I36" i="8" s="1"/>
  <c r="K36" i="8"/>
  <c r="L36" i="8"/>
  <c r="M36" i="8"/>
  <c r="O36" i="8"/>
  <c r="F37" i="8"/>
  <c r="I37" i="8" s="1"/>
  <c r="K37" i="8"/>
  <c r="L37" i="8"/>
  <c r="M37" i="8"/>
  <c r="O37" i="8"/>
  <c r="F38" i="8"/>
  <c r="I38" i="8" s="1"/>
  <c r="K38" i="8"/>
  <c r="L38" i="8"/>
  <c r="M38" i="8"/>
  <c r="O38" i="8"/>
  <c r="F39" i="8"/>
  <c r="I39" i="8"/>
  <c r="K39" i="8"/>
  <c r="L39" i="8"/>
  <c r="M39" i="8"/>
  <c r="P39" i="8" s="1"/>
  <c r="O39" i="8"/>
  <c r="F40" i="8"/>
  <c r="I40" i="8" s="1"/>
  <c r="K40" i="8"/>
  <c r="L40" i="8"/>
  <c r="M40" i="8"/>
  <c r="O40" i="8"/>
  <c r="F41" i="8"/>
  <c r="I41" i="8" s="1"/>
  <c r="K41" i="8"/>
  <c r="P41" i="8" s="1"/>
  <c r="L41" i="8"/>
  <c r="M41" i="8"/>
  <c r="O41" i="8"/>
  <c r="F42" i="8"/>
  <c r="I42" i="8" s="1"/>
  <c r="K42" i="8"/>
  <c r="L42" i="8"/>
  <c r="M42" i="8"/>
  <c r="P42" i="8" s="1"/>
  <c r="O42" i="8"/>
  <c r="F43" i="8"/>
  <c r="I43" i="8"/>
  <c r="K43" i="8"/>
  <c r="L43" i="8"/>
  <c r="M43" i="8"/>
  <c r="O43" i="8"/>
  <c r="F44" i="8"/>
  <c r="I44" i="8" s="1"/>
  <c r="K44" i="8"/>
  <c r="L44" i="8"/>
  <c r="M44" i="8"/>
  <c r="O44" i="8"/>
  <c r="F45" i="8"/>
  <c r="I45" i="8"/>
  <c r="K45" i="8"/>
  <c r="L45" i="8"/>
  <c r="P45" i="8" s="1"/>
  <c r="M45" i="8"/>
  <c r="O45" i="8"/>
  <c r="F46" i="8"/>
  <c r="I46" i="8" s="1"/>
  <c r="K46" i="8"/>
  <c r="L46" i="8"/>
  <c r="M46" i="8"/>
  <c r="O46" i="8"/>
  <c r="F47" i="8"/>
  <c r="I47" i="8" s="1"/>
  <c r="K47" i="8"/>
  <c r="L47" i="8"/>
  <c r="M47" i="8"/>
  <c r="P47" i="8" s="1"/>
  <c r="O47" i="8"/>
  <c r="F48" i="8"/>
  <c r="I48" i="8" s="1"/>
  <c r="K48" i="8"/>
  <c r="P48" i="8" s="1"/>
  <c r="L48" i="8"/>
  <c r="M48" i="8"/>
  <c r="O48" i="8"/>
  <c r="F49" i="8"/>
  <c r="I49" i="8" s="1"/>
  <c r="K49" i="8"/>
  <c r="L49" i="8"/>
  <c r="M49" i="8"/>
  <c r="O49" i="8"/>
  <c r="F50" i="8"/>
  <c r="I50" i="8" s="1"/>
  <c r="K50" i="8"/>
  <c r="L50" i="8"/>
  <c r="M50" i="8"/>
  <c r="O50" i="8"/>
  <c r="F51" i="8"/>
  <c r="I51" i="8"/>
  <c r="K51" i="8"/>
  <c r="L51" i="8"/>
  <c r="M51" i="8"/>
  <c r="O51" i="8"/>
  <c r="F52" i="8"/>
  <c r="I52" i="8" s="1"/>
  <c r="K52" i="8"/>
  <c r="L52" i="8"/>
  <c r="M52" i="8"/>
  <c r="O52" i="8"/>
  <c r="F53" i="8"/>
  <c r="I53" i="8"/>
  <c r="K53" i="8"/>
  <c r="L53" i="8"/>
  <c r="M53" i="8"/>
  <c r="O53" i="8"/>
  <c r="F54" i="8"/>
  <c r="I54" i="8" s="1"/>
  <c r="K54" i="8"/>
  <c r="L54" i="8"/>
  <c r="M54" i="8"/>
  <c r="O54" i="8"/>
  <c r="F55" i="8"/>
  <c r="I55" i="8"/>
  <c r="K55" i="8"/>
  <c r="P55" i="8" s="1"/>
  <c r="L55" i="8"/>
  <c r="M55" i="8"/>
  <c r="O55" i="8"/>
  <c r="F56" i="8"/>
  <c r="I56" i="8" s="1"/>
  <c r="K56" i="8"/>
  <c r="L56" i="8"/>
  <c r="M56" i="8"/>
  <c r="O56" i="8"/>
  <c r="F57" i="8"/>
  <c r="I57" i="8" s="1"/>
  <c r="K57" i="8"/>
  <c r="L57" i="8"/>
  <c r="M57" i="8"/>
  <c r="O57" i="8"/>
  <c r="F58" i="8"/>
  <c r="I58" i="8"/>
  <c r="K58" i="8"/>
  <c r="L58" i="8"/>
  <c r="M58" i="8"/>
  <c r="O58" i="8"/>
  <c r="F59" i="8"/>
  <c r="I59" i="8" s="1"/>
  <c r="K59" i="8"/>
  <c r="L59" i="8"/>
  <c r="M59" i="8"/>
  <c r="O59" i="8"/>
  <c r="F60" i="8"/>
  <c r="I60" i="8" s="1"/>
  <c r="K60" i="8"/>
  <c r="L60" i="8"/>
  <c r="P60" i="8" s="1"/>
  <c r="M60" i="8"/>
  <c r="O60" i="8"/>
  <c r="F61" i="8"/>
  <c r="I61" i="8"/>
  <c r="K61" i="8"/>
  <c r="L61" i="8"/>
  <c r="M61" i="8"/>
  <c r="O61" i="8"/>
  <c r="F62" i="8"/>
  <c r="I62" i="8" s="1"/>
  <c r="K62" i="8"/>
  <c r="L62" i="8"/>
  <c r="M62" i="8"/>
  <c r="O62" i="8"/>
  <c r="F63" i="8"/>
  <c r="I63" i="8"/>
  <c r="K63" i="8"/>
  <c r="L63" i="8"/>
  <c r="M63" i="8"/>
  <c r="O63" i="8"/>
  <c r="P63" i="8"/>
  <c r="F64" i="8"/>
  <c r="I64" i="8" s="1"/>
  <c r="K64" i="8"/>
  <c r="L64" i="8"/>
  <c r="M64" i="8"/>
  <c r="O64" i="8"/>
  <c r="F65" i="8"/>
  <c r="I65" i="8" s="1"/>
  <c r="K65" i="8"/>
  <c r="P65" i="8" s="1"/>
  <c r="L65" i="8"/>
  <c r="M65" i="8"/>
  <c r="O65" i="8"/>
  <c r="F66" i="8"/>
  <c r="I66" i="8" s="1"/>
  <c r="K66" i="8"/>
  <c r="L66" i="8"/>
  <c r="M66" i="8"/>
  <c r="P66" i="8" s="1"/>
  <c r="O66" i="8"/>
  <c r="F67" i="8"/>
  <c r="I67" i="8"/>
  <c r="K67" i="8"/>
  <c r="L67" i="8"/>
  <c r="M67" i="8"/>
  <c r="O67" i="8"/>
  <c r="F68" i="8"/>
  <c r="I68" i="8" s="1"/>
  <c r="K68" i="8"/>
  <c r="L68" i="8"/>
  <c r="M68" i="8"/>
  <c r="O68" i="8"/>
  <c r="F69" i="8"/>
  <c r="I69" i="8"/>
  <c r="K69" i="8"/>
  <c r="L69" i="8"/>
  <c r="P69" i="8" s="1"/>
  <c r="M69" i="8"/>
  <c r="O69" i="8"/>
  <c r="F70" i="8"/>
  <c r="I70" i="8" s="1"/>
  <c r="K70" i="8"/>
  <c r="L70" i="8"/>
  <c r="M70" i="8"/>
  <c r="O70" i="8"/>
  <c r="F71" i="8"/>
  <c r="I71" i="8" s="1"/>
  <c r="K71" i="8"/>
  <c r="L71" i="8"/>
  <c r="M71" i="8"/>
  <c r="P71" i="8" s="1"/>
  <c r="O71" i="8"/>
  <c r="F72" i="8"/>
  <c r="I72" i="8"/>
  <c r="K72" i="8"/>
  <c r="P72" i="8" s="1"/>
  <c r="L72" i="8"/>
  <c r="M72" i="8"/>
  <c r="O72" i="8"/>
  <c r="F73" i="8"/>
  <c r="I73" i="8" s="1"/>
  <c r="K73" i="8"/>
  <c r="L73" i="8"/>
  <c r="M73" i="8"/>
  <c r="O73" i="8"/>
  <c r="F74" i="8"/>
  <c r="I74" i="8"/>
  <c r="K74" i="8"/>
  <c r="L74" i="8"/>
  <c r="M74" i="8"/>
  <c r="O74" i="8"/>
  <c r="F75" i="8"/>
  <c r="I75" i="8" s="1"/>
  <c r="K75" i="8"/>
  <c r="L75" i="8"/>
  <c r="M75" i="8"/>
  <c r="O75" i="8"/>
  <c r="F76" i="8"/>
  <c r="I76" i="8" s="1"/>
  <c r="K76" i="8"/>
  <c r="L76" i="8"/>
  <c r="P76" i="8" s="1"/>
  <c r="M76" i="8"/>
  <c r="O76" i="8"/>
  <c r="F77" i="8"/>
  <c r="I77" i="8"/>
  <c r="K77" i="8"/>
  <c r="L77" i="8"/>
  <c r="M77" i="8"/>
  <c r="O77" i="8"/>
  <c r="F78" i="8"/>
  <c r="I78" i="8" s="1"/>
  <c r="K78" i="8"/>
  <c r="L78" i="8"/>
  <c r="M78" i="8"/>
  <c r="O78" i="8"/>
  <c r="F79" i="8"/>
  <c r="I79" i="8"/>
  <c r="K79" i="8"/>
  <c r="P79" i="8" s="1"/>
  <c r="L79" i="8"/>
  <c r="M79" i="8"/>
  <c r="O79" i="8"/>
  <c r="F80" i="8"/>
  <c r="I80" i="8" s="1"/>
  <c r="K80" i="8"/>
  <c r="L80" i="8"/>
  <c r="M80" i="8"/>
  <c r="O80" i="8"/>
  <c r="F81" i="8"/>
  <c r="I81" i="8" s="1"/>
  <c r="K81" i="8"/>
  <c r="L81" i="8"/>
  <c r="M81" i="8"/>
  <c r="O81" i="8"/>
  <c r="F82" i="8"/>
  <c r="I82" i="8"/>
  <c r="K82" i="8"/>
  <c r="L82" i="8"/>
  <c r="M82" i="8"/>
  <c r="O82" i="8"/>
  <c r="F83" i="8"/>
  <c r="I83" i="8"/>
  <c r="K83" i="8"/>
  <c r="L83" i="8"/>
  <c r="M83" i="8"/>
  <c r="O83" i="8"/>
  <c r="F84" i="8"/>
  <c r="I84" i="8" s="1"/>
  <c r="K84" i="8"/>
  <c r="L84" i="8"/>
  <c r="M84" i="8"/>
  <c r="O84" i="8"/>
  <c r="F85" i="8"/>
  <c r="I85" i="8" s="1"/>
  <c r="K85" i="8"/>
  <c r="L85" i="8"/>
  <c r="M85" i="8"/>
  <c r="O85" i="8"/>
  <c r="F86" i="8"/>
  <c r="I86" i="8" s="1"/>
  <c r="K86" i="8"/>
  <c r="L86" i="8"/>
  <c r="M86" i="8"/>
  <c r="O86" i="8"/>
  <c r="F87" i="8"/>
  <c r="I87" i="8"/>
  <c r="K87" i="8"/>
  <c r="L87" i="8"/>
  <c r="M87" i="8"/>
  <c r="O87" i="8"/>
  <c r="P87" i="8" s="1"/>
  <c r="F88" i="8"/>
  <c r="I88" i="8"/>
  <c r="K88" i="8"/>
  <c r="L88" i="8"/>
  <c r="M88" i="8"/>
  <c r="O88" i="8"/>
  <c r="F89" i="8"/>
  <c r="I89" i="8" s="1"/>
  <c r="K89" i="8"/>
  <c r="P89" i="8" s="1"/>
  <c r="L89" i="8"/>
  <c r="M89" i="8"/>
  <c r="O89" i="8"/>
  <c r="F90" i="8"/>
  <c r="I90" i="8"/>
  <c r="K90" i="8"/>
  <c r="L90" i="8"/>
  <c r="M90" i="8"/>
  <c r="O90" i="8"/>
  <c r="F91" i="8"/>
  <c r="I91" i="8"/>
  <c r="K91" i="8"/>
  <c r="L91" i="8"/>
  <c r="M91" i="8"/>
  <c r="O91" i="8"/>
  <c r="F92" i="8"/>
  <c r="I92" i="8" s="1"/>
  <c r="K92" i="8"/>
  <c r="L92" i="8"/>
  <c r="M92" i="8"/>
  <c r="O92" i="8"/>
  <c r="F93" i="8"/>
  <c r="I93" i="8"/>
  <c r="K93" i="8"/>
  <c r="L93" i="8"/>
  <c r="M93" i="8"/>
  <c r="O93" i="8"/>
  <c r="F94" i="8"/>
  <c r="I94" i="8" s="1"/>
  <c r="K94" i="8"/>
  <c r="L94" i="8"/>
  <c r="M94" i="8"/>
  <c r="O94" i="8"/>
  <c r="F95" i="8"/>
  <c r="I95" i="8" s="1"/>
  <c r="K95" i="8"/>
  <c r="L95" i="8"/>
  <c r="M95" i="8"/>
  <c r="O95" i="8"/>
  <c r="P95" i="8"/>
  <c r="F96" i="8"/>
  <c r="I96" i="8" s="1"/>
  <c r="K96" i="8"/>
  <c r="P96" i="8" s="1"/>
  <c r="L96" i="8"/>
  <c r="M96" i="8"/>
  <c r="O96" i="8"/>
  <c r="F97" i="8"/>
  <c r="I97" i="8" s="1"/>
  <c r="K97" i="8"/>
  <c r="L97" i="8"/>
  <c r="M97" i="8"/>
  <c r="O97" i="8"/>
  <c r="F98" i="8"/>
  <c r="I98" i="8"/>
  <c r="K98" i="8"/>
  <c r="L98" i="8"/>
  <c r="M98" i="8"/>
  <c r="O98" i="8"/>
  <c r="F99" i="8"/>
  <c r="I99" i="8" s="1"/>
  <c r="K99" i="8"/>
  <c r="L99" i="8"/>
  <c r="M99" i="8"/>
  <c r="O99" i="8"/>
  <c r="F100" i="8"/>
  <c r="I100" i="8" s="1"/>
  <c r="K100" i="8"/>
  <c r="L100" i="8"/>
  <c r="P100" i="8" s="1"/>
  <c r="M100" i="8"/>
  <c r="O100" i="8"/>
  <c r="F101" i="8"/>
  <c r="I101" i="8"/>
  <c r="K101" i="8"/>
  <c r="L101" i="8"/>
  <c r="M101" i="8"/>
  <c r="O101" i="8"/>
  <c r="F102" i="8"/>
  <c r="I102" i="8" s="1"/>
  <c r="K102" i="8"/>
  <c r="L102" i="8"/>
  <c r="M102" i="8"/>
  <c r="O102" i="8"/>
  <c r="F103" i="8"/>
  <c r="I103" i="8"/>
  <c r="K103" i="8"/>
  <c r="P103" i="8" s="1"/>
  <c r="L103" i="8"/>
  <c r="M103" i="8"/>
  <c r="O103" i="8"/>
  <c r="F104" i="8"/>
  <c r="I104" i="8"/>
  <c r="K104" i="8"/>
  <c r="L104" i="8"/>
  <c r="M104" i="8"/>
  <c r="O104" i="8"/>
  <c r="F105" i="8"/>
  <c r="I105" i="8" s="1"/>
  <c r="K105" i="8"/>
  <c r="L105" i="8"/>
  <c r="M105" i="8"/>
  <c r="O105" i="8"/>
  <c r="F106" i="8"/>
  <c r="I106" i="8" s="1"/>
  <c r="K106" i="8"/>
  <c r="L106" i="8"/>
  <c r="M106" i="8"/>
  <c r="P106" i="8" s="1"/>
  <c r="O106" i="8"/>
  <c r="F107" i="8"/>
  <c r="I107" i="8"/>
  <c r="K107" i="8"/>
  <c r="P107" i="8" s="1"/>
  <c r="L107" i="8"/>
  <c r="M107" i="8"/>
  <c r="O107" i="8"/>
  <c r="F108" i="8"/>
  <c r="I108" i="8" s="1"/>
  <c r="K108" i="8"/>
  <c r="L108" i="8"/>
  <c r="M108" i="8"/>
  <c r="O108" i="8"/>
  <c r="F109" i="8"/>
  <c r="I109" i="8" s="1"/>
  <c r="K109" i="8"/>
  <c r="L109" i="8"/>
  <c r="P109" i="8" s="1"/>
  <c r="M109" i="8"/>
  <c r="O109" i="8"/>
  <c r="F110" i="8"/>
  <c r="I110" i="8" s="1"/>
  <c r="K110" i="8"/>
  <c r="P110" i="8" s="1"/>
  <c r="L110" i="8"/>
  <c r="M110" i="8"/>
  <c r="O110" i="8"/>
  <c r="F111" i="8"/>
  <c r="I111" i="8" s="1"/>
  <c r="K111" i="8"/>
  <c r="P111" i="8" s="1"/>
  <c r="L111" i="8"/>
  <c r="M111" i="8"/>
  <c r="O111" i="8"/>
  <c r="F112" i="8"/>
  <c r="I112" i="8" s="1"/>
  <c r="K112" i="8"/>
  <c r="L112" i="8"/>
  <c r="M112" i="8"/>
  <c r="O112" i="8"/>
  <c r="F113" i="8"/>
  <c r="I113" i="8" s="1"/>
  <c r="K113" i="8"/>
  <c r="P113" i="8" s="1"/>
  <c r="L113" i="8"/>
  <c r="M113" i="8"/>
  <c r="O113" i="8"/>
  <c r="F114" i="8"/>
  <c r="I114" i="8"/>
  <c r="K114" i="8"/>
  <c r="L114" i="8"/>
  <c r="M114" i="8"/>
  <c r="O114" i="8"/>
  <c r="F115" i="8"/>
  <c r="I115" i="8"/>
  <c r="K115" i="8"/>
  <c r="L115" i="8"/>
  <c r="M115" i="8"/>
  <c r="O115" i="8"/>
  <c r="F116" i="8"/>
  <c r="I116" i="8" s="1"/>
  <c r="K116" i="8"/>
  <c r="L116" i="8"/>
  <c r="M116" i="8"/>
  <c r="O116" i="8"/>
  <c r="F117" i="8"/>
  <c r="I117" i="8"/>
  <c r="K117" i="8"/>
  <c r="L117" i="8"/>
  <c r="M117" i="8"/>
  <c r="O117" i="8"/>
  <c r="F118" i="8"/>
  <c r="I118" i="8" s="1"/>
  <c r="K118" i="8"/>
  <c r="L118" i="8"/>
  <c r="M118" i="8"/>
  <c r="O118" i="8"/>
  <c r="F119" i="8"/>
  <c r="I119" i="8" s="1"/>
  <c r="K119" i="8"/>
  <c r="L119" i="8"/>
  <c r="M119" i="8"/>
  <c r="O119" i="8"/>
  <c r="P119" i="8"/>
  <c r="F120" i="8"/>
  <c r="I120" i="8" s="1"/>
  <c r="K120" i="8"/>
  <c r="P120" i="8" s="1"/>
  <c r="L120" i="8"/>
  <c r="M120" i="8"/>
  <c r="O120" i="8"/>
  <c r="F121" i="8"/>
  <c r="I121" i="8" s="1"/>
  <c r="K121" i="8"/>
  <c r="L121" i="8"/>
  <c r="M121" i="8"/>
  <c r="O121" i="8"/>
  <c r="F122" i="8"/>
  <c r="I122" i="8"/>
  <c r="K122" i="8"/>
  <c r="L122" i="8"/>
  <c r="M122" i="8"/>
  <c r="O122" i="8"/>
  <c r="F123" i="8"/>
  <c r="I123" i="8" s="1"/>
  <c r="K123" i="8"/>
  <c r="L123" i="8"/>
  <c r="M123" i="8"/>
  <c r="O123" i="8"/>
  <c r="F124" i="8"/>
  <c r="I124" i="8" s="1"/>
  <c r="K124" i="8"/>
  <c r="L124" i="8"/>
  <c r="P124" i="8" s="1"/>
  <c r="M124" i="8"/>
  <c r="O124" i="8"/>
  <c r="F125" i="8"/>
  <c r="I125" i="8"/>
  <c r="K125" i="8"/>
  <c r="L125" i="8"/>
  <c r="M125" i="8"/>
  <c r="O125" i="8"/>
  <c r="F126" i="8"/>
  <c r="I126" i="8" s="1"/>
  <c r="K126" i="8"/>
  <c r="L126" i="8"/>
  <c r="M126" i="8"/>
  <c r="O126" i="8"/>
  <c r="F127" i="8"/>
  <c r="I127" i="8"/>
  <c r="K127" i="8"/>
  <c r="P127" i="8" s="1"/>
  <c r="L127" i="8"/>
  <c r="M127" i="8"/>
  <c r="O127" i="8"/>
  <c r="F128" i="8"/>
  <c r="I128" i="8" s="1"/>
  <c r="K128" i="8"/>
  <c r="L128" i="8"/>
  <c r="M128" i="8"/>
  <c r="O128" i="8"/>
  <c r="F129" i="8"/>
  <c r="I129" i="8" s="1"/>
  <c r="K129" i="8"/>
  <c r="L129" i="8"/>
  <c r="M129" i="8"/>
  <c r="O129" i="8"/>
  <c r="F130" i="8"/>
  <c r="I130" i="8"/>
  <c r="K130" i="8"/>
  <c r="L130" i="8"/>
  <c r="M130" i="8"/>
  <c r="O130" i="8"/>
  <c r="F131" i="8"/>
  <c r="I131" i="8"/>
  <c r="K131" i="8"/>
  <c r="L131" i="8"/>
  <c r="M131" i="8"/>
  <c r="O131" i="8"/>
  <c r="P105" i="8" l="1"/>
  <c r="P46" i="8"/>
  <c r="P130" i="8"/>
  <c r="P81" i="8"/>
  <c r="P64" i="8"/>
  <c r="P40" i="8"/>
  <c r="P112" i="8"/>
  <c r="P88" i="8"/>
  <c r="P70" i="8"/>
  <c r="P67" i="8"/>
  <c r="P43" i="8"/>
  <c r="P23" i="8"/>
  <c r="P129" i="8"/>
  <c r="P116" i="8"/>
  <c r="P92" i="8"/>
  <c r="P85" i="8"/>
  <c r="P82" i="8"/>
  <c r="P37" i="8"/>
  <c r="P34" i="8"/>
  <c r="P33" i="8"/>
  <c r="P28" i="8"/>
  <c r="P126" i="8"/>
  <c r="P123" i="8"/>
  <c r="P102" i="8"/>
  <c r="P99" i="8"/>
  <c r="P78" i="8"/>
  <c r="P75" i="8"/>
  <c r="P68" i="8"/>
  <c r="P61" i="8"/>
  <c r="P58" i="8"/>
  <c r="P57" i="8"/>
  <c r="P44" i="8"/>
  <c r="P30" i="8"/>
  <c r="P24" i="8"/>
  <c r="P15" i="8"/>
  <c r="P13" i="8"/>
  <c r="P11" i="8"/>
  <c r="P117" i="8"/>
  <c r="P114" i="8"/>
  <c r="P93" i="8"/>
  <c r="P90" i="8"/>
  <c r="P54" i="8"/>
  <c r="P51" i="8"/>
  <c r="P104" i="8"/>
  <c r="P86" i="8"/>
  <c r="P131" i="8"/>
  <c r="P83" i="8"/>
  <c r="P38" i="8"/>
  <c r="P12" i="8"/>
  <c r="P125" i="8"/>
  <c r="P121" i="8"/>
  <c r="P52" i="8"/>
  <c r="P35" i="8"/>
  <c r="P14" i="8"/>
  <c r="P10" i="8"/>
  <c r="P128" i="8"/>
  <c r="P122" i="8"/>
  <c r="P108" i="8"/>
  <c r="P101" i="8"/>
  <c r="P98" i="8"/>
  <c r="P97" i="8"/>
  <c r="P80" i="8"/>
  <c r="P77" i="8"/>
  <c r="P74" i="8"/>
  <c r="P73" i="8"/>
  <c r="P62" i="8"/>
  <c r="P59" i="8"/>
  <c r="P32" i="8"/>
  <c r="P29" i="8"/>
  <c r="P16" i="8"/>
  <c r="P118" i="8"/>
  <c r="P115" i="8"/>
  <c r="P94" i="8"/>
  <c r="P91" i="8"/>
  <c r="P84" i="8"/>
  <c r="P56" i="8"/>
  <c r="P53" i="8"/>
  <c r="P50" i="8"/>
  <c r="P49" i="8"/>
  <c r="P36" i="8"/>
  <c r="P25" i="8"/>
  <c r="C49" i="7"/>
  <c r="C55" i="7" s="1"/>
  <c r="C53" i="7"/>
  <c r="E10" i="6" l="1"/>
  <c r="G10" i="6"/>
  <c r="H10" i="6"/>
  <c r="K10" i="6" s="1"/>
  <c r="I10" i="6"/>
  <c r="E11" i="6"/>
  <c r="G11" i="6"/>
  <c r="H11" i="6"/>
  <c r="I11" i="6"/>
  <c r="E12" i="6"/>
  <c r="G12" i="6"/>
  <c r="H12" i="6"/>
  <c r="I12" i="6"/>
  <c r="K12" i="6"/>
  <c r="E13" i="6"/>
  <c r="G13" i="6"/>
  <c r="H13" i="6"/>
  <c r="I13" i="6"/>
  <c r="E14" i="6"/>
  <c r="G14" i="6"/>
  <c r="H14" i="6"/>
  <c r="I14" i="6"/>
  <c r="E15" i="6"/>
  <c r="G15" i="6"/>
  <c r="H15" i="6"/>
  <c r="I15" i="6"/>
  <c r="E16" i="6"/>
  <c r="G16" i="6"/>
  <c r="H16" i="6"/>
  <c r="I16" i="6"/>
  <c r="E17" i="6"/>
  <c r="G17" i="6"/>
  <c r="H17" i="6"/>
  <c r="I17" i="6"/>
  <c r="K17" i="6" s="1"/>
  <c r="E18" i="6"/>
  <c r="G18" i="6"/>
  <c r="H18" i="6"/>
  <c r="I18" i="6"/>
  <c r="E19" i="6"/>
  <c r="G19" i="6"/>
  <c r="H19" i="6"/>
  <c r="I19" i="6"/>
  <c r="E20" i="6"/>
  <c r="G20" i="6"/>
  <c r="H20" i="6"/>
  <c r="I20" i="6"/>
  <c r="E21" i="6"/>
  <c r="G21" i="6"/>
  <c r="H21" i="6"/>
  <c r="I21" i="6"/>
  <c r="K21" i="6" s="1"/>
  <c r="E22" i="6"/>
  <c r="G22" i="6"/>
  <c r="H22" i="6"/>
  <c r="I22" i="6"/>
  <c r="E23" i="6"/>
  <c r="G23" i="6"/>
  <c r="H23" i="6"/>
  <c r="I23" i="6"/>
  <c r="E24" i="6"/>
  <c r="G24" i="6"/>
  <c r="H24" i="6"/>
  <c r="I24" i="6"/>
  <c r="E25" i="6"/>
  <c r="G25" i="6"/>
  <c r="H25" i="6"/>
  <c r="K25" i="6" s="1"/>
  <c r="I25" i="6"/>
  <c r="E31" i="6"/>
  <c r="G31" i="6"/>
  <c r="H31" i="6"/>
  <c r="I31" i="6"/>
  <c r="E32" i="6"/>
  <c r="G32" i="6"/>
  <c r="H32" i="6"/>
  <c r="I32" i="6"/>
  <c r="E33" i="6"/>
  <c r="G33" i="6"/>
  <c r="H33" i="6"/>
  <c r="K33" i="6" s="1"/>
  <c r="I33" i="6"/>
  <c r="E34" i="6"/>
  <c r="G34" i="6"/>
  <c r="K34" i="6" s="1"/>
  <c r="H34" i="6"/>
  <c r="I34" i="6"/>
  <c r="E35" i="6"/>
  <c r="G35" i="6"/>
  <c r="H35" i="6"/>
  <c r="I35" i="6"/>
  <c r="E36" i="6"/>
  <c r="G36" i="6"/>
  <c r="K36" i="6" s="1"/>
  <c r="H36" i="6"/>
  <c r="I36" i="6"/>
  <c r="E37" i="6"/>
  <c r="G37" i="6"/>
  <c r="H37" i="6"/>
  <c r="I37" i="6"/>
  <c r="E38" i="6"/>
  <c r="G38" i="6"/>
  <c r="K38" i="6" s="1"/>
  <c r="H38" i="6"/>
  <c r="I38" i="6"/>
  <c r="E39" i="6"/>
  <c r="G39" i="6"/>
  <c r="H39" i="6"/>
  <c r="I39" i="6"/>
  <c r="E40" i="6"/>
  <c r="G40" i="6"/>
  <c r="K40" i="6" s="1"/>
  <c r="H40" i="6"/>
  <c r="I40" i="6"/>
  <c r="E41" i="6"/>
  <c r="G41" i="6"/>
  <c r="H41" i="6"/>
  <c r="I41" i="6"/>
  <c r="E42" i="6"/>
  <c r="G42" i="6"/>
  <c r="H42" i="6"/>
  <c r="I42" i="6"/>
  <c r="E43" i="6"/>
  <c r="G43" i="6"/>
  <c r="H43" i="6"/>
  <c r="I43" i="6"/>
  <c r="E44" i="6"/>
  <c r="G44" i="6"/>
  <c r="H44" i="6"/>
  <c r="I44" i="6"/>
  <c r="E45" i="6"/>
  <c r="G45" i="6"/>
  <c r="H45" i="6"/>
  <c r="I45" i="6"/>
  <c r="E46" i="6"/>
  <c r="G46" i="6"/>
  <c r="K46" i="6" s="1"/>
  <c r="H46" i="6"/>
  <c r="I46" i="6"/>
  <c r="E47" i="6"/>
  <c r="G47" i="6"/>
  <c r="H47" i="6"/>
  <c r="I47" i="6"/>
  <c r="E48" i="6"/>
  <c r="G48" i="6"/>
  <c r="H48" i="6"/>
  <c r="I48" i="6"/>
  <c r="E49" i="6"/>
  <c r="G49" i="6"/>
  <c r="H49" i="6"/>
  <c r="I49" i="6"/>
  <c r="K49" i="6"/>
  <c r="E50" i="6"/>
  <c r="G50" i="6"/>
  <c r="H50" i="6"/>
  <c r="I50" i="6"/>
  <c r="E51" i="6"/>
  <c r="G51" i="6"/>
  <c r="H51" i="6"/>
  <c r="I51" i="6"/>
  <c r="E52" i="6"/>
  <c r="G52" i="6"/>
  <c r="H52" i="6"/>
  <c r="I52" i="6"/>
  <c r="E53" i="6"/>
  <c r="G53" i="6"/>
  <c r="H53" i="6"/>
  <c r="I53" i="6"/>
  <c r="E54" i="6"/>
  <c r="G54" i="6"/>
  <c r="H54" i="6"/>
  <c r="I54" i="6"/>
  <c r="K54" i="6"/>
  <c r="E55" i="6"/>
  <c r="G55" i="6"/>
  <c r="H55" i="6"/>
  <c r="I55" i="6"/>
  <c r="E56" i="6"/>
  <c r="G56" i="6"/>
  <c r="H56" i="6"/>
  <c r="I56" i="6"/>
  <c r="E57" i="6"/>
  <c r="G57" i="6"/>
  <c r="H57" i="6"/>
  <c r="I57" i="6"/>
  <c r="E58" i="6"/>
  <c r="G58" i="6"/>
  <c r="H58" i="6"/>
  <c r="I58" i="6"/>
  <c r="K58" i="6" s="1"/>
  <c r="E59" i="6"/>
  <c r="G59" i="6"/>
  <c r="H59" i="6"/>
  <c r="I59" i="6"/>
  <c r="E60" i="6"/>
  <c r="G60" i="6"/>
  <c r="H60" i="6"/>
  <c r="I60" i="6"/>
  <c r="E61" i="6"/>
  <c r="G61" i="6"/>
  <c r="H61" i="6"/>
  <c r="I61" i="6"/>
  <c r="E62" i="6"/>
  <c r="G62" i="6"/>
  <c r="K62" i="6" s="1"/>
  <c r="H62" i="6"/>
  <c r="I62" i="6"/>
  <c r="E63" i="6"/>
  <c r="G63" i="6"/>
  <c r="H63" i="6"/>
  <c r="I63" i="6"/>
  <c r="E64" i="6"/>
  <c r="G64" i="6"/>
  <c r="H64" i="6"/>
  <c r="I64" i="6"/>
  <c r="E65" i="6"/>
  <c r="G65" i="6"/>
  <c r="K65" i="6" s="1"/>
  <c r="H65" i="6"/>
  <c r="I65" i="6"/>
  <c r="E66" i="6"/>
  <c r="G66" i="6"/>
  <c r="H66" i="6"/>
  <c r="I66" i="6"/>
  <c r="E67" i="6"/>
  <c r="G67" i="6"/>
  <c r="H67" i="6"/>
  <c r="I67" i="6"/>
  <c r="E68" i="6"/>
  <c r="G68" i="6"/>
  <c r="K68" i="6" s="1"/>
  <c r="H68" i="6"/>
  <c r="I68" i="6"/>
  <c r="E69" i="6"/>
  <c r="G69" i="6"/>
  <c r="H69" i="6"/>
  <c r="I69" i="6"/>
  <c r="E70" i="6"/>
  <c r="G70" i="6"/>
  <c r="H70" i="6"/>
  <c r="I70" i="6"/>
  <c r="K70" i="6"/>
  <c r="E71" i="6"/>
  <c r="G71" i="6"/>
  <c r="H71" i="6"/>
  <c r="I71" i="6"/>
  <c r="K71" i="6" s="1"/>
  <c r="E72" i="6"/>
  <c r="G72" i="6"/>
  <c r="H72" i="6"/>
  <c r="I72" i="6"/>
  <c r="E73" i="6"/>
  <c r="G73" i="6"/>
  <c r="H73" i="6"/>
  <c r="I73" i="6"/>
  <c r="E74" i="6"/>
  <c r="G74" i="6"/>
  <c r="H74" i="6"/>
  <c r="I74" i="6"/>
  <c r="E75" i="6"/>
  <c r="G75" i="6"/>
  <c r="H75" i="6"/>
  <c r="I75" i="6"/>
  <c r="E76" i="6"/>
  <c r="G76" i="6"/>
  <c r="H76" i="6"/>
  <c r="I76" i="6"/>
  <c r="E77" i="6"/>
  <c r="G77" i="6"/>
  <c r="H77" i="6"/>
  <c r="I77" i="6"/>
  <c r="E78" i="6"/>
  <c r="G78" i="6"/>
  <c r="H78" i="6"/>
  <c r="K78" i="6" s="1"/>
  <c r="I78" i="6"/>
  <c r="E79" i="6"/>
  <c r="G79" i="6"/>
  <c r="H79" i="6"/>
  <c r="I79" i="6"/>
  <c r="K79" i="6" s="1"/>
  <c r="E80" i="6"/>
  <c r="G80" i="6"/>
  <c r="H80" i="6"/>
  <c r="I80" i="6"/>
  <c r="E81" i="6"/>
  <c r="G81" i="6"/>
  <c r="K81" i="6" s="1"/>
  <c r="H81" i="6"/>
  <c r="I81" i="6"/>
  <c r="E82" i="6"/>
  <c r="G82" i="6"/>
  <c r="H82" i="6"/>
  <c r="I82" i="6"/>
  <c r="E83" i="6"/>
  <c r="G83" i="6"/>
  <c r="H83" i="6"/>
  <c r="I83" i="6"/>
  <c r="E84" i="6"/>
  <c r="G84" i="6"/>
  <c r="K84" i="6" s="1"/>
  <c r="H84" i="6"/>
  <c r="I84" i="6"/>
  <c r="E85" i="6"/>
  <c r="G85" i="6"/>
  <c r="H85" i="6"/>
  <c r="I85" i="6"/>
  <c r="E86" i="6"/>
  <c r="G86" i="6"/>
  <c r="K86" i="6" s="1"/>
  <c r="H86" i="6"/>
  <c r="I86" i="6"/>
  <c r="E87" i="6"/>
  <c r="G87" i="6"/>
  <c r="H87" i="6"/>
  <c r="I87" i="6"/>
  <c r="E88" i="6"/>
  <c r="G88" i="6"/>
  <c r="H88" i="6"/>
  <c r="I88" i="6"/>
  <c r="E89" i="6"/>
  <c r="G89" i="6"/>
  <c r="K89" i="6" s="1"/>
  <c r="H89" i="6"/>
  <c r="I89" i="6"/>
  <c r="E90" i="6"/>
  <c r="G90" i="6"/>
  <c r="H90" i="6"/>
  <c r="K90" i="6" s="1"/>
  <c r="I90" i="6"/>
  <c r="E91" i="6"/>
  <c r="G91" i="6"/>
  <c r="K91" i="6" s="1"/>
  <c r="H91" i="6"/>
  <c r="I91" i="6"/>
  <c r="E92" i="6"/>
  <c r="G92" i="6"/>
  <c r="H92" i="6"/>
  <c r="I92" i="6"/>
  <c r="E93" i="6"/>
  <c r="G93" i="6"/>
  <c r="H93" i="6"/>
  <c r="I93" i="6"/>
  <c r="E94" i="6"/>
  <c r="G94" i="6"/>
  <c r="H94" i="6"/>
  <c r="I94" i="6"/>
  <c r="K94" i="6"/>
  <c r="E95" i="6"/>
  <c r="G95" i="6"/>
  <c r="H95" i="6"/>
  <c r="I95" i="6"/>
  <c r="K95" i="6" s="1"/>
  <c r="E96" i="6"/>
  <c r="G96" i="6"/>
  <c r="H96" i="6"/>
  <c r="I96" i="6"/>
  <c r="E97" i="6"/>
  <c r="G97" i="6"/>
  <c r="H97" i="6"/>
  <c r="I97" i="6"/>
  <c r="K97" i="6" s="1"/>
  <c r="E98" i="6"/>
  <c r="G98" i="6"/>
  <c r="H98" i="6"/>
  <c r="I98" i="6"/>
  <c r="E99" i="6"/>
  <c r="G99" i="6"/>
  <c r="H99" i="6"/>
  <c r="I99" i="6"/>
  <c r="E100" i="6"/>
  <c r="G100" i="6"/>
  <c r="H100" i="6"/>
  <c r="I100" i="6"/>
  <c r="E101" i="6"/>
  <c r="G101" i="6"/>
  <c r="H101" i="6"/>
  <c r="I101" i="6"/>
  <c r="E102" i="6"/>
  <c r="G102" i="6"/>
  <c r="H102" i="6"/>
  <c r="I102" i="6"/>
  <c r="K102" i="6" s="1"/>
  <c r="E103" i="6"/>
  <c r="G103" i="6"/>
  <c r="H103" i="6"/>
  <c r="I103" i="6"/>
  <c r="K103" i="6" s="1"/>
  <c r="E104" i="6"/>
  <c r="G104" i="6"/>
  <c r="H104" i="6"/>
  <c r="I104" i="6"/>
  <c r="E105" i="6"/>
  <c r="H105" i="6"/>
  <c r="I105" i="6"/>
  <c r="K105" i="6"/>
  <c r="E106" i="6"/>
  <c r="H106" i="6"/>
  <c r="I106" i="6"/>
  <c r="K87" i="6" l="1"/>
  <c r="K74" i="6"/>
  <c r="K59" i="6"/>
  <c r="K57" i="6"/>
  <c r="K23" i="6"/>
  <c r="K101" i="6"/>
  <c r="K99" i="6"/>
  <c r="K76" i="6"/>
  <c r="K66" i="6"/>
  <c r="K53" i="6"/>
  <c r="K15" i="6"/>
  <c r="K13" i="6"/>
  <c r="K60" i="6"/>
  <c r="K43" i="6"/>
  <c r="K41" i="6"/>
  <c r="K37" i="6"/>
  <c r="K31" i="6"/>
  <c r="K98" i="6"/>
  <c r="K85" i="6"/>
  <c r="K100" i="6"/>
  <c r="K75" i="6"/>
  <c r="K73" i="6"/>
  <c r="K63" i="6"/>
  <c r="K52" i="6"/>
  <c r="K50" i="6"/>
  <c r="K42" i="6"/>
  <c r="K22" i="6"/>
  <c r="K20" i="6"/>
  <c r="K92" i="6"/>
  <c r="K82" i="6"/>
  <c r="K69" i="6"/>
  <c r="K44" i="6"/>
  <c r="K55" i="6"/>
  <c r="K39" i="6"/>
  <c r="K18" i="6"/>
  <c r="K96" i="6"/>
  <c r="K80" i="6"/>
  <c r="K64" i="6"/>
  <c r="K48" i="6"/>
  <c r="K32" i="6"/>
  <c r="K11" i="6"/>
  <c r="K16" i="6"/>
  <c r="K83" i="6"/>
  <c r="K67" i="6"/>
  <c r="K51" i="6"/>
  <c r="K35" i="6"/>
  <c r="K14" i="6"/>
  <c r="K47" i="6"/>
  <c r="K106" i="6"/>
  <c r="K104" i="6"/>
  <c r="K88" i="6"/>
  <c r="K72" i="6"/>
  <c r="K56" i="6"/>
  <c r="K19" i="6"/>
  <c r="K93" i="6"/>
  <c r="K77" i="6"/>
  <c r="K61" i="6"/>
  <c r="K45" i="6"/>
  <c r="K24" i="6"/>
  <c r="C12" i="5"/>
  <c r="C14" i="5"/>
  <c r="C25" i="5"/>
  <c r="C38" i="5"/>
  <c r="C48" i="5"/>
  <c r="C49" i="5"/>
  <c r="C62" i="5"/>
  <c r="C69" i="5"/>
  <c r="C73" i="5"/>
  <c r="C78" i="5"/>
  <c r="C87" i="5"/>
  <c r="C93" i="5"/>
  <c r="C99" i="5"/>
  <c r="G10" i="4" l="1"/>
  <c r="I10" i="4" s="1"/>
  <c r="G11" i="4"/>
  <c r="L11" i="4" s="1"/>
  <c r="I11" i="4"/>
  <c r="G12" i="4"/>
  <c r="I12" i="4" s="1"/>
  <c r="G13" i="4"/>
  <c r="I13" i="4" s="1"/>
  <c r="G14" i="4"/>
  <c r="L14" i="4" s="1"/>
  <c r="J14" i="4"/>
  <c r="G15" i="4"/>
  <c r="K15" i="4" s="1"/>
  <c r="I15" i="4"/>
  <c r="J15" i="4"/>
  <c r="G21" i="4"/>
  <c r="I21" i="4" s="1"/>
  <c r="J21" i="4"/>
  <c r="G22" i="4"/>
  <c r="K22" i="4" s="1"/>
  <c r="I22" i="4"/>
  <c r="J22" i="4"/>
  <c r="G23" i="4"/>
  <c r="L23" i="4" s="1"/>
  <c r="J23" i="4"/>
  <c r="G24" i="4"/>
  <c r="I24" i="4" s="1"/>
  <c r="G25" i="4"/>
  <c r="I25" i="4" s="1"/>
  <c r="J25" i="4"/>
  <c r="G26" i="4"/>
  <c r="L26" i="4" s="1"/>
  <c r="K26" i="4"/>
  <c r="G27" i="4"/>
  <c r="K27" i="4" s="1"/>
  <c r="G28" i="4"/>
  <c r="I28" i="4" s="1"/>
  <c r="G29" i="4"/>
  <c r="K29" i="4" s="1"/>
  <c r="I29" i="4"/>
  <c r="G30" i="4"/>
  <c r="K30" i="4" s="1"/>
  <c r="I30" i="4"/>
  <c r="G31" i="4"/>
  <c r="K31" i="4" s="1"/>
  <c r="I31" i="4"/>
  <c r="G32" i="4"/>
  <c r="I32" i="4" s="1"/>
  <c r="J32" i="4"/>
  <c r="G33" i="4"/>
  <c r="K33" i="4" s="1"/>
  <c r="I33" i="4"/>
  <c r="G34" i="4"/>
  <c r="K34" i="4" s="1"/>
  <c r="I34" i="4"/>
  <c r="J34" i="4"/>
  <c r="G35" i="4"/>
  <c r="L35" i="4" s="1"/>
  <c r="J35" i="4"/>
  <c r="G36" i="4"/>
  <c r="L36" i="4" s="1"/>
  <c r="I36" i="4"/>
  <c r="J36" i="4"/>
  <c r="K36" i="4"/>
  <c r="G37" i="4"/>
  <c r="K37" i="4" s="1"/>
  <c r="I37" i="4"/>
  <c r="J37" i="4"/>
  <c r="G38" i="4"/>
  <c r="K38" i="4" s="1"/>
  <c r="I38" i="4"/>
  <c r="J38" i="4"/>
  <c r="G39" i="4"/>
  <c r="L39" i="4" s="1"/>
  <c r="J39" i="4"/>
  <c r="G40" i="4"/>
  <c r="I40" i="4" s="1"/>
  <c r="J40" i="4"/>
  <c r="G41" i="4"/>
  <c r="L41" i="4" s="1"/>
  <c r="J41" i="4"/>
  <c r="G42" i="4"/>
  <c r="K42" i="4" s="1"/>
  <c r="J42" i="4"/>
  <c r="G43" i="4"/>
  <c r="L43" i="4" s="1"/>
  <c r="J43" i="4"/>
  <c r="G44" i="4"/>
  <c r="K44" i="4" s="1"/>
  <c r="I44" i="4"/>
  <c r="J44" i="4"/>
  <c r="G45" i="4"/>
  <c r="L45" i="4" s="1"/>
  <c r="I45" i="4"/>
  <c r="J45" i="4"/>
  <c r="G46" i="4"/>
  <c r="K46" i="4" s="1"/>
  <c r="J46" i="4"/>
  <c r="G47" i="4"/>
  <c r="L47" i="4" s="1"/>
  <c r="J47" i="4"/>
  <c r="G48" i="4"/>
  <c r="L48" i="4" s="1"/>
  <c r="J48" i="4"/>
  <c r="G49" i="4"/>
  <c r="I49" i="4" s="1"/>
  <c r="J49" i="4"/>
  <c r="G50" i="4"/>
  <c r="K50" i="4" s="1"/>
  <c r="I50" i="4"/>
  <c r="J50" i="4"/>
  <c r="G51" i="4"/>
  <c r="L51" i="4" s="1"/>
  <c r="J51" i="4"/>
  <c r="G52" i="4"/>
  <c r="L52" i="4" s="1"/>
  <c r="J52" i="4"/>
  <c r="K52" i="4"/>
  <c r="G53" i="4"/>
  <c r="I53" i="4" s="1"/>
  <c r="J53" i="4"/>
  <c r="G54" i="4"/>
  <c r="K54" i="4" s="1"/>
  <c r="J54" i="4"/>
  <c r="G55" i="4"/>
  <c r="L55" i="4" s="1"/>
  <c r="J55" i="4"/>
  <c r="G56" i="4"/>
  <c r="I56" i="4" s="1"/>
  <c r="J56" i="4"/>
  <c r="K56" i="4"/>
  <c r="G57" i="4"/>
  <c r="L57" i="4" s="1"/>
  <c r="G58" i="4"/>
  <c r="L58" i="4" s="1"/>
  <c r="J58" i="4"/>
  <c r="G59" i="4"/>
  <c r="K59" i="4" s="1"/>
  <c r="I59" i="4"/>
  <c r="J59" i="4"/>
  <c r="L59" i="4"/>
  <c r="G60" i="4"/>
  <c r="I60" i="4" s="1"/>
  <c r="J60" i="4"/>
  <c r="G61" i="4"/>
  <c r="I61" i="4" s="1"/>
  <c r="G62" i="4"/>
  <c r="I62" i="4" s="1"/>
  <c r="K51" i="4" l="1"/>
  <c r="K60" i="4"/>
  <c r="K57" i="4"/>
  <c r="I51" i="4"/>
  <c r="O51" i="4" s="1"/>
  <c r="I35" i="4"/>
  <c r="O35" i="4" s="1"/>
  <c r="K23" i="4"/>
  <c r="O23" i="4" s="1"/>
  <c r="I57" i="4"/>
  <c r="I52" i="4"/>
  <c r="O52" i="4" s="1"/>
  <c r="I47" i="4"/>
  <c r="L44" i="4"/>
  <c r="L29" i="4"/>
  <c r="O29" i="4" s="1"/>
  <c r="L15" i="4"/>
  <c r="I54" i="4"/>
  <c r="K49" i="4"/>
  <c r="I41" i="4"/>
  <c r="I23" i="4"/>
  <c r="K11" i="4"/>
  <c r="O11" i="4" s="1"/>
  <c r="O44" i="4"/>
  <c r="O15" i="4"/>
  <c r="K40" i="4"/>
  <c r="O40" i="4" s="1"/>
  <c r="L33" i="4"/>
  <c r="O33" i="4" s="1"/>
  <c r="L30" i="4"/>
  <c r="O30" i="4" s="1"/>
  <c r="K24" i="4"/>
  <c r="L40" i="4"/>
  <c r="O36" i="4"/>
  <c r="L24" i="4"/>
  <c r="O59" i="4"/>
  <c r="K45" i="4"/>
  <c r="O45" i="4" s="1"/>
  <c r="L37" i="4"/>
  <c r="O37" i="4" s="1"/>
  <c r="L60" i="4"/>
  <c r="K55" i="4"/>
  <c r="I48" i="4"/>
  <c r="O48" i="4" s="1"/>
  <c r="K35" i="4"/>
  <c r="I27" i="4"/>
  <c r="I14" i="4"/>
  <c r="K58" i="4"/>
  <c r="K43" i="4"/>
  <c r="K62" i="4"/>
  <c r="I55" i="4"/>
  <c r="O55" i="4" s="1"/>
  <c r="K48" i="4"/>
  <c r="K41" i="4"/>
  <c r="O41" i="4" s="1"/>
  <c r="I26" i="4"/>
  <c r="O26" i="4" s="1"/>
  <c r="L53" i="4"/>
  <c r="L62" i="4"/>
  <c r="K53" i="4"/>
  <c r="I58" i="4"/>
  <c r="L56" i="4"/>
  <c r="O56" i="4" s="1"/>
  <c r="L49" i="4"/>
  <c r="I46" i="4"/>
  <c r="I43" i="4"/>
  <c r="O43" i="4" s="1"/>
  <c r="L32" i="4"/>
  <c r="L21" i="4"/>
  <c r="K39" i="4"/>
  <c r="K32" i="4"/>
  <c r="K21" i="4"/>
  <c r="L12" i="4"/>
  <c r="L10" i="4"/>
  <c r="L27" i="4"/>
  <c r="K12" i="4"/>
  <c r="O12" i="4" s="1"/>
  <c r="K10" i="4"/>
  <c r="K47" i="4"/>
  <c r="O47" i="4" s="1"/>
  <c r="I42" i="4"/>
  <c r="O42" i="4" s="1"/>
  <c r="I39" i="4"/>
  <c r="K14" i="4"/>
  <c r="L25" i="4"/>
  <c r="L61" i="4"/>
  <c r="L54" i="4"/>
  <c r="L50" i="4"/>
  <c r="O50" i="4" s="1"/>
  <c r="L46" i="4"/>
  <c r="L42" i="4"/>
  <c r="L38" i="4"/>
  <c r="O38" i="4" s="1"/>
  <c r="L34" i="4"/>
  <c r="O34" i="4" s="1"/>
  <c r="L28" i="4"/>
  <c r="K25" i="4"/>
  <c r="L22" i="4"/>
  <c r="O22" i="4" s="1"/>
  <c r="L13" i="4"/>
  <c r="K61" i="4"/>
  <c r="O61" i="4" s="1"/>
  <c r="L31" i="4"/>
  <c r="O31" i="4" s="1"/>
  <c r="K28" i="4"/>
  <c r="K13" i="4"/>
  <c r="C37" i="3"/>
  <c r="C58" i="3"/>
  <c r="C60" i="3"/>
  <c r="C67" i="3"/>
  <c r="C79" i="3"/>
  <c r="O14" i="4" l="1"/>
  <c r="O24" i="4"/>
  <c r="O13" i="4"/>
  <c r="O60" i="4"/>
  <c r="O57" i="4"/>
  <c r="O53" i="4"/>
  <c r="O27" i="4"/>
  <c r="O62" i="4"/>
  <c r="O39" i="4"/>
  <c r="O46" i="4"/>
  <c r="O54" i="4"/>
  <c r="O49" i="4"/>
  <c r="O21" i="4"/>
  <c r="O28" i="4"/>
  <c r="O10" i="4"/>
  <c r="O32" i="4"/>
  <c r="O58" i="4"/>
  <c r="O25" i="4"/>
</calcChain>
</file>

<file path=xl/sharedStrings.xml><?xml version="1.0" encoding="utf-8"?>
<sst xmlns="http://schemas.openxmlformats.org/spreadsheetml/2006/main" count="10582" uniqueCount="2442">
  <si>
    <t>TOTALES</t>
  </si>
  <si>
    <t>UNIVERSIDAD AUTONOMA DE YUCATAN</t>
  </si>
  <si>
    <t>UADY</t>
  </si>
  <si>
    <t>TRIBUNAL DE LOS TRABAJADORES AL SERVICIO DEL ESTADO Y DE LOS MUNICIPIOS</t>
  </si>
  <si>
    <t>TTSEM</t>
  </si>
  <si>
    <t>TRIBUNAL SUPERIOR DE JUSTICIA DEL ESTADO DE YUCATÁN</t>
  </si>
  <si>
    <t>TSJEY</t>
  </si>
  <si>
    <t>TRIBUNAL DE JUSTICIA ADMINISTRATIVA DEL ESTADO DE YUCATÁN</t>
  </si>
  <si>
    <t>TJAEY</t>
  </si>
  <si>
    <t>TRIBUNAL ELECTORAL DEL ESTADO DE YUCATÁN</t>
  </si>
  <si>
    <t>TEEY</t>
  </si>
  <si>
    <t>INSTITUTO ESTATAL DE TRANSPARENCIA, ACCESO A LA INFORMACIÓN PÚBLICA Y PROTECCIÓN DE DATOS PERSONALES</t>
  </si>
  <si>
    <t>INAIP</t>
  </si>
  <si>
    <t>INSTITUTO ELECTORAL Y DE PARTICIPACION CIUDADANA DE YUCATÁN</t>
  </si>
  <si>
    <t>IEPAC</t>
  </si>
  <si>
    <t>FISCALÍA ESPECIALIZADA EN COMBATE A LA CORRUPCIÓN DEL ESTADO DE YUCATÁN</t>
  </si>
  <si>
    <t>FECCEY</t>
  </si>
  <si>
    <t>PODER LEGISLATIVO DEL ESTADO DE YUCATÁN</t>
  </si>
  <si>
    <t>CONGRESO</t>
  </si>
  <si>
    <t>COMISIÓN DE LOS DERECHOS HUMANOS DEL ESTADO DE YUCATÁN</t>
  </si>
  <si>
    <t>CODHEY</t>
  </si>
  <si>
    <t>CONSEJO DE LA JUDICATURA DEL ESTADO DE YUCATÁN</t>
  </si>
  <si>
    <t>CJEY</t>
  </si>
  <si>
    <t>AUDITORÍA SUPERIOR DEL ESTADO DE YUCATÁN</t>
  </si>
  <si>
    <t>ASEY</t>
  </si>
  <si>
    <t>Honorarios por Servicios Profesionales</t>
  </si>
  <si>
    <t>Asimilados a salario</t>
  </si>
  <si>
    <t>Total de Plazas</t>
  </si>
  <si>
    <t>Plazas Eventuales</t>
  </si>
  <si>
    <t>Plazas de Base</t>
  </si>
  <si>
    <t>Plazas de Confianza</t>
  </si>
  <si>
    <t>Organismo Autónomo</t>
  </si>
  <si>
    <t>Siglas</t>
  </si>
  <si>
    <t>Contrataciones Externas</t>
  </si>
  <si>
    <t>Nómina</t>
  </si>
  <si>
    <t>RESUMEN DE PLAZAS DE LOS ÓRGANOS AUTÓNOMOS</t>
  </si>
  <si>
    <t>Presupuesto 2023</t>
  </si>
  <si>
    <t>GOBIERNO DEL ESTADO DE YUCATÁN</t>
  </si>
  <si>
    <t>Total Honorarios por Servicios Profesionales</t>
  </si>
  <si>
    <t>AUDITOR JUNIOR A</t>
  </si>
  <si>
    <t xml:space="preserve">AUDITOR JUNIOR </t>
  </si>
  <si>
    <t>AUDITOR AUXILIAR REVISOR</t>
  </si>
  <si>
    <t>AUDITOR REVISOR</t>
  </si>
  <si>
    <t>AUDITOR AUXILIAR</t>
  </si>
  <si>
    <t>AUDITOR A</t>
  </si>
  <si>
    <t>AUDITOR</t>
  </si>
  <si>
    <t>JEFE DE OFICINA A</t>
  </si>
  <si>
    <t>JEFE DE OFICINA</t>
  </si>
  <si>
    <t>RESIDENTE JUNIOR</t>
  </si>
  <si>
    <t>CONTRATACIONES EXTERNAS</t>
  </si>
  <si>
    <t>TOTAL DE PLAZAS</t>
  </si>
  <si>
    <t>AUXILIAR CAPTURISTA G</t>
  </si>
  <si>
    <t>INTENDENTEXDILIGENCIERO B</t>
  </si>
  <si>
    <t>AUXILIAR CAPTURISTA F</t>
  </si>
  <si>
    <t>AUXILIAR ADMINISTRATIVO F</t>
  </si>
  <si>
    <t>AUXILIAR CAPTURISTA E</t>
  </si>
  <si>
    <t>AUXILIAR CAPTURISTA D</t>
  </si>
  <si>
    <t>AUXILIAR CAPTURISTA C</t>
  </si>
  <si>
    <t>AUXILIAR CAPTURISTA B</t>
  </si>
  <si>
    <t>AUXILIAR ADMINISTRATIVO E</t>
  </si>
  <si>
    <t>AUXILIAR ADMINISTRATIVO D</t>
  </si>
  <si>
    <t>AUXILIAR ADMINISTRATIVO C</t>
  </si>
  <si>
    <t>AUXILIAR CAPTURISTA A</t>
  </si>
  <si>
    <t>AUDITOR B</t>
  </si>
  <si>
    <t>AUXILIAR ADMINISTRATIVO B</t>
  </si>
  <si>
    <t>AUXILIAR ADMINISTRATIVO A</t>
  </si>
  <si>
    <t>ANALISTA PROGRAMADOR A</t>
  </si>
  <si>
    <t>INTENDENTEXDILIGENCIERO</t>
  </si>
  <si>
    <t>AUDITOR SUPERVISOR</t>
  </si>
  <si>
    <t>COORDINADOR</t>
  </si>
  <si>
    <t>JEFE DE DEPARTAMENTO B</t>
  </si>
  <si>
    <t>JEFE DE DEPARTAMENTO A</t>
  </si>
  <si>
    <t>DIRECTOR</t>
  </si>
  <si>
    <t>SECRETARIA TECNICA</t>
  </si>
  <si>
    <t>AUDITOR ESPECIAL</t>
  </si>
  <si>
    <t>AUDITOR SUPERIOR</t>
  </si>
  <si>
    <t>Hasta</t>
  </si>
  <si>
    <t>Desde</t>
  </si>
  <si>
    <t>Rango</t>
  </si>
  <si>
    <t xml:space="preserve">Número de Plazas </t>
  </si>
  <si>
    <t>Nombre del Puesto</t>
  </si>
  <si>
    <t>Clave del Puesto</t>
  </si>
  <si>
    <t>(Importes en pesos)</t>
  </si>
  <si>
    <t>Analítico de plazas</t>
  </si>
  <si>
    <t>Gobierno del Estado de Yucatán</t>
  </si>
  <si>
    <t>Quinquenio</t>
  </si>
  <si>
    <t>Puntualidad</t>
  </si>
  <si>
    <t>Concepto</t>
  </si>
  <si>
    <t>Clave</t>
  </si>
  <si>
    <t>Conceptos variables</t>
  </si>
  <si>
    <t xml:space="preserve">INTENDENTEXDILIGENCIERO </t>
  </si>
  <si>
    <t>AUXILIAR CAPTURISTA H</t>
  </si>
  <si>
    <t xml:space="preserve">AUDITOR AUXILIAR REVISOR </t>
  </si>
  <si>
    <t>ANALISTA PROGRAMADOR  A</t>
  </si>
  <si>
    <t>Total</t>
  </si>
  <si>
    <t>Despensa Navideña</t>
  </si>
  <si>
    <t>Bono Anual</t>
  </si>
  <si>
    <t>Aguinaldo</t>
  </si>
  <si>
    <t>Ajuste Calendario</t>
  </si>
  <si>
    <t>Quinquenio Promedio</t>
  </si>
  <si>
    <t>Prima Vacacional</t>
  </si>
  <si>
    <t>Sueldo Base</t>
  </si>
  <si>
    <t>Percepciones Anuales</t>
  </si>
  <si>
    <t>Percepciones Mensuales</t>
  </si>
  <si>
    <t>Tabulador Personal Operativo</t>
  </si>
  <si>
    <t xml:space="preserve"> JEFE DE DEPARTAMENTO B </t>
  </si>
  <si>
    <t xml:space="preserve"> JEFE DE DEPARTAMENTO A</t>
  </si>
  <si>
    <t xml:space="preserve"> DIRECTOR</t>
  </si>
  <si>
    <t xml:space="preserve"> SECRETARÍA TÉCNICA</t>
  </si>
  <si>
    <t xml:space="preserve"> AUDITOR ESPECIAL</t>
  </si>
  <si>
    <t xml:space="preserve"> AUDITOR SUPERIOR</t>
  </si>
  <si>
    <t>Despensa</t>
  </si>
  <si>
    <t>Compensación</t>
  </si>
  <si>
    <t>Puesto</t>
  </si>
  <si>
    <t>Tabulador de Mandos Medios y Superiores</t>
  </si>
  <si>
    <t xml:space="preserve">Tabulador de sueldos y salarios </t>
  </si>
  <si>
    <t>VISITADOR</t>
  </si>
  <si>
    <t>TECNICO JUDICIAL ENCARGADO DE ACTAS</t>
  </si>
  <si>
    <t>TECNICO JUDICIAL</t>
  </si>
  <si>
    <t>TECNICO EN INFORMATICA "B"</t>
  </si>
  <si>
    <t>TECNICO EN INFORMATICA</t>
  </si>
  <si>
    <t>SUBJEFE DE INFORMATICA</t>
  </si>
  <si>
    <t>SUBJEFE DE NORMATIVIDAD</t>
  </si>
  <si>
    <t>SUBJEFE ADMINISTRATIVO  B</t>
  </si>
  <si>
    <t>SUBJEFE  A</t>
  </si>
  <si>
    <t>SUBDIRECTOR DE MEDIACION</t>
  </si>
  <si>
    <t xml:space="preserve">SUB JEFE SIST Y TELECOM </t>
  </si>
  <si>
    <t>SUB JEFE ADMINISTRATIVO</t>
  </si>
  <si>
    <t>SECRETARIO EJECUTIVO</t>
  </si>
  <si>
    <t>SECRETARIO INSTRUCTOR</t>
  </si>
  <si>
    <t>SECRETARIO DE ESTUDIO Y CUENTA</t>
  </si>
  <si>
    <t>SECRETARIO DE ACUERDOS</t>
  </si>
  <si>
    <t>SECRETARIO AUXILIAR</t>
  </si>
  <si>
    <t>SECRETARIA  EJECUTIVA  A</t>
  </si>
  <si>
    <t>RESPONSABLE</t>
  </si>
  <si>
    <t>RECEPCIONISTA</t>
  </si>
  <si>
    <t>PROGRAMADOR DE COMPUTO</t>
  </si>
  <si>
    <t>OPERADOR DE INFORMATICA</t>
  </si>
  <si>
    <t>OFICIAL DE SERVICIO</t>
  </si>
  <si>
    <t>OFICIAL DE PARTES A</t>
  </si>
  <si>
    <t>OFICIAL DE PARTES</t>
  </si>
  <si>
    <t>OFICIAL DE MEDIACION</t>
  </si>
  <si>
    <t>NOTIFICADOR</t>
  </si>
  <si>
    <t>JUEZ</t>
  </si>
  <si>
    <t>JEFE DE DEPARTAMENTO  B</t>
  </si>
  <si>
    <t>JEFE DE DEPARTAMENTO  A  DEL CJ</t>
  </si>
  <si>
    <t>INTENDENTE DE LIMPIEZA</t>
  </si>
  <si>
    <t>FACILITADOR</t>
  </si>
  <si>
    <t>ESTAFETA</t>
  </si>
  <si>
    <t>ENLACE ADMINISTRATIVO</t>
  </si>
  <si>
    <t>ENCARGADO DE SALA</t>
  </si>
  <si>
    <t>ENCARGADO DE EDIFICIO "B"</t>
  </si>
  <si>
    <t>ENCARGADO DE EDIFICIO "A"</t>
  </si>
  <si>
    <t>ENCARGADO DE CREDENCIALIZACION</t>
  </si>
  <si>
    <t>ENCARGADO DE COPIADORA</t>
  </si>
  <si>
    <t>ENCARGADO DE ATENCION AL PUBLICO</t>
  </si>
  <si>
    <t>DIRECTOR DE MEDIACION</t>
  </si>
  <si>
    <t>DIRECTOR DE CAPACITACION</t>
  </si>
  <si>
    <t>DIRECTOR DE ADMINISTRACION Y FINANZAS</t>
  </si>
  <si>
    <t>DIGITALIZADOR</t>
  </si>
  <si>
    <t>COORDINADOR OPERATIVO</t>
  </si>
  <si>
    <t>COORDINADOR JURIDICO CJ</t>
  </si>
  <si>
    <t>COORDINADOR DE EDIFICIO</t>
  </si>
  <si>
    <t>COORDINADOR DE CAUSA</t>
  </si>
  <si>
    <t>COORDINADOR DE AREA  B</t>
  </si>
  <si>
    <t>COORDINADOR DE AREA  A</t>
  </si>
  <si>
    <t>COORDINADOR DE ACTUARIOS</t>
  </si>
  <si>
    <t>COORDINADOR ACADEMICO</t>
  </si>
  <si>
    <t>COORD DE INFORMATICA</t>
  </si>
  <si>
    <t>COORD ADMINISTRATIVO</t>
  </si>
  <si>
    <t>CONSEJERO</t>
  </si>
  <si>
    <t>CHOFER  B</t>
  </si>
  <si>
    <t>CHOFER  A</t>
  </si>
  <si>
    <t>CAPTURISTA</t>
  </si>
  <si>
    <t>CAJERO</t>
  </si>
  <si>
    <t>AYUDANTE DE TRABAJO SOCIAL</t>
  </si>
  <si>
    <t>AYUDANTE DE SERVICIOS GENERALES</t>
  </si>
  <si>
    <t>AYUDANTE DE PSICOPEDAGOGIA</t>
  </si>
  <si>
    <t>AYUDANTE DE PSICOLOGIA</t>
  </si>
  <si>
    <t>AYUDANTE DE ARCHIVO</t>
  </si>
  <si>
    <t>AUXILIAR JURIDICO</t>
  </si>
  <si>
    <t>AUXILIAR ESPECIALIZADO</t>
  </si>
  <si>
    <t>AUXILIAR EN TRABAJO SOCIAL</t>
  </si>
  <si>
    <t>AUXILIAR EN PSICOLOGIA</t>
  </si>
  <si>
    <t>AUXILIAR DE SERVICIOS GENERALES</t>
  </si>
  <si>
    <t>AUXILIAR DE SECRETARIA EJECUTIVA</t>
  </si>
  <si>
    <t>AUXILIAR DE PSICOPEDAGOGIA "B"</t>
  </si>
  <si>
    <t>AUXILIAR DE PSICOLOGIA "B"</t>
  </si>
  <si>
    <t>AUXILIAR DE OFICIALIA DE PARTES</t>
  </si>
  <si>
    <t>AUXILIAR DE NOMINA</t>
  </si>
  <si>
    <t>AUXILIAR DE MANTENIMIENTO</t>
  </si>
  <si>
    <t>AUXILIAR DE LA CENTRAL DE ACTUARIA</t>
  </si>
  <si>
    <t>AUXILIAR DE INFORMATICA</t>
  </si>
  <si>
    <t>AUXILIAR ADMINISTRATIVO "B"</t>
  </si>
  <si>
    <t>AUXILIAR ADMINISTRATIVO</t>
  </si>
  <si>
    <t>ASISTENTE LEGAL</t>
  </si>
  <si>
    <t>ASISTENTE DEL ARCHIVO GENERAL DEL PJ</t>
  </si>
  <si>
    <t>ASISTENTE DE LA CENTRAL DE ACTUARIA</t>
  </si>
  <si>
    <t>ASISTENTE</t>
  </si>
  <si>
    <t>ARCHIVISTA "B"</t>
  </si>
  <si>
    <t>ARCHIVISTA</t>
  </si>
  <si>
    <t>ANALISTA</t>
  </si>
  <si>
    <t>ALMACENISTA</t>
  </si>
  <si>
    <t>ADMINISTRADOR  A</t>
  </si>
  <si>
    <t>ADMINISTRADOR</t>
  </si>
  <si>
    <t>ACTUARIO</t>
  </si>
  <si>
    <r>
      <rPr>
        <b/>
        <sz val="11"/>
        <color indexed="9"/>
        <rFont val="Barlow"/>
        <family val="3"/>
      </rPr>
      <t>Hasta</t>
    </r>
  </si>
  <si>
    <r>
      <rPr>
        <b/>
        <sz val="11"/>
        <color indexed="9"/>
        <rFont val="Barlow"/>
        <family val="3"/>
      </rPr>
      <t>Desde</t>
    </r>
  </si>
  <si>
    <r>
      <rPr>
        <b/>
        <sz val="11"/>
        <color indexed="9"/>
        <rFont val="Barlow"/>
        <family val="3"/>
      </rPr>
      <t>Rango</t>
    </r>
  </si>
  <si>
    <t>JUEZ EN RETIRO</t>
  </si>
  <si>
    <t>MAGISTRADO EN RETIRO</t>
  </si>
  <si>
    <t>ASISTENTE LEGAL DE PRIMERA INSTANCIA</t>
  </si>
  <si>
    <t>TECNICO EN INFORMATICA B</t>
  </si>
  <si>
    <t>AUXILIAR DE TRABAJO SOCIAL</t>
  </si>
  <si>
    <r>
      <t xml:space="preserve">*Otros </t>
    </r>
    <r>
      <rPr>
        <sz val="12"/>
        <color rgb="FFFFFF00"/>
        <rFont val="Arial"/>
        <family val="2"/>
      </rPr>
      <t/>
    </r>
  </si>
  <si>
    <t xml:space="preserve">*Otros </t>
  </si>
  <si>
    <t xml:space="preserve">Tabuladores de Sueldos y salarios </t>
  </si>
  <si>
    <t>Subtotal Plazas Eventuales</t>
  </si>
  <si>
    <t>Visitador Titular</t>
  </si>
  <si>
    <t>Visitador General</t>
  </si>
  <si>
    <t>VIG065</t>
  </si>
  <si>
    <t>Visitador Adjunto</t>
  </si>
  <si>
    <t>Titular del Órgano de Control Interno</t>
  </si>
  <si>
    <t>OCI001</t>
  </si>
  <si>
    <t>Subcoordinadora de Capacitación y Desarrollo</t>
  </si>
  <si>
    <t>Subcoordinador de Adquisiciones y Servicios Generales</t>
  </si>
  <si>
    <t>DRH025</t>
  </si>
  <si>
    <t>Sub Coordinador de Compras y Adquisiciones</t>
  </si>
  <si>
    <t>DRH008</t>
  </si>
  <si>
    <t>Secretario Ejecutivo</t>
  </si>
  <si>
    <t>SEJ005</t>
  </si>
  <si>
    <t>Secretaria</t>
  </si>
  <si>
    <t>VIG042</t>
  </si>
  <si>
    <t>Presidente</t>
  </si>
  <si>
    <t>PRE001</t>
  </si>
  <si>
    <t>Oficial de Quejas y Orientación</t>
  </si>
  <si>
    <t>OFQ024</t>
  </si>
  <si>
    <t>Oficial de Partes</t>
  </si>
  <si>
    <t>OFQ008,OFQ004</t>
  </si>
  <si>
    <t xml:space="preserve">Oficial Adjunto de Quejas y Orientación </t>
  </si>
  <si>
    <t xml:space="preserve">Oficial Adjunto de Integración de Expedientes de Gestión </t>
  </si>
  <si>
    <t>Oficial Adjunta de Quejas y Orientación</t>
  </si>
  <si>
    <t>DTX008</t>
  </si>
  <si>
    <t>Directora del Centro de Investigación</t>
  </si>
  <si>
    <t>INV009</t>
  </si>
  <si>
    <t>Directora de Capacitación, Vinculación y Difusión</t>
  </si>
  <si>
    <t>DVI018</t>
  </si>
  <si>
    <t>Director de Recursos Humanos, Finanzas y Adquisiciones</t>
  </si>
  <si>
    <t>DRH001</t>
  </si>
  <si>
    <t>Director de la Unidad de Transparencia y Archivo General</t>
  </si>
  <si>
    <t>OCI003</t>
  </si>
  <si>
    <t>Coordinadora de Vinculación</t>
  </si>
  <si>
    <t>DVI016</t>
  </si>
  <si>
    <t>Coordinadora de Tesorería</t>
  </si>
  <si>
    <t>DRH003</t>
  </si>
  <si>
    <t>Coordinadora de Recursos Humanos</t>
  </si>
  <si>
    <t>DRH004</t>
  </si>
  <si>
    <t>Coordinadora de Recepción de Quejas e Integración de Gestiones</t>
  </si>
  <si>
    <t>OFQ012</t>
  </si>
  <si>
    <t>Coordinadora de la Unidad de Documentación y consulta</t>
  </si>
  <si>
    <t>INV001</t>
  </si>
  <si>
    <t>IFM001</t>
  </si>
  <si>
    <t>Coordinadora de Contabilidad</t>
  </si>
  <si>
    <t>DRH009</t>
  </si>
  <si>
    <t>Coordinadora de Comunicación Social</t>
  </si>
  <si>
    <t>CCS001</t>
  </si>
  <si>
    <t>Coordinadora de Capacitación</t>
  </si>
  <si>
    <t>DVI007</t>
  </si>
  <si>
    <t>Coordinadora de Auditoria Interna</t>
  </si>
  <si>
    <t>DRH014</t>
  </si>
  <si>
    <t>Coordinador del Centro de Supervision Permanente a Organismos Publicos</t>
  </si>
  <si>
    <t>SPO010</t>
  </si>
  <si>
    <t>Coordinador de Responsabilidades Administrativas</t>
  </si>
  <si>
    <t>VIG019</t>
  </si>
  <si>
    <t>Coordinador de Recepción de Quejas e Integración de Gestiones</t>
  </si>
  <si>
    <t>VIG045</t>
  </si>
  <si>
    <t>Coordinador de Proyectos y Recomendaciones</t>
  </si>
  <si>
    <t>VIG061</t>
  </si>
  <si>
    <t>Coordinador de la Unidad de Profesionalización en materia de DDHH</t>
  </si>
  <si>
    <t>INV008</t>
  </si>
  <si>
    <t>Coordinador de Difusión</t>
  </si>
  <si>
    <t>DVI006</t>
  </si>
  <si>
    <t>Capacitador</t>
  </si>
  <si>
    <r>
      <rPr>
        <b/>
        <sz val="11"/>
        <color indexed="9"/>
        <rFont val="Barlow"/>
        <family val="3"/>
      </rPr>
      <t>Hasta</t>
    </r>
  </si>
  <si>
    <r>
      <rPr>
        <b/>
        <sz val="11"/>
        <color indexed="9"/>
        <rFont val="Barlow"/>
        <family val="3"/>
      </rPr>
      <t>Desde</t>
    </r>
  </si>
  <si>
    <r>
      <rPr>
        <b/>
        <sz val="11"/>
        <color indexed="9"/>
        <rFont val="Barlow"/>
        <family val="3"/>
      </rPr>
      <t>Rango</t>
    </r>
  </si>
  <si>
    <t>Guardia nocturna</t>
  </si>
  <si>
    <t>Bono anual de puntualidad</t>
  </si>
  <si>
    <t xml:space="preserve">Bono mensual de puntualidad </t>
  </si>
  <si>
    <t>DVL003</t>
  </si>
  <si>
    <t>VIG032</t>
  </si>
  <si>
    <t>INV004</t>
  </si>
  <si>
    <t>Auxiliar Eventual</t>
  </si>
  <si>
    <t>DRH026</t>
  </si>
  <si>
    <t>DTX010</t>
  </si>
  <si>
    <t>VIG068</t>
  </si>
  <si>
    <t>Auxiliar de área</t>
  </si>
  <si>
    <t>OFQ021</t>
  </si>
  <si>
    <t>DRH015</t>
  </si>
  <si>
    <t>VIG062</t>
  </si>
  <si>
    <t>OFQ019</t>
  </si>
  <si>
    <t>OFQ006</t>
  </si>
  <si>
    <t>UTR005</t>
  </si>
  <si>
    <t>OFQ020</t>
  </si>
  <si>
    <t>DVI027</t>
  </si>
  <si>
    <t>DVL006</t>
  </si>
  <si>
    <t>CCS008</t>
  </si>
  <si>
    <t>DVI009</t>
  </si>
  <si>
    <t>DRH021</t>
  </si>
  <si>
    <t>DVI024</t>
  </si>
  <si>
    <t>DVL001</t>
  </si>
  <si>
    <t>VIG060</t>
  </si>
  <si>
    <t>DVI022</t>
  </si>
  <si>
    <t>IFM006</t>
  </si>
  <si>
    <t>VIG056</t>
  </si>
  <si>
    <t>DVI021</t>
  </si>
  <si>
    <t>VIG024</t>
  </si>
  <si>
    <t>DVI020</t>
  </si>
  <si>
    <t>IFM003</t>
  </si>
  <si>
    <t>DRH022</t>
  </si>
  <si>
    <t>VIG039</t>
  </si>
  <si>
    <t>INV010</t>
  </si>
  <si>
    <t>VIG025</t>
  </si>
  <si>
    <t>CCS003</t>
  </si>
  <si>
    <t>UTR002</t>
  </si>
  <si>
    <t>VIG058</t>
  </si>
  <si>
    <t>DRH005</t>
  </si>
  <si>
    <t>DRH018</t>
  </si>
  <si>
    <t>IFM005</t>
  </si>
  <si>
    <t>IFM008</t>
  </si>
  <si>
    <t>DRH019</t>
  </si>
  <si>
    <t>DVL008</t>
  </si>
  <si>
    <t>VIG050</t>
  </si>
  <si>
    <t>VIG064</t>
  </si>
  <si>
    <t>IFM002</t>
  </si>
  <si>
    <t>INF013</t>
  </si>
  <si>
    <t>DRH023</t>
  </si>
  <si>
    <t>DRH024</t>
  </si>
  <si>
    <t>OFQ014</t>
  </si>
  <si>
    <t>INV012</t>
  </si>
  <si>
    <t>DVI026</t>
  </si>
  <si>
    <t>VIG066</t>
  </si>
  <si>
    <t>DRH007</t>
  </si>
  <si>
    <t>DRH006</t>
  </si>
  <si>
    <t>DVI013</t>
  </si>
  <si>
    <t>DTX009</t>
  </si>
  <si>
    <t>DVI025</t>
  </si>
  <si>
    <t>CCS007</t>
  </si>
  <si>
    <t>DVI012</t>
  </si>
  <si>
    <t>OFQ023</t>
  </si>
  <si>
    <t>INV002</t>
  </si>
  <si>
    <t>DRH016</t>
  </si>
  <si>
    <t>OFQ022</t>
  </si>
  <si>
    <t>OFQ004</t>
  </si>
  <si>
    <t>OFQ008</t>
  </si>
  <si>
    <t>VIG011</t>
  </si>
  <si>
    <t>Visitadora Adjunta</t>
  </si>
  <si>
    <t>OFQ003</t>
  </si>
  <si>
    <t>Visitador Adjunto de Seguimiento de Recomendaciones</t>
  </si>
  <si>
    <t>OFQ002</t>
  </si>
  <si>
    <t>VIG038</t>
  </si>
  <si>
    <t>SPO009</t>
  </si>
  <si>
    <t>Oficial adjunto de Quejas y Orientación.</t>
  </si>
  <si>
    <t>DVL009</t>
  </si>
  <si>
    <t xml:space="preserve">Oficial adjunto de Quejas y Orientación </t>
  </si>
  <si>
    <t>VIG057</t>
  </si>
  <si>
    <t>Visitador Adjunto de Proyectos de Recomendacion</t>
  </si>
  <si>
    <t>VIG018</t>
  </si>
  <si>
    <t>VIG048</t>
  </si>
  <si>
    <t>VIG021</t>
  </si>
  <si>
    <t>VIG012</t>
  </si>
  <si>
    <t>VIG049</t>
  </si>
  <si>
    <t>VIG026</t>
  </si>
  <si>
    <t>DVL004</t>
  </si>
  <si>
    <t>VIG014</t>
  </si>
  <si>
    <t>DRH020</t>
  </si>
  <si>
    <t>Secretaria de Secretaria Ejecutiva</t>
  </si>
  <si>
    <t>SEJ003</t>
  </si>
  <si>
    <t>OFQ025</t>
  </si>
  <si>
    <t>DTX007</t>
  </si>
  <si>
    <t>Secretaria de Presidencia</t>
  </si>
  <si>
    <t>PRE002</t>
  </si>
  <si>
    <t>VIG002</t>
  </si>
  <si>
    <t>VIG003</t>
  </si>
  <si>
    <t>VIG005</t>
  </si>
  <si>
    <t>VIG004</t>
  </si>
  <si>
    <t>VIG027</t>
  </si>
  <si>
    <t>Coordinador de Informática</t>
  </si>
  <si>
    <t>Bono Anual de Puntualidad</t>
  </si>
  <si>
    <t>Guardia Nocturna</t>
  </si>
  <si>
    <t>Bono mensual Puntualidad</t>
  </si>
  <si>
    <t>Tabulador de Sueldos y salarios</t>
  </si>
  <si>
    <t>ASIMILADOS</t>
  </si>
  <si>
    <t>INTENDENTE C</t>
  </si>
  <si>
    <t>INTENDENTE B</t>
  </si>
  <si>
    <t>INTENDENTE A</t>
  </si>
  <si>
    <t>SECRETARIA F</t>
  </si>
  <si>
    <t>SECRETARIA E</t>
  </si>
  <si>
    <t>SECRETARIA C</t>
  </si>
  <si>
    <t>AUXILIAR TECNICO INFORMATICO B</t>
  </si>
  <si>
    <t>AUXILIAR TECNICO INFORMATICO A</t>
  </si>
  <si>
    <t>AUXILIAR JURIDICO G</t>
  </si>
  <si>
    <t>AUXILIAR JURIDICO E</t>
  </si>
  <si>
    <t>AUXILIAR JURIDICO D</t>
  </si>
  <si>
    <t>AUXILIAR JURIDICO B</t>
  </si>
  <si>
    <t>AUXILIAR DE MANTENIMIENTO B</t>
  </si>
  <si>
    <t>AUXILIAR DE MANTENIMIENTO A</t>
  </si>
  <si>
    <t>AUXILIAR ADMINISTRATIVO P</t>
  </si>
  <si>
    <t>AUXILIAR ADMINISTRATIVO O</t>
  </si>
  <si>
    <t>AUXILIAR ADMINISTRATIVO Ñ</t>
  </si>
  <si>
    <t>AUXILIAR ADMINISTRATIVO N</t>
  </si>
  <si>
    <t>AUXILIAR ADMINISTRATIVO M</t>
  </si>
  <si>
    <t>AUXILIAR ADMINISTRATIVO L</t>
  </si>
  <si>
    <t>AUXILIAR ADMINISTRATIVO K</t>
  </si>
  <si>
    <t>AUXILIAR ADMINISTRATIVO J</t>
  </si>
  <si>
    <t>AUXILIAR ADMINISTRATIVO I</t>
  </si>
  <si>
    <t>AUXILIAR ADMINISTRATIVO H</t>
  </si>
  <si>
    <t>AUXILIAR ADMINISTRATIVO G</t>
  </si>
  <si>
    <t>COORDINADOR B</t>
  </si>
  <si>
    <t>COORDINADOR A</t>
  </si>
  <si>
    <t>AUXILIAR DE LOGISTICA Y VIGILANCIA B</t>
  </si>
  <si>
    <t>AUXILIAR DE LOGISTICA Y VIGILANCIA A</t>
  </si>
  <si>
    <t>TITULAR DE UNIDAD DE VIGILANCIA Y EVAL DE LA ASEY</t>
  </si>
  <si>
    <t>SECRETARIO TECNICO</t>
  </si>
  <si>
    <t>SECRETARIO PARTICULAR</t>
  </si>
  <si>
    <t>SECRETARIO GENERAL</t>
  </si>
  <si>
    <t>INVESTIGADOR</t>
  </si>
  <si>
    <t>JEFE DE DEPARTAMENTO G</t>
  </si>
  <si>
    <t>JEFE DE DEPARTAMENTO F</t>
  </si>
  <si>
    <t>JEFE DE DEPARTAMENTO E</t>
  </si>
  <si>
    <t>JEFE DE DEPARTAMENTO D</t>
  </si>
  <si>
    <t>JEFE DE DEPARTAMENTO C</t>
  </si>
  <si>
    <t>JEFE DE AREA B</t>
  </si>
  <si>
    <t>JEFE DE AREA A</t>
  </si>
  <si>
    <t>CONTRALOR INTERNO</t>
  </si>
  <si>
    <t>DIRECTOR GENERAL</t>
  </si>
  <si>
    <t>DIRECTOR B</t>
  </si>
  <si>
    <t>DIRECTOR A</t>
  </si>
  <si>
    <t>ASISTENTE C</t>
  </si>
  <si>
    <t>ASISTENTE B</t>
  </si>
  <si>
    <t>ASESOR TECNICO JURIDICO K</t>
  </si>
  <si>
    <t>ASESOR TECNICO JURIDICO J</t>
  </si>
  <si>
    <t>ASESOR TECNICO JURIDICO I</t>
  </si>
  <si>
    <t>ASESOR TECNICO JURIDICO H</t>
  </si>
  <si>
    <t>ASESOR TECNICO JURIDICO G</t>
  </si>
  <si>
    <t>ASESOR TECNICO JURIDICO E</t>
  </si>
  <si>
    <t>ASESOR TECNICO JURIDICO D</t>
  </si>
  <si>
    <t>ASESOR TECNICO JURIDICO B</t>
  </si>
  <si>
    <t>ASESOR LEGISLATIVO</t>
  </si>
  <si>
    <t>ASESOR DE COMUNICACION A</t>
  </si>
  <si>
    <t>Clave de Puesto</t>
  </si>
  <si>
    <t>SECRETARIA D</t>
  </si>
  <si>
    <t>SECRETARIA B</t>
  </si>
  <si>
    <t>SECRETARIA A</t>
  </si>
  <si>
    <t>DILIGENCIERO B</t>
  </si>
  <si>
    <t>DILIGENCIERO A</t>
  </si>
  <si>
    <t>AUXILIAR JURIDICO F</t>
  </si>
  <si>
    <t>AUXILIAR JURIDICO C</t>
  </si>
  <si>
    <t>AUXILIAR JURIDICO A</t>
  </si>
  <si>
    <t>AUXILIAR ADMINISTRATIVO Q</t>
  </si>
  <si>
    <t>ASISTENTE A</t>
  </si>
  <si>
    <t>ASESOR TECNICO JURIDICO M</t>
  </si>
  <si>
    <t>ASESOR TECNICO JURIDICO L</t>
  </si>
  <si>
    <t>ASESOR TECNICO JURIDICO F</t>
  </si>
  <si>
    <t>ASESOR TECNICO JURIDICO C</t>
  </si>
  <si>
    <t>ASESOR TECNICO JURIDICO A</t>
  </si>
  <si>
    <t>ASESOR DE COMUNICACION B</t>
  </si>
  <si>
    <t>Vales de Gasolina</t>
  </si>
  <si>
    <t>Apoyo Parlamenario</t>
  </si>
  <si>
    <t>DIPUTADOS</t>
  </si>
  <si>
    <t>JEFE DE DEPARTAMENTO DE TITULAR DE UNIDAD DE VIGILANCIA Y EVAL DE LA ASEY</t>
  </si>
  <si>
    <t>JEFE DE PROTOCOLO</t>
  </si>
  <si>
    <t>JEFE DE DEPARTAMENTO H</t>
  </si>
  <si>
    <t>DIRECTOR C</t>
  </si>
  <si>
    <t>Tabulador de Sueldos y Salarios</t>
  </si>
  <si>
    <t>AUXILIAR PARTIDOS POLÍTICOS</t>
  </si>
  <si>
    <t>AUXILIAR DE PROCESO</t>
  </si>
  <si>
    <t>JEFATURA DE DEPARTAMENTO</t>
  </si>
  <si>
    <t>COORDINADOR/A</t>
  </si>
  <si>
    <t>ASESOR/A</t>
  </si>
  <si>
    <t>TITULAR</t>
  </si>
  <si>
    <t>DIRECTOR/A</t>
  </si>
  <si>
    <t>SECRETARIO/A EJECUTIVO</t>
  </si>
  <si>
    <t>CONSEJERO/A PRESIDENTE</t>
  </si>
  <si>
    <t>CONSEJERO/A ELECTORAL</t>
  </si>
  <si>
    <t xml:space="preserve">TECNICO </t>
  </si>
  <si>
    <t>JEFE DE DEPARTAMENTO</t>
  </si>
  <si>
    <t>Vales Navideños</t>
  </si>
  <si>
    <t>Fondo de Ahorro</t>
  </si>
  <si>
    <t>Tabulador Personal Proceso Electoral</t>
  </si>
  <si>
    <t>INSTITUTO ELECTORAL Y DE PARTICIPACIÓN CIUDADANA DE YUCATÁN</t>
  </si>
  <si>
    <t>AUXILIAR DE GOBIERNO ABIERTO EVENTUAL</t>
  </si>
  <si>
    <t>AUXILIAR DE LIMPIEZA EVENTUAL</t>
  </si>
  <si>
    <t>AUXILIAR DE CAPACITACIÓN EVENTUAL</t>
  </si>
  <si>
    <t>AUXILIAR DE EVALUACIÓN EVENTUAL</t>
  </si>
  <si>
    <t>AUXILIAR JURÍDICO EVENTUAL</t>
  </si>
  <si>
    <t>ASISTENTE Y RECEPCIONISTA</t>
  </si>
  <si>
    <t>AUXILIAR DE AUDITORIA</t>
  </si>
  <si>
    <t>AUXILIAR INVESTIGADOR</t>
  </si>
  <si>
    <t>AUXILIAR DE DISEÑO E IMAGEN</t>
  </si>
  <si>
    <t>AUXILIAR A</t>
  </si>
  <si>
    <t xml:space="preserve">AUXILIAR </t>
  </si>
  <si>
    <t>TITULAR DE LA UNIDAD DE TRANSPARENCIA</t>
  </si>
  <si>
    <t xml:space="preserve">COORDINADOR </t>
  </si>
  <si>
    <t>SUBDIRECTOR</t>
  </si>
  <si>
    <t>DIRECTORES</t>
  </si>
  <si>
    <t>COMISIONADO</t>
  </si>
  <si>
    <t xml:space="preserve">ASIMILADOS </t>
  </si>
  <si>
    <t>EVENTUALES</t>
  </si>
  <si>
    <t xml:space="preserve">AUXILIAR DE LIMPIEZA Y MANTENIMIENTO </t>
  </si>
  <si>
    <t>AUXILIAR DE ARCHIVOS</t>
  </si>
  <si>
    <t>AUXILIAR DE ARCHIVO DE CONCENTRACIÓN</t>
  </si>
  <si>
    <t>AUXILIAR TÉCNICO DE REGISTRO Y CONTROL</t>
  </si>
  <si>
    <t>AUXILIAR DE SUSTANCIACIÓN Y PROTECCIÓN DE DATOS PERSONALES</t>
  </si>
  <si>
    <t>AUXILIAR JURIDICO DE VERIFICACIÓN DE LAS OBLIGACIONES DE TRANSPARENCIA</t>
  </si>
  <si>
    <t>AUXILIAR JURIDICO DEL PROCEDIMIENTO DE DENUNCIA POR INCUMPLIMIENTO A LAS OBLIGACIONES DE TRANSPARENCIA</t>
  </si>
  <si>
    <t>AUXILIAR DE SUSTANCIACIÓN Y EJECUCIÓN DEL PROCEDIMIENTO DE DENUNCIA POR INCUMPLIMIENTO A LAS OBLIGACIONES DE TRANSPARENCIA(PDIOT)</t>
  </si>
  <si>
    <t>AUXILIAR DE VERIFICACIÓN DE LAS OBLIGACIONES DE TRANSPARENCIA</t>
  </si>
  <si>
    <t>AUXILIAR DE OBLIGACIONES DE TRANSPARENCIA</t>
  </si>
  <si>
    <t>AUXILIAR JURÍDICO DE VERIFICACION DE LAS OBLIGACIONES DE TRANSPARENCIA</t>
  </si>
  <si>
    <t>AUXILIAR DE ASUNTOS JURÍDICOS</t>
  </si>
  <si>
    <t>AUXILIAR DE FORTALECIMIENTO INSTITUCIONAL</t>
  </si>
  <si>
    <t>AUXILIAR DE VINCULACIÓN Y ATENCIÓN A GRUPOS VULNERABLES</t>
  </si>
  <si>
    <t>AUXILIAR DE PROFESIONALIZACIÓN Y DE COMPETENCIAS LABORALES</t>
  </si>
  <si>
    <t>AUXILIAR DE CAPACITACIÓN Y PROYECTOS EDUCATIVOS</t>
  </si>
  <si>
    <t>AUXILIAR DE ASUNTOS PLENARIOS</t>
  </si>
  <si>
    <t xml:space="preserve">ASISTENTE DE COMISIONADO </t>
  </si>
  <si>
    <t>AUXILIAR JURÍDICO</t>
  </si>
  <si>
    <t>AUXILIAR DE SISTEMAS Y SEGURIDAD INFORMÁTICA</t>
  </si>
  <si>
    <t>AUXILIAR DE RECURSOS INFORMÁTICOS Y SOPORTE TÉCNICO</t>
  </si>
  <si>
    <t>AUXILIAR DE CONTROL Y PRESUPUESTO</t>
  </si>
  <si>
    <t>AUXILIAR DE ADQUISICIONES Y FINANZAS</t>
  </si>
  <si>
    <t>AUXILIAR DE RECURSOS HUMANOS Y SERVICIOS GENERALES</t>
  </si>
  <si>
    <t>AUXILIAR ADMINISTRATIVO Y CONTABLE</t>
  </si>
  <si>
    <t>COORDINADOR DE TECNOLOGÍAS DE LA INFORMACIÓN Y ADMINISTRACIÓN DE SISTEMAS</t>
  </si>
  <si>
    <t>COORDINADOR DE RECURSOS FINANCIEROS Y NÓMINAS</t>
  </si>
  <si>
    <t>COORDINADOR DE ARCHIVOS Y DEL CENTRO DE FORMACIÓN EN TRANSPARENCIA, ACCESO A LA INFORMACIÓN Y ARCHIVOS PÚBLICOS</t>
  </si>
  <si>
    <t>COORDINADOR DE COMUNICACIÓN, DISEÑO GRÁFICO E IMAGEN INSTITUCIONAL</t>
  </si>
  <si>
    <t>COORDINADOR DE CAPACITACIÓN Y PROYECTOS EDUCATIVOS</t>
  </si>
  <si>
    <t>COORDINADOR DE PROYECTOS DE IMPUGNACIÓN EN MATERIA DE DATOS PERSONALES</t>
  </si>
  <si>
    <t xml:space="preserve">COORDINADOR DE PROYECTOS DE IMPUGNACIÓN EN MATERIA DE ACCESO A LA INFORMACIÓN </t>
  </si>
  <si>
    <t>JEFE DE OBLIGACIONES DE TRANSPARENCIA</t>
  </si>
  <si>
    <t>JEFE DE SUSTANCIACIÓN Y PROTECCIÓN DE DATOS PERSONALES.</t>
  </si>
  <si>
    <t>JEFE DE PROYECTOS DE IMPUGNACIÓN EN MATERIA DE ACCESO A LA INFORMACIÓN.</t>
  </si>
  <si>
    <t xml:space="preserve">JEFE DE EJECUCIÓN Y CUMPLIMIENTO </t>
  </si>
  <si>
    <t>JEFE DE PROYECTOS DE IMPUGNACIÓN EN MATERIA DE DATOS PERSONALES.</t>
  </si>
  <si>
    <t>SUBDIRECTOR DE OBLIGACIONES DE TRANSPARENCIA</t>
  </si>
  <si>
    <t>SUBDIRECTOR DE ASUNTOS JURÍDICOS Y FORTALECIMIENTO INSTITUCIONAL</t>
  </si>
  <si>
    <t>DIRECTOR DE MEDIOS DE IMPUGNACIÓN, OBLIGACIONES DE TRANSPARENCIA Y DATOS PERSONALES</t>
  </si>
  <si>
    <t>DIRECTOR DE ASUNTOS JURÍDICOS Y PLENARIOS</t>
  </si>
  <si>
    <t>DIRECTOR DE ADMINISTRACIÓN,FINANZAS Y RECURSOS HUMANOS</t>
  </si>
  <si>
    <t>DIRECTOR DE CAPACITACIÓN, CULTURA DE LA TRANSPARENCIA Y ARCHIVOS</t>
  </si>
  <si>
    <t>Otros</t>
  </si>
  <si>
    <t>De conformidad con el artículo 9 de la Ley de Responsabilidades Administrativas del Estado de Yucatán.</t>
  </si>
  <si>
    <t>JEFE(A) DE OFICINA INVESTIGADOR(A) DEL ÓRGANO DE CONTROL INTERNO</t>
  </si>
  <si>
    <t>De conformidad con los artículos 1, 2, 3, 4 fracciones X y XXVI, 20, 21, 27 y 28, de la Ley General de Archivos, así como 1, 2, 3 fracción V, 5, fracciones XI, XII, XIII y LVI, 8, 19, 22 y 29, de la Ley de Archivos del Estado de Yucatán.</t>
  </si>
  <si>
    <t>JEFE(A) DE OFICINA DEL ÁREA COORDINADORA DE ARCHIVOS</t>
  </si>
  <si>
    <t>TITULAR DEL ÁREA COORDINADORA DE ARCHIVOS</t>
  </si>
  <si>
    <t>Fundamento Legal</t>
  </si>
  <si>
    <t>Número de Plazas</t>
  </si>
  <si>
    <r>
      <rPr>
        <b/>
        <sz val="10"/>
        <rFont val="Barlow"/>
        <family val="3"/>
      </rPr>
      <t xml:space="preserve">Nota: </t>
    </r>
    <r>
      <rPr>
        <sz val="10"/>
        <rFont val="Barlow"/>
        <family val="3"/>
      </rPr>
      <t>En el Proyecto de Presupuesto del Ejercicio 2023 del Tribunal Electoral del Estado de Yucatán, se considera la creación de 3 plazas por mandato de Ley, mismas que se mencionan a continuación:</t>
    </r>
  </si>
  <si>
    <t>INTENDENTE</t>
  </si>
  <si>
    <t>2.1.2</t>
  </si>
  <si>
    <t>SECRETARIA DIRECCIÓN DE ADMINISTRACIÓN</t>
  </si>
  <si>
    <t>2.1.1</t>
  </si>
  <si>
    <t>CHOFER DIRECCIÓN DE ADMINISTRACIÓN</t>
  </si>
  <si>
    <t>2.1.3</t>
  </si>
  <si>
    <t>CHOFER DE PRESIDENCIA</t>
  </si>
  <si>
    <t>1.1.6</t>
  </si>
  <si>
    <t>TÉCNICO(A) SECRETARÍA GENERAL DE ACUERDOS</t>
  </si>
  <si>
    <t>5.1.3</t>
  </si>
  <si>
    <t>TÉCNICO(A) ÓRGANO DE CONTROL INTERNO</t>
  </si>
  <si>
    <t>6.1.2</t>
  </si>
  <si>
    <t>TÉCNICO(A) DEPARTAMENTO DE FINANZAS</t>
  </si>
  <si>
    <t>2.1.4.1</t>
  </si>
  <si>
    <t xml:space="preserve">TÉCNICO(A) DIRECCIÓN DE PROYECTISTAS </t>
  </si>
  <si>
    <t>4.1.2</t>
  </si>
  <si>
    <t>5.1.2</t>
  </si>
  <si>
    <t>1.1.8</t>
  </si>
  <si>
    <t>ASISTENTE MAGISTRADO(A)</t>
  </si>
  <si>
    <t>1.2.3</t>
  </si>
  <si>
    <t>ASISTENTE MAGISTRADO(A) PRESIDENTE</t>
  </si>
  <si>
    <t>1.1.4</t>
  </si>
  <si>
    <t>JEFE(A) DE OFICINA DE RECURSOS HUMANOS</t>
  </si>
  <si>
    <t>2.1.4.2</t>
  </si>
  <si>
    <t>JEFE(A) DE OFICINA DE INFORMÁTICA</t>
  </si>
  <si>
    <t>2.1.5</t>
  </si>
  <si>
    <t>JEFE(A) DE OFICINA DEL ÓRGANO DE CONTROL INTERNO</t>
  </si>
  <si>
    <t>6.1.1</t>
  </si>
  <si>
    <t>JEFE(A) DE OFICINA DE COMUNICACIÓN SOCIAL</t>
  </si>
  <si>
    <t>1.1.3</t>
  </si>
  <si>
    <t>ACTUARIO(A)</t>
  </si>
  <si>
    <t>5.1.1</t>
  </si>
  <si>
    <t>JEFE(A) DE DEPARTAMENTO DE FINANZAS</t>
  </si>
  <si>
    <t>2.1.4</t>
  </si>
  <si>
    <t>PROYECTISTA</t>
  </si>
  <si>
    <t>4.1.1</t>
  </si>
  <si>
    <t>SECRETARIO(A) DE ESTUDIO Y CUENTA MAGISTRADO(A)</t>
  </si>
  <si>
    <t>1.2.2</t>
  </si>
  <si>
    <t>SECRETARIO(A) DE ESTUDIO Y CUENTA MAGISTRADO(A) PRESIDENTE(A)</t>
  </si>
  <si>
    <t>1.1.2</t>
  </si>
  <si>
    <t>TITULAR DEL ÓRGANO DE CONTROL INTERNO</t>
  </si>
  <si>
    <t>DIRECTOR(A) DE ESTUDIOS, INVESTIGACIÓN, CAPACITACIÓN Y DESARROLLO INSTITUCIONAL</t>
  </si>
  <si>
    <t>DIRECTOR(A) DE PROYECTISTAS</t>
  </si>
  <si>
    <t>DIRECTOR(A) DE ADMINISTRACIÓN</t>
  </si>
  <si>
    <t>SECRETARI0(A) GENERAL DE ACUERDOS</t>
  </si>
  <si>
    <t>ASESOR(A) MAGISTRADO(A)</t>
  </si>
  <si>
    <t>1.2.4</t>
  </si>
  <si>
    <t>ASESOR(A) MAGISTRADO(A) PRESIDENTE(A)</t>
  </si>
  <si>
    <t>1.1.5</t>
  </si>
  <si>
    <t>MAGISTRADO(A)</t>
  </si>
  <si>
    <t>MAGISTRADO(A) PRESIDENTE(A)</t>
  </si>
  <si>
    <t>Salario Base</t>
  </si>
  <si>
    <t>SECRETARIA</t>
  </si>
  <si>
    <t>CHOFER</t>
  </si>
  <si>
    <t>TÉCNICO (A)</t>
  </si>
  <si>
    <t>JEFE (A) DE OFICINA</t>
  </si>
  <si>
    <t>ACTUARIO (A)</t>
  </si>
  <si>
    <t>Estímulo Económico</t>
  </si>
  <si>
    <t>Apoyo Combustible</t>
  </si>
  <si>
    <t>JEFE (A) DE DEPARTAMENTO</t>
  </si>
  <si>
    <t>SECRETARIO (A) DE ESTUDIO Y CUENTA</t>
  </si>
  <si>
    <t>DIRECTOR (A)</t>
  </si>
  <si>
    <t>ASESOR (A)</t>
  </si>
  <si>
    <t>SECRETARIO(A) GENERAL DE ACUERDOS</t>
  </si>
  <si>
    <t>Tabuladores de sueldos y salarios</t>
  </si>
  <si>
    <t>Secretaria Ejecutiva "A"</t>
  </si>
  <si>
    <t>Proyectista "C"</t>
  </si>
  <si>
    <t>Proyectista "A"</t>
  </si>
  <si>
    <t>Proyectista</t>
  </si>
  <si>
    <t>Oficial de partes</t>
  </si>
  <si>
    <t>Encargado de archivo</t>
  </si>
  <si>
    <t>Auxiliar Jurídico "A"</t>
  </si>
  <si>
    <t>Auxiliar jurídico</t>
  </si>
  <si>
    <t>Auxiliar de vigilancia</t>
  </si>
  <si>
    <t>Auxiliar de servicios y mantenimiento</t>
  </si>
  <si>
    <t>Auxiliar de servicios "A"</t>
  </si>
  <si>
    <t>Auxiliar de servicios</t>
  </si>
  <si>
    <t>Auxiliar de biblioteca</t>
  </si>
  <si>
    <t>Auxiliar de Administración y Recursos Humanos</t>
  </si>
  <si>
    <t>Auxiliar de Administración "C"</t>
  </si>
  <si>
    <t>Auxiliar de Administración "B"</t>
  </si>
  <si>
    <t>Auxiliar de Administración "A"</t>
  </si>
  <si>
    <t>Auxiliar</t>
  </si>
  <si>
    <t>Analista de informática "A"</t>
  </si>
  <si>
    <t>Analista administrativo</t>
  </si>
  <si>
    <t>Actuario</t>
  </si>
  <si>
    <t>Titular del área coordinadora de Archivos</t>
  </si>
  <si>
    <t>Coordinadora de Información, Documentación y enlace</t>
  </si>
  <si>
    <t>Coordinadora de Proyectistas</t>
  </si>
  <si>
    <t>Jefe de Departamento</t>
  </si>
  <si>
    <t>Secretario de acuerdos</t>
  </si>
  <si>
    <t>Subdirector</t>
  </si>
  <si>
    <t>Investigador</t>
  </si>
  <si>
    <t>Directora de Administración</t>
  </si>
  <si>
    <t>Director de Proyectistas</t>
  </si>
  <si>
    <t>Director de procesos</t>
  </si>
  <si>
    <t>Magistrado</t>
  </si>
  <si>
    <t>Analítico de Plazas</t>
  </si>
  <si>
    <t>Prima quinquenal</t>
  </si>
  <si>
    <t>Descripción</t>
  </si>
  <si>
    <t>Concdeptos variables</t>
  </si>
  <si>
    <t>actuario</t>
  </si>
  <si>
    <t>prima quinquenal</t>
  </si>
  <si>
    <t>Jefe de departamento</t>
  </si>
  <si>
    <t>Prima Quinquenal</t>
  </si>
  <si>
    <t>Subtotal Plazas de Base</t>
  </si>
  <si>
    <t>JARDINERO</t>
  </si>
  <si>
    <t>APOYO DE MANTENIMIENTO</t>
  </si>
  <si>
    <t>CHOFER B</t>
  </si>
  <si>
    <t>ENCARGADO DE CONMUTADOR</t>
  </si>
  <si>
    <t>CHOFER A</t>
  </si>
  <si>
    <t>BIBLIOTECARIO</t>
  </si>
  <si>
    <t>Subtotal Plazas de Confianza</t>
  </si>
  <si>
    <t>COORDINADOR ADMINISTRATIVO</t>
  </si>
  <si>
    <t>OPERADOR INFORMATICO</t>
  </si>
  <si>
    <t>SUF-JEFE ADMINISTRATIVO B</t>
  </si>
  <si>
    <t>COORDINADOR  DE INFORMATICA</t>
  </si>
  <si>
    <t xml:space="preserve">SUF-JEFE ADMINISTRATIVO </t>
  </si>
  <si>
    <t>ACTUARIO PENAL</t>
  </si>
  <si>
    <t>SUBJEFE "A"</t>
  </si>
  <si>
    <t>ADMINISTRADOR DE SALA DE JUICIO ORAL</t>
  </si>
  <si>
    <t>JEFE DE DEPARTAMENTO "B"</t>
  </si>
  <si>
    <t>SECRETARIO DE LA PRESIDENCIA</t>
  </si>
  <si>
    <t>SECRETARIO DE ESTUDIO Y CUENTA (PROYECTISTA)</t>
  </si>
  <si>
    <t>COORDINADOR JURÍDICO</t>
  </si>
  <si>
    <t>JEFE DE DEPARTAMENTO "A"</t>
  </si>
  <si>
    <t>SECRETARIO DE SALA</t>
  </si>
  <si>
    <t>SECRETARIO GRAL DEL TSJ</t>
  </si>
  <si>
    <t>DIRECTOR DE ADMINISTRACIÓN</t>
  </si>
  <si>
    <t>MAGISTRADO</t>
  </si>
  <si>
    <t>MAGISTRADO PRESIDENTE</t>
  </si>
  <si>
    <t>DIA DEL SERVIDOR JUDICIAL</t>
  </si>
  <si>
    <t>VALES DE MARZO</t>
  </si>
  <si>
    <t>ONOMASTICO</t>
  </si>
  <si>
    <t>Días del Servidor Judicial</t>
  </si>
  <si>
    <t>Onomástico</t>
  </si>
  <si>
    <t>Vales de Marzo</t>
  </si>
  <si>
    <t>SUBEFE ADMINISTRATIVO B</t>
  </si>
  <si>
    <t xml:space="preserve">SUBJEFE ADMINISTRATIVO </t>
  </si>
  <si>
    <t>ASIMILABLES A SALARIO</t>
  </si>
  <si>
    <t xml:space="preserve">AUXILIAR ADMINISTRATIVA </t>
  </si>
  <si>
    <t xml:space="preserve">COORDINADOR DE PROYECTO </t>
  </si>
  <si>
    <t xml:space="preserve">ANALISTA ADMINISTRATIVO </t>
  </si>
  <si>
    <t xml:space="preserve">ACTUARIO  </t>
  </si>
  <si>
    <t>6,7</t>
  </si>
  <si>
    <t xml:space="preserve">SECRETARIO AUXILIAR </t>
  </si>
  <si>
    <t xml:space="preserve">SECRETARIO GENERAL DE ACUERDOS </t>
  </si>
  <si>
    <t xml:space="preserve">ACTUARIO </t>
  </si>
  <si>
    <t xml:space="preserve">SECRETARIO AUXILIAR DE ACUERDOS </t>
  </si>
  <si>
    <t>MAGISTRADA</t>
  </si>
  <si>
    <t>Contador A</t>
  </si>
  <si>
    <t>Profesionista A</t>
  </si>
  <si>
    <t>Admr. de Servicios Gen. A</t>
  </si>
  <si>
    <t>Administrador Operativo A</t>
  </si>
  <si>
    <t>Administrador Ejecutivo B</t>
  </si>
  <si>
    <t>Administrador Ejecutivo A</t>
  </si>
  <si>
    <t>Psiquiatra A</t>
  </si>
  <si>
    <t>Médico A</t>
  </si>
  <si>
    <t>Velador A</t>
  </si>
  <si>
    <t>Peón</t>
  </si>
  <si>
    <t>Chofer Mensajero A</t>
  </si>
  <si>
    <t>Auxiliar de Intendencia A</t>
  </si>
  <si>
    <t>Auxiliar Forense</t>
  </si>
  <si>
    <t>Auxiliar Actividades Agrop. A</t>
  </si>
  <si>
    <t>Entrenador Deportivo A</t>
  </si>
  <si>
    <t>Supervisor Escolar B</t>
  </si>
  <si>
    <t>Supervisor Escolar A</t>
  </si>
  <si>
    <t>Auditor A</t>
  </si>
  <si>
    <t>Recepcionista</t>
  </si>
  <si>
    <t>Asistente Administrativo A</t>
  </si>
  <si>
    <t>Cajero A</t>
  </si>
  <si>
    <t>Secretaria A</t>
  </si>
  <si>
    <t>Auxiliar de Contabilidad A</t>
  </si>
  <si>
    <t>Auxiliar Administrativo D</t>
  </si>
  <si>
    <t>Auxiliar Administrativo A</t>
  </si>
  <si>
    <t>Archivista</t>
  </si>
  <si>
    <t>Almacenista</t>
  </si>
  <si>
    <t>Laboratorista A</t>
  </si>
  <si>
    <t>Administrador de Laboratorio A</t>
  </si>
  <si>
    <t>Admor. de Tecnologías de Inf.C</t>
  </si>
  <si>
    <t>Admor. de Tecnologias de Inf.A</t>
  </si>
  <si>
    <t>Enfermera</t>
  </si>
  <si>
    <t>Auxiliar de Laboratorio A</t>
  </si>
  <si>
    <t>Locutor-Operador</t>
  </si>
  <si>
    <t>Técnico Bibliotecario A</t>
  </si>
  <si>
    <t>Operador de Maq. Reprod. A</t>
  </si>
  <si>
    <t>Auxiliar de Biblioteca A</t>
  </si>
  <si>
    <t>Operador Equipo de Computo A</t>
  </si>
  <si>
    <t>Reportero A</t>
  </si>
  <si>
    <t>Auxiliar de Mantenimiento A</t>
  </si>
  <si>
    <t>Capturista A</t>
  </si>
  <si>
    <t>Prof.Investigador Tit. B T.C</t>
  </si>
  <si>
    <t>Prof.Investigador Tit. A T.C</t>
  </si>
  <si>
    <t>Prof-Invest. Asociado D T.C.</t>
  </si>
  <si>
    <t>Prof.Investigador Asoc. C T.C</t>
  </si>
  <si>
    <t>Prof.Investigador Asoc. A T.C</t>
  </si>
  <si>
    <t>Prof.Investigador Asoc. B T.C.</t>
  </si>
  <si>
    <t>Técnico Académico Titular B</t>
  </si>
  <si>
    <t>Técnico Académico Titular A</t>
  </si>
  <si>
    <t>Técnico Académico Asociado C</t>
  </si>
  <si>
    <t>Técnico Académico Asociado B</t>
  </si>
  <si>
    <t>Técnico Académico Asociado A</t>
  </si>
  <si>
    <t>Prof.Asignatura Ens-Superior B</t>
  </si>
  <si>
    <t>Prof.Asignatura Ens-Superior A</t>
  </si>
  <si>
    <t>Prof.Asignatura Ens-Med-Sup. C</t>
  </si>
  <si>
    <t>Prof.Asignatura Ens-Med-Sup. B</t>
  </si>
  <si>
    <t>Prof.Asignatura Ens-Med-Sup. A</t>
  </si>
  <si>
    <t>Prof Carrera ES Titular B MT</t>
  </si>
  <si>
    <t>Prof Carrera ES Titular A MT</t>
  </si>
  <si>
    <t>Prof Carrera ES Asociado D MT</t>
  </si>
  <si>
    <t>Prof Carrera ES Asociado C MT</t>
  </si>
  <si>
    <t>Prof Carrera ES Asociado A MT</t>
  </si>
  <si>
    <t>Prof Carrera ES Asociado B MT</t>
  </si>
  <si>
    <t>Prof Carrera Idiomas Asoc B TC</t>
  </si>
  <si>
    <t>Prof Carrera Idiomas Asoc A TC</t>
  </si>
  <si>
    <t>Prof Carrera ES Titular C TC</t>
  </si>
  <si>
    <t>Prof Carrera ES Titular B TC</t>
  </si>
  <si>
    <t>Prof Carrera ES Titular A TC</t>
  </si>
  <si>
    <t>Prof Carrera ES Asociado D TC</t>
  </si>
  <si>
    <t>Prof Carrera ES Asociado C TC</t>
  </si>
  <si>
    <t>Prof Carrera ES Asociado A TC</t>
  </si>
  <si>
    <t>Prof Carrera ES Asociado B TC</t>
  </si>
  <si>
    <t>Contador D</t>
  </si>
  <si>
    <t>Contador C</t>
  </si>
  <si>
    <t>Contador B</t>
  </si>
  <si>
    <t>Profesionista D</t>
  </si>
  <si>
    <t>Profesionista C</t>
  </si>
  <si>
    <t>Profesionista B</t>
  </si>
  <si>
    <t>Profesionista de Biblioteca A</t>
  </si>
  <si>
    <t>Administrador de Serv. Esc. D</t>
  </si>
  <si>
    <t>Administrador de Serv. Esc. B</t>
  </si>
  <si>
    <t>Administrador de Serv. Esc. A</t>
  </si>
  <si>
    <t>Administrador de Carrera C</t>
  </si>
  <si>
    <t>Administrador de Carrera B</t>
  </si>
  <si>
    <t>Administrador Operativo D</t>
  </si>
  <si>
    <t>Administrador Operativo C</t>
  </si>
  <si>
    <t>Administrador Operativo B</t>
  </si>
  <si>
    <t>Administrador Ejecutivo D</t>
  </si>
  <si>
    <t>Administrador Ejecutivo C</t>
  </si>
  <si>
    <t>Jefe de Oficina E</t>
  </si>
  <si>
    <t>Médico Internista B</t>
  </si>
  <si>
    <t>Médico Internista A</t>
  </si>
  <si>
    <t>Médico D</t>
  </si>
  <si>
    <t>Médico C</t>
  </si>
  <si>
    <t>Médico B</t>
  </si>
  <si>
    <t>Velador B</t>
  </si>
  <si>
    <t>Intendente</t>
  </si>
  <si>
    <t>Chofer Mensajero B</t>
  </si>
  <si>
    <t>Auxiliar Actividades Agrop. B</t>
  </si>
  <si>
    <t>Auxiliar de Intendencia C</t>
  </si>
  <si>
    <t>Velador C</t>
  </si>
  <si>
    <t>Auxiliar de Intendencia B</t>
  </si>
  <si>
    <t>Entrenador Deportivo B</t>
  </si>
  <si>
    <t>Inspector Escolar B</t>
  </si>
  <si>
    <t>Inspector Escolar A</t>
  </si>
  <si>
    <t>Supervisor Escolar D</t>
  </si>
  <si>
    <t>Supervisor Escolar C</t>
  </si>
  <si>
    <t>Auditor B</t>
  </si>
  <si>
    <t>Auditor D</t>
  </si>
  <si>
    <t>Cajero de Finanzas C</t>
  </si>
  <si>
    <t>Asistente Administrativo D</t>
  </si>
  <si>
    <t>Asistente Administrativo C</t>
  </si>
  <si>
    <t>Asistente Administrativo B</t>
  </si>
  <si>
    <t>Cajero D</t>
  </si>
  <si>
    <t>Cajero C</t>
  </si>
  <si>
    <t>Cajero B</t>
  </si>
  <si>
    <t>Secretaria D</t>
  </si>
  <si>
    <t>Secretaria C</t>
  </si>
  <si>
    <t>Secretaria B</t>
  </si>
  <si>
    <t>Auxiliar de Contabilidad C</t>
  </si>
  <si>
    <t>Auxiliar de Contabilidad B</t>
  </si>
  <si>
    <t>Auxiliar Administrativo C</t>
  </si>
  <si>
    <t>Auxiliar Administrativo B</t>
  </si>
  <si>
    <t>Auxiliar Administrativo E</t>
  </si>
  <si>
    <t>Ex-Secretario Particular</t>
  </si>
  <si>
    <t>Ex-Director C.I.R</t>
  </si>
  <si>
    <t>Ex-Director General</t>
  </si>
  <si>
    <t>Ex-Dir.de Escuela o Facultad</t>
  </si>
  <si>
    <t>Técnico Audiovisual B</t>
  </si>
  <si>
    <t>Técnico Agropecuario B</t>
  </si>
  <si>
    <t>Técnico Laboratorista B</t>
  </si>
  <si>
    <t>Técnico Laboratorista A</t>
  </si>
  <si>
    <t>Técnico Audiovisual A</t>
  </si>
  <si>
    <t>Laboratorista B</t>
  </si>
  <si>
    <t>Bibliotecario D</t>
  </si>
  <si>
    <t>Bibliotecario C</t>
  </si>
  <si>
    <t>Bibliotecario B</t>
  </si>
  <si>
    <t>Bibliotecario A</t>
  </si>
  <si>
    <t>Técnico Agropecuario A</t>
  </si>
  <si>
    <t>Admor. de Tecnologías de Inf.D</t>
  </si>
  <si>
    <t>Admor. de Tecnologias de Inf.B</t>
  </si>
  <si>
    <t>Técnico de Mantenimiento C</t>
  </si>
  <si>
    <t>Asistente Dental B</t>
  </si>
  <si>
    <t>Auxiliar de Laboratorio C</t>
  </si>
  <si>
    <t>Auxiliar de Biblioteca B</t>
  </si>
  <si>
    <t>Operador de Máquina Reprod. B</t>
  </si>
  <si>
    <t>Fotógrafo B</t>
  </si>
  <si>
    <t>Auxiliar de Laboratorio B</t>
  </si>
  <si>
    <t>Capturista B</t>
  </si>
  <si>
    <t>Reportero B</t>
  </si>
  <si>
    <t>Técnico de Mantenimiento B</t>
  </si>
  <si>
    <t>Auxiliar de Mantenimiento B</t>
  </si>
  <si>
    <t>Técnico Bibliotecario B</t>
  </si>
  <si>
    <t>Operador Equipo de Computo B</t>
  </si>
  <si>
    <t>Técnico de Mantenimiento A</t>
  </si>
  <si>
    <t>Programador B</t>
  </si>
  <si>
    <t>Productor de Programas</t>
  </si>
  <si>
    <t>Diseñador Gráfico A</t>
  </si>
  <si>
    <t>Asistente Dental A</t>
  </si>
  <si>
    <t>Prof.Investigador Tit. C T.C</t>
  </si>
  <si>
    <t>Ex- Coordinador Académico B</t>
  </si>
  <si>
    <t>Ex-Jefe de U.P.I.</t>
  </si>
  <si>
    <t>Ex-Srio.Administrativo E.S.</t>
  </si>
  <si>
    <t>Ex-Srio.Académico E.S.</t>
  </si>
  <si>
    <t>Prof Carrera ES Titular C MT</t>
  </si>
  <si>
    <t>Prof Carrera EMS Asociado C TC</t>
  </si>
  <si>
    <t>Despensa Fin de Año</t>
  </si>
  <si>
    <t>Renta</t>
  </si>
  <si>
    <t>Transporte</t>
  </si>
  <si>
    <t>Material Didáctico</t>
  </si>
  <si>
    <t>2. En relación con el cargo denominado "VICE FISCAL" señalado anteriormente, el mismo será ocupado por quien ocupa el cargo de DIRECTOR GENERAL bajo la misma categoría y sueldo nominal que en el ejercicio inmediato anterior, en tanto se aprueba y publica la Ley Orgánica de la Fiscalía Especializada en Combate a la Corrupción del Estado de Yucatán y se realizan los ajustes presupuestales conducentes, en los términos de los transitorios Segundo, Tercero, Octavo y Décimo primero del decreto número 128/2019, publicado en el Diario Oficial del Gobierno del Estado en fecha 14 de noviembre de 2019, correspondiente al importe mensual de $67,462.80 sin variación de rango</t>
  </si>
  <si>
    <t>1. En relación con el sueldo base señalado para el cargo de FISCAL (Especializado en Combate a la Corrupción del Estado de Yucatán) para el ejercicio fiscal 2023, se considerará el mismo importe que en el ejercicio fiscal inmediato anterior, en tanto se aprueba y publica la Ley Orgánica de la Fiscalía Especializada en Combate a la Corrupción del Estado de Yucatán y se realizan los ajustes presupuestales conducentes, en los términos de los transitorios Segundo, Tercero, Sexto, Octavo y Décimo primero del decreto número 128/2019, publicado en el Diario Oficial del Gobierno del Estado en fecha 14 de noviembre de 2019, correspondiente al importe mensual de $105,343.50 sin variación de rango</t>
  </si>
  <si>
    <t>NOTAS ACLARATORIAS</t>
  </si>
  <si>
    <t>ANALISTA ADMINISTRATIVO</t>
  </si>
  <si>
    <t>FISCAL SUPERVISOR</t>
  </si>
  <si>
    <t>PROGRAMADOR</t>
  </si>
  <si>
    <t>ESCOLTA</t>
  </si>
  <si>
    <t>FISCAL COORDINADOR</t>
  </si>
  <si>
    <t>FISCAL EN JEFE</t>
  </si>
  <si>
    <t>VICEFISCAL</t>
  </si>
  <si>
    <t>FISCAL</t>
  </si>
  <si>
    <t>2. El bono de antigüedad consiste en un reconocimiento económico por años efectivos de servicio de los trabajadores que en el ejercicio fiscal anterior hayan cumplido 10, 15, 20, 25, 30, 35 o 40 años de servicio.</t>
  </si>
  <si>
    <t>1. En relación con el cargo denominado "VICE FISCAL" señalado anteriormente, el mismo será ocupado por quien ocupa el cargo de DIRECTOR GENERAL bajo la misma categoría que en el ejercicio inmediato anterior, en tanto se aprueba y publica la Ley Orgánica de la Fiscalía Especializada en Combate a la Corrupción del Estado de Yucatán y se realizan los ajustes presupuestales conducentes, en los términos de los transitorios Segundo, Tercero, Octavo y Décimo primero del decreto número 128/2019, publicado en el Diario Oficial del Gobierno del Estado en fecha 14 de noviembre de 2019.</t>
  </si>
  <si>
    <t>Nota aclaratoria</t>
  </si>
  <si>
    <t>Bonos de antigüedad</t>
  </si>
  <si>
    <t>Compensación especial (escoltas)</t>
  </si>
  <si>
    <t>Bono de puntualidad y asistencia</t>
  </si>
  <si>
    <t>Bono Antigüedad</t>
  </si>
  <si>
    <t>Bono Puntualidad</t>
  </si>
  <si>
    <t>VICE FISCAL</t>
  </si>
  <si>
    <r>
      <rPr>
        <b/>
        <sz val="11"/>
        <color rgb="FFFFFFFF"/>
        <rFont val="Barlow"/>
        <family val="3"/>
      </rPr>
      <t>Rango</t>
    </r>
  </si>
  <si>
    <r>
      <rPr>
        <b/>
        <sz val="11"/>
        <color rgb="FFFFFFFF"/>
        <rFont val="Barlow"/>
        <family val="3"/>
      </rPr>
      <t>Desde</t>
    </r>
  </si>
  <si>
    <r>
      <rPr>
        <b/>
        <sz val="11"/>
        <color rgb="FFFFFFFF"/>
        <rFont val="Barlow"/>
        <family val="3"/>
      </rPr>
      <t>Hasta</t>
    </r>
  </si>
  <si>
    <t>OFQ022, DRH016, INV002, OFQ023, DVI012, CCS007, DVI025, DTX009, DVI013, DRH006, DRH007, VIG066, DVI026, INV012, OFQ014, DRH024, DRH023, INF013, IFM002, VIG064, VIG050, DVL008, DRH019, IFM008, IFM005, DRH018, DRH005, VIG058, UTR002, CCS003, VIG025, INV010, VIG039, DRH022, IFM003, DVI020, VIG024, DVI021, VIG056, IFM006, DVI022, VIG060, DVL001, DVI024, DRH021, DVI009, CCS008, DVL006, DVI027, OFQ020, UTR005, OFQ006, OFQ019, VIG062, DRH015, OFQ021</t>
  </si>
  <si>
    <t>AUXILIAR DE ÁREA</t>
  </si>
  <si>
    <t>CAPACITADOR</t>
  </si>
  <si>
    <t>COORDINADOR DE DIFUSIÓN</t>
  </si>
  <si>
    <t>COORDINADOR DE LA UNIDAD DE PROFESIONALIZACIÓN EN MATERIA DE DDHH</t>
  </si>
  <si>
    <t>COORDINADOR DE PROYECTOS Y RECOMENDACIONES</t>
  </si>
  <si>
    <t>COORDINADOR DE RECEPCIÓN DE QUEJAS E INTEGRACIÓN DE GESTIONES</t>
  </si>
  <si>
    <t>COORDINADOR DE RESPONSABILIDADES ADMINISTRATIVAS</t>
  </si>
  <si>
    <t>COORDINADOR DEL CENTRO DE SUPERVISION PERMANENTE A ORGANISMOS PUBLICOS</t>
  </si>
  <si>
    <t>COORDINADORA DE AUDITORIA INTERNA</t>
  </si>
  <si>
    <t>COORDINADORA DE CAPACITACIÓN</t>
  </si>
  <si>
    <t>COORDINADORA DE COMUNICACIÓN SOCIAL</t>
  </si>
  <si>
    <t>COORDINADORA DE CONTABILIDAD</t>
  </si>
  <si>
    <t>COORDINADORA DE INFORMÁTICA</t>
  </si>
  <si>
    <t>COORDINADORA DE LA UNIDAD DE DOCUMENTACIÓN Y CONSULTA</t>
  </si>
  <si>
    <t>COORDINADORA DE RECEPCIÓN DE QUEJAS E INTEGRACIÓN DE GESTIONES</t>
  </si>
  <si>
    <t>COORDINADORA DE RECURSOS HUMANOS</t>
  </si>
  <si>
    <t>COORDINADORA DE TESORERÍA</t>
  </si>
  <si>
    <t>COORDINADORA DE VINCULACIÓN</t>
  </si>
  <si>
    <t>DIRECTOR DE LA UNIDAD DE TRANSPARENCIA Y ARCHIVO GENERAL</t>
  </si>
  <si>
    <t>DIRECTOR DE RECURSOS HUMANOS, FINANZAS Y ADQUISICIONES</t>
  </si>
  <si>
    <t>DIRECTORA DE CAPACITACIÓN, VINCULACIÓN Y DIFUSIÓN</t>
  </si>
  <si>
    <t>DIRECTORA DEL CENTRO DE INVESTIGACIÓN</t>
  </si>
  <si>
    <t>OFICIAL ADJUNTA DE QUEJAS Y ORIENTACIÓN</t>
  </si>
  <si>
    <t xml:space="preserve">OFICIAL ADJUNTO DE INTEGRACIÓN DE EXPEDIENTES DE GESTIÓN </t>
  </si>
  <si>
    <t xml:space="preserve">OFICIAL ADJUNTO DE QUEJAS Y ORIENTACIÓN </t>
  </si>
  <si>
    <t>OFICIAL DE QUEJAS Y ORIENTACIÓN</t>
  </si>
  <si>
    <t>PRESIDENTE</t>
  </si>
  <si>
    <t>SUB COORDINADOR DE COMPRAS Y ADQUISICIONES</t>
  </si>
  <si>
    <t>SUBCOORDINADOR DE ADQUISICIONES Y SERVICIOS GENERALES</t>
  </si>
  <si>
    <t>SUBCOORDINADORA DE CAPACITACIÓN Y DESARROLLO</t>
  </si>
  <si>
    <t>VISITADOR ADJUNTO</t>
  </si>
  <si>
    <t>VISITADOR GENERAL</t>
  </si>
  <si>
    <t>VISITADOR TITULAR</t>
  </si>
  <si>
    <t>AUXILIAR DE ÁREA EVENTUAL</t>
  </si>
  <si>
    <t>DIRECTOR DE PROCESOS</t>
  </si>
  <si>
    <t>DIRECTOR DE PROYECTISTAS</t>
  </si>
  <si>
    <t>DIRECTORA DE ADMINISTRACIÓN</t>
  </si>
  <si>
    <t>COORDINADORA DE PROYECTISTAS</t>
  </si>
  <si>
    <t>COORDINADORA DE INFORMACIÓN, DOCUMENTACIÓN Y ENLACE</t>
  </si>
  <si>
    <t>ANALISTA DE INFORMÁTICA "A"</t>
  </si>
  <si>
    <t>AUXILIAR</t>
  </si>
  <si>
    <t>AUXILIAR DE ADMINISTRACIÓN "A"</t>
  </si>
  <si>
    <t>AUXILIAR DE ADMINISTRACIÓN "B"</t>
  </si>
  <si>
    <t>AUXILIAR DE ADMINISTRACIÓN "C"</t>
  </si>
  <si>
    <t>AUXILIAR DE ADMINISTRACIÓN Y RECURSOS HUMANOS</t>
  </si>
  <si>
    <t>AUXILIAR DE BIBLIOTECA</t>
  </si>
  <si>
    <t>AUXILIAR DE SERVICIOS</t>
  </si>
  <si>
    <t>AUXILIAR DE SERVICIOS "A"</t>
  </si>
  <si>
    <t>AUXILIAR DE SERVICIOS Y MANTENIMIENTO</t>
  </si>
  <si>
    <t>AUXILIAR DE VIGILANCIA</t>
  </si>
  <si>
    <t>AUXILIAR JURÍDICO "A"</t>
  </si>
  <si>
    <t>ENCARGADO DE ARCHIVO</t>
  </si>
  <si>
    <t>PROYECTISTA "A"</t>
  </si>
  <si>
    <t>PROYECTISTA "C"</t>
  </si>
  <si>
    <t>SECRETARIA EJECUTIVA "A"</t>
  </si>
  <si>
    <t>8, 9, 10, 11, 12, 13, 14, 15, 16, 17, 18, 19, 20, 21, 22</t>
  </si>
  <si>
    <t>Asimilados a Salario</t>
  </si>
  <si>
    <t>INV004, VIG032, DVL003</t>
  </si>
  <si>
    <t>VIG014, VIG026, VIG049</t>
  </si>
  <si>
    <t>DVL004, VIG057, DVL009</t>
  </si>
  <si>
    <t>DRH020, PRE002, SEJ003</t>
  </si>
  <si>
    <t>VIG012, VIG021, VIG048, VIG018, SPO009, VIG038, OFQ002, VIG011, OFQ003</t>
  </si>
  <si>
    <t>DTX007, OFQ025, VIG002, VIG003, VIG004, VIG005, VIG027</t>
  </si>
  <si>
    <t>VIG068, DTX010, DRH026</t>
  </si>
  <si>
    <t>Total Asimilados a Salario</t>
  </si>
  <si>
    <r>
      <rPr>
        <b/>
        <sz val="11"/>
        <color indexed="9"/>
        <rFont val="Barlow"/>
        <family val="3"/>
      </rPr>
      <t>Puesto</t>
    </r>
  </si>
  <si>
    <r>
      <rPr>
        <b/>
        <sz val="11"/>
        <color indexed="9"/>
        <rFont val="Barlow"/>
        <family val="3"/>
      </rPr>
      <t>Percepciones Mensuales</t>
    </r>
  </si>
  <si>
    <r>
      <rPr>
        <b/>
        <sz val="11"/>
        <color indexed="9"/>
        <rFont val="Barlow"/>
        <family val="3"/>
      </rPr>
      <t>Percepciones Anuales</t>
    </r>
  </si>
  <si>
    <r>
      <rPr>
        <b/>
        <sz val="11"/>
        <color indexed="9"/>
        <rFont val="Barlow"/>
        <family val="3"/>
      </rPr>
      <t>Sueldo Base</t>
    </r>
  </si>
  <si>
    <r>
      <rPr>
        <b/>
        <sz val="11"/>
        <color indexed="9"/>
        <rFont val="Barlow"/>
        <family val="3"/>
      </rPr>
      <t>Despensa</t>
    </r>
  </si>
  <si>
    <r>
      <rPr>
        <b/>
        <sz val="11"/>
        <color indexed="9"/>
        <rFont val="Barlow"/>
        <family val="3"/>
      </rPr>
      <t>Total</t>
    </r>
  </si>
  <si>
    <r>
      <rPr>
        <b/>
        <sz val="11"/>
        <color indexed="9"/>
        <rFont val="Barlow"/>
        <family val="3"/>
      </rPr>
      <t>Prima Vacacional</t>
    </r>
  </si>
  <si>
    <r>
      <rPr>
        <b/>
        <sz val="11"/>
        <color indexed="9"/>
        <rFont val="Barlow"/>
        <family val="3"/>
      </rPr>
      <t>Ajuste Calendario</t>
    </r>
  </si>
  <si>
    <r>
      <rPr>
        <b/>
        <sz val="11"/>
        <color indexed="9"/>
        <rFont val="Barlow"/>
        <family val="3"/>
      </rPr>
      <t>Aguinaldo</t>
    </r>
  </si>
  <si>
    <r>
      <rPr>
        <b/>
        <sz val="12"/>
        <color indexed="8"/>
        <rFont val="Barlow"/>
        <family val="3"/>
      </rPr>
      <t>Nota</t>
    </r>
    <r>
      <rPr>
        <sz val="12"/>
        <color indexed="8"/>
        <rFont val="Barlow"/>
        <family val="3"/>
      </rPr>
      <t xml:space="preserve">: Las prestaciones otorgadas al personal se determinan tomando como base la Ley de los Trabajadores al Servicio del Estado y Municipios de Yucatán y el Reglamento de los Trabajadores al Servicio del Poder Legislativo de Yucatán. El tabulador no considera percepciones variables como compensación ordinarias o extraordinarias, bono con motivo del día de la madre o del padre, sin embargo estan considerados en el presupuesto asignado. </t>
    </r>
  </si>
  <si>
    <r>
      <rPr>
        <b/>
        <sz val="11"/>
        <color indexed="9"/>
        <rFont val="Barlow"/>
        <family val="3"/>
      </rPr>
      <t>Clave</t>
    </r>
  </si>
  <si>
    <r>
      <rPr>
        <b/>
        <sz val="10"/>
        <color indexed="9"/>
        <rFont val="Barlow"/>
        <family val="3"/>
      </rPr>
      <t>Compensación</t>
    </r>
  </si>
  <si>
    <r>
      <rPr>
        <b/>
        <sz val="11"/>
        <color indexed="9"/>
        <rFont val="Barlow"/>
        <family val="3"/>
      </rPr>
      <t>Quinquenio Promedio anual</t>
    </r>
  </si>
  <si>
    <r>
      <rPr>
        <b/>
        <sz val="11"/>
        <color rgb="FFFFFFFF"/>
        <rFont val="Barlow"/>
        <family val="3"/>
      </rPr>
      <t>Puesto</t>
    </r>
  </si>
  <si>
    <r>
      <rPr>
        <b/>
        <sz val="11"/>
        <color rgb="FFFFFFFF"/>
        <rFont val="Barlow"/>
        <family val="3"/>
      </rPr>
      <t>Percepciones Mensuales</t>
    </r>
  </si>
  <si>
    <r>
      <rPr>
        <b/>
        <sz val="11"/>
        <color rgb="FFFFFFFF"/>
        <rFont val="Barlow"/>
        <family val="3"/>
      </rPr>
      <t>Percepciones Anuales</t>
    </r>
  </si>
  <si>
    <r>
      <rPr>
        <b/>
        <sz val="11"/>
        <color rgb="FFFFFFFF"/>
        <rFont val="Barlow"/>
        <family val="3"/>
      </rPr>
      <t>Sueldo Base</t>
    </r>
  </si>
  <si>
    <r>
      <rPr>
        <b/>
        <sz val="11"/>
        <color rgb="FFFFFFFF"/>
        <rFont val="Barlow"/>
        <family val="3"/>
      </rPr>
      <t>Despensa</t>
    </r>
  </si>
  <si>
    <r>
      <rPr>
        <b/>
        <sz val="11"/>
        <color rgb="FFFFFFFF"/>
        <rFont val="Barlow"/>
        <family val="3"/>
      </rPr>
      <t>Total</t>
    </r>
  </si>
  <si>
    <r>
      <rPr>
        <b/>
        <sz val="11"/>
        <color rgb="FFFFFFFF"/>
        <rFont val="Barlow"/>
        <family val="3"/>
      </rPr>
      <t>Prima Vacacional</t>
    </r>
  </si>
  <si>
    <r>
      <rPr>
        <b/>
        <sz val="11"/>
        <color rgb="FFFFFFFF"/>
        <rFont val="Barlow"/>
        <family val="3"/>
      </rPr>
      <t>Ajuste Calendario</t>
    </r>
  </si>
  <si>
    <r>
      <rPr>
        <b/>
        <sz val="11"/>
        <color rgb="FFFFFFFF"/>
        <rFont val="Barlow"/>
        <family val="3"/>
      </rPr>
      <t>Aguinaldo</t>
    </r>
  </si>
  <si>
    <t>MMS_01</t>
  </si>
  <si>
    <t>MMS_02</t>
  </si>
  <si>
    <t>MMS_03</t>
  </si>
  <si>
    <t>MMS_04</t>
  </si>
  <si>
    <t>MMS_05</t>
  </si>
  <si>
    <t>MMS_06</t>
  </si>
  <si>
    <t>PO_01</t>
  </si>
  <si>
    <t>PO_02</t>
  </si>
  <si>
    <t>PO_03</t>
  </si>
  <si>
    <t>PO_04</t>
  </si>
  <si>
    <t>PO_05</t>
  </si>
  <si>
    <t>PO_06</t>
  </si>
  <si>
    <t>PO_07</t>
  </si>
  <si>
    <t>PO_08</t>
  </si>
  <si>
    <t>PO_09</t>
  </si>
  <si>
    <t>PO_10</t>
  </si>
  <si>
    <t>PO_11</t>
  </si>
  <si>
    <t>PO_12</t>
  </si>
  <si>
    <t>PO_13</t>
  </si>
  <si>
    <t>PO_14</t>
  </si>
  <si>
    <t>PO_15</t>
  </si>
  <si>
    <t>PO_16</t>
  </si>
  <si>
    <t>PO_17</t>
  </si>
  <si>
    <t>PO_18</t>
  </si>
  <si>
    <t>PO_19</t>
  </si>
  <si>
    <t>PO_20</t>
  </si>
  <si>
    <t>PO_21</t>
  </si>
  <si>
    <t>PO_22</t>
  </si>
  <si>
    <t>PO_23</t>
  </si>
  <si>
    <t>PO_24</t>
  </si>
  <si>
    <t>PO_25</t>
  </si>
  <si>
    <t>PO_26</t>
  </si>
  <si>
    <t>PO_27</t>
  </si>
  <si>
    <t>PO_28</t>
  </si>
  <si>
    <t>PO_29</t>
  </si>
  <si>
    <t>PO_30</t>
  </si>
  <si>
    <t>PO_31</t>
  </si>
  <si>
    <t>PO_32</t>
  </si>
  <si>
    <t>PO_33</t>
  </si>
  <si>
    <t>PO_34</t>
  </si>
  <si>
    <t>PO_35</t>
  </si>
  <si>
    <t>PO_36</t>
  </si>
  <si>
    <t>PO_37</t>
  </si>
  <si>
    <t>PO_38</t>
  </si>
  <si>
    <t>PO_39</t>
  </si>
  <si>
    <t>PO_40</t>
  </si>
  <si>
    <t>PO_41</t>
  </si>
  <si>
    <t>PO_42</t>
  </si>
  <si>
    <t>N/A</t>
  </si>
  <si>
    <t>MMS_07</t>
  </si>
  <si>
    <t>MMS_08</t>
  </si>
  <si>
    <t>MMS_09</t>
  </si>
  <si>
    <t>MMS_10</t>
  </si>
  <si>
    <t>MMS_11</t>
  </si>
  <si>
    <t>MMS_12</t>
  </si>
  <si>
    <t>MMS_13</t>
  </si>
  <si>
    <t>MMS_14</t>
  </si>
  <si>
    <t>MMS_15</t>
  </si>
  <si>
    <t>MMS_16</t>
  </si>
  <si>
    <t>MMS_17</t>
  </si>
  <si>
    <t>MMS_18</t>
  </si>
  <si>
    <t>MMS_19</t>
  </si>
  <si>
    <t>MMS_20</t>
  </si>
  <si>
    <t>PO_43</t>
  </si>
  <si>
    <t>PO_44</t>
  </si>
  <si>
    <t>PO_45</t>
  </si>
  <si>
    <t>PO_46</t>
  </si>
  <si>
    <t>PO_47</t>
  </si>
  <si>
    <t>PO_48</t>
  </si>
  <si>
    <t>PO_49</t>
  </si>
  <si>
    <t>PO_50</t>
  </si>
  <si>
    <t>PO_51</t>
  </si>
  <si>
    <t>PO_52</t>
  </si>
  <si>
    <t>PO_53</t>
  </si>
  <si>
    <t>PO_54</t>
  </si>
  <si>
    <t>PO_55</t>
  </si>
  <si>
    <t>PO_56</t>
  </si>
  <si>
    <t>PO_57</t>
  </si>
  <si>
    <t>PO_58</t>
  </si>
  <si>
    <t>PO_59</t>
  </si>
  <si>
    <t>PO_60</t>
  </si>
  <si>
    <t>PO_61</t>
  </si>
  <si>
    <t>PO_62</t>
  </si>
  <si>
    <t>PO_63</t>
  </si>
  <si>
    <t>PO_64</t>
  </si>
  <si>
    <t>PO_65</t>
  </si>
  <si>
    <t>PO_66</t>
  </si>
  <si>
    <t>PO_67</t>
  </si>
  <si>
    <t>PPE_01</t>
  </si>
  <si>
    <t>PPE_02</t>
  </si>
  <si>
    <t>PPE_03</t>
  </si>
  <si>
    <t>PPE_04</t>
  </si>
  <si>
    <t>E_01</t>
  </si>
  <si>
    <t>E_02</t>
  </si>
  <si>
    <t>E_03</t>
  </si>
  <si>
    <t>E_04</t>
  </si>
  <si>
    <t>A_01</t>
  </si>
  <si>
    <t>TÉCNICA/O B</t>
  </si>
  <si>
    <t>TÉCNICA/O A</t>
  </si>
  <si>
    <t>MMS_02, MMS_03, MMS_04,MMS_05</t>
  </si>
  <si>
    <t>MMS_06,MMS_07</t>
  </si>
  <si>
    <t>PO_01, PO_02, PO_03, PO_O4, PO_05</t>
  </si>
  <si>
    <t>PO_06, PO_07, PO_08, PO_O9, PO_10,PO_11, PO_12</t>
  </si>
  <si>
    <t>PO_14, PO_15, PO_16, PO_17, PO_18,PO_19</t>
  </si>
  <si>
    <t>AUXILIAR JURÍDICO DE EJECUCIÓN</t>
  </si>
  <si>
    <t>PO_20, PO_21, PO_22, PO_24, PO_26, PO_27, PO_28, PO_29, PO_30, PO_31, PO_32, PO_33, PO_34, PO_35, PO_36, PO_37, PO_38, PO_39, PO_40, PO_41, PO_42</t>
  </si>
  <si>
    <t>AUXILIAR JURÍDICO DE PROYECTOS DE IMPUGNACIÓN EN MATERIA DE ACCESO A LA INFORMCIÓN</t>
  </si>
  <si>
    <t>AUXILIAR JURÍDICO DE PROYECTOS DE IMPUGNACIÓN EN MATERIA DE DATOS PERSONALES</t>
  </si>
  <si>
    <t>PODER LEGISLATIVO</t>
  </si>
  <si>
    <t>IMPORTE</t>
  </si>
  <si>
    <t>92,342,458</t>
  </si>
  <si>
    <t>CONGRESO DEL ESTADO</t>
  </si>
  <si>
    <t>147,623,926</t>
  </si>
  <si>
    <t>239,966,384</t>
  </si>
  <si>
    <t>PODER LEGISLATIVO - OBJETO DEL GASTO</t>
  </si>
  <si>
    <t>1000 SERVICIOS PERSONALES</t>
  </si>
  <si>
    <t>185,138,742</t>
  </si>
  <si>
    <t>1100 REMUNERACIONES AL PERSONAL DE CARÁCTER PERMANENTE</t>
  </si>
  <si>
    <t>112,124,759</t>
  </si>
  <si>
    <t>1110 DIETAS</t>
  </si>
  <si>
    <t>13,464,000</t>
  </si>
  <si>
    <t>1130 SUELDOS BASE AL PERSONAL PERMANENTE</t>
  </si>
  <si>
    <t>98,660,759</t>
  </si>
  <si>
    <t>1200 REMUNERACIONES AL PERSONAL DE CARÁCTER TRANSITORIO</t>
  </si>
  <si>
    <t>1,002,058</t>
  </si>
  <si>
    <t>1210 HONORARIOS ASIMILABLES A SALARIOS</t>
  </si>
  <si>
    <t>742,859</t>
  </si>
  <si>
    <t>1230 RETRIBUCIONES POR SERVICIOS DE CARÁCTER SOCIAL</t>
  </si>
  <si>
    <t>259,199</t>
  </si>
  <si>
    <t>1300 REMUNERACIONES ADICIONALES Y ESPECIALES</t>
  </si>
  <si>
    <t>40,625,493</t>
  </si>
  <si>
    <t>1310 PRIMAS POR AÑOS DE SERVICIOS EFECTIVOS PRESTADOS</t>
  </si>
  <si>
    <t>146,689</t>
  </si>
  <si>
    <t>1320 PRIMAS DE VACACIONES, DOMINICAL Y GRATIFICACIÓN DE FIN DE AÑO</t>
  </si>
  <si>
    <t>18,264,322</t>
  </si>
  <si>
    <t>1340 COMPENSACIONES</t>
  </si>
  <si>
    <t>22,214,482</t>
  </si>
  <si>
    <t>1400 SEGURIDAD SOCIAL</t>
  </si>
  <si>
    <t>15,353,593</t>
  </si>
  <si>
    <t>1410 APORTACIONES DE SEGURIDAD SOCIAL</t>
  </si>
  <si>
    <t>14,290,213</t>
  </si>
  <si>
    <t>1440 APORTACIONES PARA SEGUROS</t>
  </si>
  <si>
    <t>1,063,380</t>
  </si>
  <si>
    <t>1500 OTRAS PRESTACIONES SOCIALES Y ECONÓMICAS</t>
  </si>
  <si>
    <t>12,968,244</t>
  </si>
  <si>
    <t>1530 PRESTACIONES Y HABERES DE RETIRO</t>
  </si>
  <si>
    <t>156,888</t>
  </si>
  <si>
    <t>1540 PRESTACIONES CONTRACTUALES</t>
  </si>
  <si>
    <t>11,784,312</t>
  </si>
  <si>
    <t>1590 OTRAS PRESTACIONES SOCIALES Y ECONÓMICAS</t>
  </si>
  <si>
    <t>1,027,044</t>
  </si>
  <si>
    <t>1700 PAGO DE ESTÍMULOS A SERVIDORES PÚBLICOS</t>
  </si>
  <si>
    <t>3,064,595</t>
  </si>
  <si>
    <t>1710 ESTÍMULOS</t>
  </si>
  <si>
    <t>2000 MATERIALES Y SUMINISTROS</t>
  </si>
  <si>
    <t>12,767,137</t>
  </si>
  <si>
    <t>2100 MATERIALES DE ADMINISTRACIÓN, EMISIÓN DE DOCUMENTOS Y ARTÍCULOS OFICIALES</t>
  </si>
  <si>
    <t>2,632,056</t>
  </si>
  <si>
    <t>2110 MATERIALES, ÚTILES Y EQUIPOS MENORES DE OFICINA</t>
  </si>
  <si>
    <t>1,428,059</t>
  </si>
  <si>
    <t>2140 MATERIALES, ÚTILES Y EQUIPOS MENORES DE TECNOLOGÍAS DE LA INFORMACIÓN Y COMUNICACIONES</t>
  </si>
  <si>
    <t>493,144</t>
  </si>
  <si>
    <t>2150 MATERIAL IMPRESO E INFORMACIÓN DIGITAL</t>
  </si>
  <si>
    <t>6,704</t>
  </si>
  <si>
    <t>2160 MATERIAL DE LIMPIEZA</t>
  </si>
  <si>
    <t>704,149</t>
  </si>
  <si>
    <t>2200 ALIMENTOS Y UTENSILIOS</t>
  </si>
  <si>
    <t>1,624,790</t>
  </si>
  <si>
    <t>2210 PRODUCTOS ALIMENTICIOS PARA PERSONAS</t>
  </si>
  <si>
    <t>1,588,790</t>
  </si>
  <si>
    <t>2230 UTENSILIOS PARA EL SERVICIO DE ALIMENTACIÓN</t>
  </si>
  <si>
    <t>36,000</t>
  </si>
  <si>
    <t>2400 MATERIALES Y ARTÍCULOS DE CONSTRUCCIÓN Y DE REPARACIÓN</t>
  </si>
  <si>
    <t>667,287</t>
  </si>
  <si>
    <t>2460 MATERIAL ELÉCTRICO Y ELECTRÓNICO</t>
  </si>
  <si>
    <t>2500 PRODUCTOS QUÍMICOS, FARMACÉUTICOS Y DE LABORATORIO</t>
  </si>
  <si>
    <t>88,712</t>
  </si>
  <si>
    <t>2530 MEDICINAS Y PRODUCTOS FARMACÉUTICOS</t>
  </si>
  <si>
    <t>38,712</t>
  </si>
  <si>
    <t>2540 MATERIALES, ACCESORIOS Y SUMINISTROS MÉDICOS</t>
  </si>
  <si>
    <t>50,000</t>
  </si>
  <si>
    <t>2600 COMBUSTIBLES, LUBRICANTES Y ADITIVOS</t>
  </si>
  <si>
    <t>6,285,769</t>
  </si>
  <si>
    <t>2610 COMBUSTIBLES, LUBRICANTES Y ADITIVOS</t>
  </si>
  <si>
    <t>2700 VESTUARIO, BLANCOS, PRENDAS DE PROTECCIÓN Y ARTÍCULOS DEPORTIVOS</t>
  </si>
  <si>
    <t>1,066,302</t>
  </si>
  <si>
    <t>2710 VESTUARIO Y UNIFORMES</t>
  </si>
  <si>
    <t>1,013,498</t>
  </si>
  <si>
    <t>2720 PRENDAS DE SEGURIDAD Y PROTECCIÓN PERSONAL</t>
  </si>
  <si>
    <t>52,804</t>
  </si>
  <si>
    <t>2900 HERRAMIENTAS, REFACCIONES Y ACCESORIOS MENORES</t>
  </si>
  <si>
    <t>402,221</t>
  </si>
  <si>
    <t>2910 HERRAMIENTAS MENORES</t>
  </si>
  <si>
    <t>67,186</t>
  </si>
  <si>
    <t>2930 REFACCIONES Y ACCESORIOS MENORES DE MOBILIARIO Y EQUIPO DE ADMINISTRACIÓN, EDUCACIONAL Y RECREATIVO</t>
  </si>
  <si>
    <t>17,806</t>
  </si>
  <si>
    <t>2940 REFACCIONES Y ACCESORIOS MENORES DE EQUIPO DE CÓMPUTO Y TECNOLOGÍAS DE LA INFORMACIÓN</t>
  </si>
  <si>
    <t>163,040</t>
  </si>
  <si>
    <t>2960 REFACCIONES Y ACCESORIOS MENORES DE EQUIPO DE TRANSPORTE</t>
  </si>
  <si>
    <t>114,941</t>
  </si>
  <si>
    <t>2980 REFACCIONES Y ACCESORIOS MENORES DE MAQUINARIA Y OTROS EQUIPOS</t>
  </si>
  <si>
    <t>39,248</t>
  </si>
  <si>
    <t>3000 SERVICIOS GENERALES</t>
  </si>
  <si>
    <t>40,471,122</t>
  </si>
  <si>
    <t>3100 SERVICIOS BÁSICOS</t>
  </si>
  <si>
    <t>4,631,570</t>
  </si>
  <si>
    <t>3110 ENERGÍA ELÉCTRICA</t>
  </si>
  <si>
    <t>2,026,688</t>
  </si>
  <si>
    <t>3130 AGUA</t>
  </si>
  <si>
    <t>41,723</t>
  </si>
  <si>
    <t>3140 TELEFONÍA TRADICIONAL</t>
  </si>
  <si>
    <t>1,440,821</t>
  </si>
  <si>
    <t>3150 TELEFONÍA CELULAR</t>
  </si>
  <si>
    <t>40,450</t>
  </si>
  <si>
    <t>3170 SERVICIOS DE ACCESO DE INTERNET, REDES Y PROCESAMIENTO DE INFORMACIÓN</t>
  </si>
  <si>
    <t>1,020,553</t>
  </si>
  <si>
    <t>3180 SERVICIOS POSTALES Y TELEGRÁFICOS</t>
  </si>
  <si>
    <t>61,335</t>
  </si>
  <si>
    <t>3200 SERVICIOS DE ARRENDAMIENTO</t>
  </si>
  <si>
    <t>5,282,491</t>
  </si>
  <si>
    <t>3220 ARRENDAMIENTO DE EDIFICIOS</t>
  </si>
  <si>
    <t>2,137,239</t>
  </si>
  <si>
    <t>3230 ARRENDAMIENTO DE MOBILIARIO Y EQUIPO DE ADMINISTRACIÓN, EDUCACIONAL Y RECREATIVO</t>
  </si>
  <si>
    <t>2,984,364</t>
  </si>
  <si>
    <t>3270 ARRENDAMIENTO DE ACTIVOS INTANGIBLES</t>
  </si>
  <si>
    <t>160,888</t>
  </si>
  <si>
    <t>3300 SERVICIOS PROFESIONALES, CIENTÍFICOS, TÉCNICOS Y OTROS SERVICIOS</t>
  </si>
  <si>
    <t>13,816,729</t>
  </si>
  <si>
    <t>3310 SERVICIOS LEGALES, DE CONTABILIDAD, AUDITORÍA Y RELACIONADOS</t>
  </si>
  <si>
    <t>10,286,116</t>
  </si>
  <si>
    <t>3330 SERVICIOS DE CONSULTORÍA ADMINISTRATIVA, PROCESOS, TÉCNICA Y EN TECNOLOGÍAS DE LA INFORMACIÓN</t>
  </si>
  <si>
    <t>6,340</t>
  </si>
  <si>
    <t>3340 SERVICIOS DE CAPACITACIÓN A SERVIDORES PÚBLICOS</t>
  </si>
  <si>
    <t>2,071,254</t>
  </si>
  <si>
    <t>3360 SERVICIOS DE APOYO ADMINISTRATIVO, FOTOCOPIADO E IMPRESIÓN</t>
  </si>
  <si>
    <t>796,160</t>
  </si>
  <si>
    <t>3380 SERVICIOS DE VIGILANCIA</t>
  </si>
  <si>
    <t>656,859</t>
  </si>
  <si>
    <t>3400 SERVICIOS FINANCIEROS, BANCARIOS Y COMERCIALES</t>
  </si>
  <si>
    <t>589,006</t>
  </si>
  <si>
    <t>3410 SERVICIOS FINANCIEROS Y BANCARIOS</t>
  </si>
  <si>
    <t>130,376</t>
  </si>
  <si>
    <t>3450 SEGURO DE BIENES PATRIMONIALES</t>
  </si>
  <si>
    <t>327,348</t>
  </si>
  <si>
    <t>3480 COMISIONES POR VENTAS</t>
  </si>
  <si>
    <t>131,282</t>
  </si>
  <si>
    <t>3500 SERVICIOS DE INSTALACIÓN, REPARACIÓN, MANTENIMIENTO Y CONSERVACIÓN</t>
  </si>
  <si>
    <t>5,220,328</t>
  </si>
  <si>
    <t>3510 CONSERVACIÓN Y MANTENIMIENTO MENOR DE INMUEBLES</t>
  </si>
  <si>
    <t>3,107,654</t>
  </si>
  <si>
    <t>3530 INSTALACIÓN, REPARACIÓN Y MANTENIMIENTO DE EQUIPO DE CÓMPUTO Y TECNOLOGÍAS DE LA INFORMACIÓN</t>
  </si>
  <si>
    <t>76,836</t>
  </si>
  <si>
    <t>3550 REPARACIÓN Y MANTENIMIENTO DE EQUIPO DE TRANSPORTE</t>
  </si>
  <si>
    <t>264,525</t>
  </si>
  <si>
    <t>3570 INSTALACIÓN, REPARACIÓN Y MANTENIMIENTO DE MAQUINARIA, OTROS EQUIPOS Y HERRAMIENTA</t>
  </si>
  <si>
    <t>71,322</t>
  </si>
  <si>
    <t>3580 SERVICIOS DE LIMPIEZA Y MANEJO DE DESECHOS</t>
  </si>
  <si>
    <t>882,596</t>
  </si>
  <si>
    <t>3590 SERVICIOS DE JARDINERÍA Y FUMIGACIÓN</t>
  </si>
  <si>
    <t>817,395</t>
  </si>
  <si>
    <t>3600 SERVICIOS DE COMUNICACIÓN SOCIAL Y PUBLICIDAD</t>
  </si>
  <si>
    <t>4,967,900</t>
  </si>
  <si>
    <t>3610 DIFUSIÓN POR RADIO, TELEVISIÓN Y OTROS MEDIOS DE MENSAJES SOBRE PROGRAMAS Y ACTIVIDADES GUBERNAMENTALES</t>
  </si>
  <si>
    <t>3700 SERVICIOS DE TRASLADO Y VIÁTICOS</t>
  </si>
  <si>
    <t>825,176</t>
  </si>
  <si>
    <t>3710 PASAJES AÉREOS</t>
  </si>
  <si>
    <t>414,184</t>
  </si>
  <si>
    <t>3720 PASAJES TERRESTRES</t>
  </si>
  <si>
    <t>40,000</t>
  </si>
  <si>
    <t>3750 VIÁTICOS EN EL PAÍS</t>
  </si>
  <si>
    <t>250,992</t>
  </si>
  <si>
    <t>3790 OTROS SERVICIOS DE TRASLADO Y HOSPEDAJE</t>
  </si>
  <si>
    <t>120,000</t>
  </si>
  <si>
    <t>3800 SERVICIOS OFICIALES</t>
  </si>
  <si>
    <t>2,574,363</t>
  </si>
  <si>
    <t>3810 GASTOS DE CEREMONIAL</t>
  </si>
  <si>
    <t>1,375,600</t>
  </si>
  <si>
    <t>3820 GASTOS DE ORDEN SOCIAL Y CULTURAL</t>
  </si>
  <si>
    <t>1,198,763</t>
  </si>
  <si>
    <t>3900 OTROS SERVICIOS GENERALES</t>
  </si>
  <si>
    <t>2,563,559</t>
  </si>
  <si>
    <t>3920 IMPUESTOS Y DERECHOS</t>
  </si>
  <si>
    <t>34,880</t>
  </si>
  <si>
    <t>3950 PENAS, MULTAS, ACCESORIOS Y ACTUALIZACIONES</t>
  </si>
  <si>
    <t>26,032</t>
  </si>
  <si>
    <t>3980 IMPUESTOS SOBRE NÓMINAS Y OTROS QUE SE DERIVEN DE UNA RELACIÓN LABORAL</t>
  </si>
  <si>
    <t>2,502,647</t>
  </si>
  <si>
    <t>5000 BIENES MUEBLES, INMUEBLES E INTANGIBLES</t>
  </si>
  <si>
    <t>1,589,383</t>
  </si>
  <si>
    <t>5100 MOBILIARIO Y EQUIPO DE ADMINISTRACIÓN</t>
  </si>
  <si>
    <t>961,737</t>
  </si>
  <si>
    <t>5110 MUEBLES DE OFICINA Y ESTANTERÍA</t>
  </si>
  <si>
    <t>350,000</t>
  </si>
  <si>
    <t>5150 EQUIPO DE CÓMPUTO Y DE TECNOLOGÍA DE LA INFORMACIÓN</t>
  </si>
  <si>
    <t>611,737</t>
  </si>
  <si>
    <t>5200 MOBILIARIO Y EQUIPO EDUCACIONAL Y RECREATIVO</t>
  </si>
  <si>
    <t>107,868</t>
  </si>
  <si>
    <t>5210 EQUIPOS Y APARATOS AUDIOVISUALES</t>
  </si>
  <si>
    <t>17,868</t>
  </si>
  <si>
    <t>5230 CÁMARAS FOTOGRÁFICAS Y DE VIDEO</t>
  </si>
  <si>
    <t>90,000</t>
  </si>
  <si>
    <t>5400 VEHÍCULOS Y EQUIPO DE TRANSPORTE</t>
  </si>
  <si>
    <t>400,000</t>
  </si>
  <si>
    <t>5410 VEHÍCULOS Y EQUIPO TERRESTRE</t>
  </si>
  <si>
    <t>5600 MAQUINARIA, OTROS EQUIPOS Y HERRAMIENTAS</t>
  </si>
  <si>
    <t>80,067</t>
  </si>
  <si>
    <t>5640 SISTEMAS DE AIRE ACONDICIONADO, CALEFACCIÓN Y DE REFRIGERACIÓN INDUSTRIAL Y COMERCIAL.</t>
  </si>
  <si>
    <t>5900 ACTIVOS INTANGIBLES</t>
  </si>
  <si>
    <t>39,711</t>
  </si>
  <si>
    <t>5970 LICENCIAS INFORMÁTICAS E INTELECTUALES</t>
  </si>
  <si>
    <t>Total Poder Legislativo</t>
  </si>
  <si>
    <t>PODER LEGISLATIVO - OBJETO DEL GASTO DESGLOSADO</t>
  </si>
  <si>
    <t>70,158,039</t>
  </si>
  <si>
    <t>51,788,019</t>
  </si>
  <si>
    <t>10,204,504</t>
  </si>
  <si>
    <t>67,139</t>
  </si>
  <si>
    <t>9,944,067</t>
  </si>
  <si>
    <t>193,298</t>
  </si>
  <si>
    <t>6,246,866</t>
  </si>
  <si>
    <t>6,155,066</t>
  </si>
  <si>
    <t>91,800</t>
  </si>
  <si>
    <t>916,592</t>
  </si>
  <si>
    <t>491,544</t>
  </si>
  <si>
    <t>425,048</t>
  </si>
  <si>
    <t>3,816,144</t>
  </si>
  <si>
    <t>935,874</t>
  </si>
  <si>
    <t>259,059</t>
  </si>
  <si>
    <t>176,967</t>
  </si>
  <si>
    <t>94,479</t>
  </si>
  <si>
    <t>17,287</t>
  </si>
  <si>
    <t>3,712</t>
  </si>
  <si>
    <t>2,325,769</t>
  </si>
  <si>
    <t>173,550</t>
  </si>
  <si>
    <t>163,498</t>
  </si>
  <si>
    <t>10,052</t>
  </si>
  <si>
    <t>265,473</t>
  </si>
  <si>
    <t>7,186</t>
  </si>
  <si>
    <t>77,441</t>
  </si>
  <si>
    <t>17,978,892</t>
  </si>
  <si>
    <t>1,100,570</t>
  </si>
  <si>
    <t>451,688</t>
  </si>
  <si>
    <t>480,821</t>
  </si>
  <si>
    <t>24,553</t>
  </si>
  <si>
    <t>2,579,591</t>
  </si>
  <si>
    <t>2,017,239</t>
  </si>
  <si>
    <t>401,464</t>
  </si>
  <si>
    <t>9,668,548</t>
  </si>
  <si>
    <t>6,766,516</t>
  </si>
  <si>
    <t>167,579</t>
  </si>
  <si>
    <t>383,606</t>
  </si>
  <si>
    <t>4,376</t>
  </si>
  <si>
    <t>247,948</t>
  </si>
  <si>
    <t>1,049,079</t>
  </si>
  <si>
    <t>227,654</t>
  </si>
  <si>
    <t>232,596</t>
  </si>
  <si>
    <t>176,146</t>
  </si>
  <si>
    <t>265,176</t>
  </si>
  <si>
    <t>14,184</t>
  </si>
  <si>
    <t>368,763</t>
  </si>
  <si>
    <t>389,383</t>
  </si>
  <si>
    <t>251,737</t>
  </si>
  <si>
    <t>114,980,703</t>
  </si>
  <si>
    <t>60,336,740</t>
  </si>
  <si>
    <t>46,872,740</t>
  </si>
  <si>
    <t>30,420,989</t>
  </si>
  <si>
    <t>79,550</t>
  </si>
  <si>
    <t>8,320,255</t>
  </si>
  <si>
    <t>22,021,184</t>
  </si>
  <si>
    <t>9,106,727</t>
  </si>
  <si>
    <t>8,135,147</t>
  </si>
  <si>
    <t>971,580</t>
  </si>
  <si>
    <t>12,051,652</t>
  </si>
  <si>
    <t>11,292,768</t>
  </si>
  <si>
    <t>601,996</t>
  </si>
  <si>
    <t>8,950,993</t>
  </si>
  <si>
    <t>1,696,182</t>
  </si>
  <si>
    <t>1,169,000</t>
  </si>
  <si>
    <t>527,182</t>
  </si>
  <si>
    <t>1,530,311</t>
  </si>
  <si>
    <t>1,494,311</t>
  </si>
  <si>
    <t>650,000</t>
  </si>
  <si>
    <t>85,000</t>
  </si>
  <si>
    <t>35,000</t>
  </si>
  <si>
    <t>3,960,000</t>
  </si>
  <si>
    <t>892,752</t>
  </si>
  <si>
    <t>850,000</t>
  </si>
  <si>
    <t>42,752</t>
  </si>
  <si>
    <t>136,748</t>
  </si>
  <si>
    <t>60,000</t>
  </si>
  <si>
    <t>37,500</t>
  </si>
  <si>
    <t>22,492,230</t>
  </si>
  <si>
    <t>3,531,000</t>
  </si>
  <si>
    <t>1,575,000</t>
  </si>
  <si>
    <t>960,000</t>
  </si>
  <si>
    <t>996,000</t>
  </si>
  <si>
    <t>2,702,900</t>
  </si>
  <si>
    <t>2,582,900</t>
  </si>
  <si>
    <t>4,148,181</t>
  </si>
  <si>
    <t>3,519,600</t>
  </si>
  <si>
    <t>628,581</t>
  </si>
  <si>
    <t>205,400</t>
  </si>
  <si>
    <t>126,000</t>
  </si>
  <si>
    <t>79,400</t>
  </si>
  <si>
    <t>4,171,249</t>
  </si>
  <si>
    <t>2,880,000</t>
  </si>
  <si>
    <t>641,249</t>
  </si>
  <si>
    <t>560,000</t>
  </si>
  <si>
    <t>2,205,600</t>
  </si>
  <si>
    <t>830,000</t>
  </si>
  <si>
    <t>1,200,000</t>
  </si>
  <si>
    <t>710,000</t>
  </si>
  <si>
    <t>360,000</t>
  </si>
  <si>
    <t>TIPO DE GASTO</t>
  </si>
  <si>
    <t>Gasto Corriente</t>
  </si>
  <si>
    <t>238,377,001</t>
  </si>
  <si>
    <t>Gasto de Capital</t>
  </si>
  <si>
    <t>Tipo de gasto</t>
  </si>
  <si>
    <t>Gasto corriente</t>
  </si>
  <si>
    <t>Gasto de capital</t>
  </si>
  <si>
    <t>Pensiones y jubilaciones</t>
  </si>
  <si>
    <t>Participaciones y aportaciones</t>
  </si>
  <si>
    <t>Amortización de la deuda y disminución de pasivos</t>
  </si>
  <si>
    <t>Importe</t>
  </si>
  <si>
    <t>91,953,075</t>
  </si>
  <si>
    <t>146,423,926</t>
  </si>
  <si>
    <t>PROGRAMABLE / NO PROGRAMABLE</t>
  </si>
  <si>
    <t>Programable</t>
  </si>
  <si>
    <t>Total del Poder Legislativo</t>
  </si>
  <si>
    <t>PROGRAMABLE</t>
  </si>
  <si>
    <t>NO PROGRAMABLE</t>
  </si>
  <si>
    <t>ESTRUCTURA FUNCIONAL - PROGRAMA PRESUPUESTARIO</t>
  </si>
  <si>
    <t>MODALIDAD</t>
  </si>
  <si>
    <t/>
  </si>
  <si>
    <t>FINALIDAD: 01- GOBIERNO</t>
  </si>
  <si>
    <t>FUNCIÓN: 01.04.01- LEGISLACIÓN</t>
  </si>
  <si>
    <t>45,509,861</t>
  </si>
  <si>
    <t>Administración de los Recursos Materiales, Humanos y Financieros del Congreso del Estado</t>
  </si>
  <si>
    <t>M</t>
  </si>
  <si>
    <t>FUNCIÓN: 01.04.03- COORDINACIÓN DE LA POLÍTICA DE GOBIERNO</t>
  </si>
  <si>
    <t>Auditoría Superior del Estado</t>
  </si>
  <si>
    <t>O</t>
  </si>
  <si>
    <t>FUNCIÓN: 01.05.01- LEGISLACIÓN</t>
  </si>
  <si>
    <t>102,114,065</t>
  </si>
  <si>
    <t>Servicios Legislativos</t>
  </si>
  <si>
    <t>E</t>
  </si>
  <si>
    <t>Poder Legislativo</t>
  </si>
  <si>
    <t>Nombre del Ente Público</t>
  </si>
  <si>
    <t>Estado de Flujos de Efectivo</t>
  </si>
  <si>
    <t>Del  1o. de Enero al 31 de Diciembre de 2022</t>
  </si>
  <si>
    <t>(Cifras en Pesos)</t>
  </si>
  <si>
    <t>Flujos de Efectivo de las Actividades de Operación</t>
  </si>
  <si>
    <t>Origen</t>
  </si>
  <si>
    <t>225,583,450</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</si>
  <si>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</si>
  <si>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</si>
  <si>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</si>
  <si>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</si>
  <si>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</si>
  <si>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</si>
  <si>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</si>
  <si>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y Fondos Distintos de Aportaciones</t>
  </si>
  <si>
    <t>Transferencias, Asignaciones, Subsidios y Subvenciones, y Pensiones y Jubilaciones</t>
  </si>
  <si>
    <t>Otros Orígenes de Operación</t>
  </si>
  <si>
    <t>Aplicación</t>
  </si>
  <si>
    <t>Servicios Personales</t>
  </si>
  <si>
    <t>171,429,197</t>
  </si>
  <si>
    <t>Materiales y Suministros</t>
  </si>
  <si>
    <t>12,046,924</t>
  </si>
  <si>
    <t>Servicios Generales</t>
  </si>
  <si>
    <t>42,107,329</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</si>
  <si>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</si>
  <si>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</si>
  <si>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</si>
  <si>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</si>
  <si>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</si>
  <si>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</si>
  <si>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</si>
  <si>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</si>
  <si>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</si>
  <si>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t>
  </si>
  <si>
    <t>Aportaciones</t>
  </si>
  <si>
    <t>Convenios</t>
  </si>
  <si>
    <t>Otras Aplicaciones de Operación</t>
  </si>
  <si>
    <t>Flujos Netos de Efectivo por Actividades de Operación</t>
  </si>
  <si>
    <t>Flujos de Efectivo de las Actividades de Inversión</t>
  </si>
  <si>
    <t>Bienes Inmuebles, Infraestructura y Construcciones en Proceso</t>
  </si>
  <si>
    <t>Bienes Muebles</t>
  </si>
  <si>
    <t>Otros Orígenes de Inversión</t>
  </si>
  <si>
    <t>1,549,672</t>
  </si>
  <si>
    <t>Otras Aplicaciones de Inversión</t>
  </si>
  <si>
    <t>Flujos Netos de Efectivo por Actividades de Inversión</t>
  </si>
  <si>
    <t>-1,589,383</t>
  </si>
  <si>
    <t>Flujos de Efectivo de las Actividades de Financiamiento</t>
  </si>
  <si>
    <t>Endeudamiento Neto</t>
  </si>
  <si>
    <t>Interno</t>
  </si>
  <si>
    <t>Externo</t>
  </si>
  <si>
    <t>Otros Orígenes de Financiamiento</t>
  </si>
  <si>
    <t>Servicios de la Deuda</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</si>
  <si>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</si>
  <si>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</si>
  <si>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</si>
  <si>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</si>
  <si>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</si>
  <si>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85,459,538</t>
  </si>
  <si>
    <t>65,666,319</t>
  </si>
  <si>
    <t>3,397,000</t>
  </si>
  <si>
    <t>16,396,219</t>
  </si>
  <si>
    <t>349,672</t>
  </si>
  <si>
    <t>-389,383</t>
  </si>
  <si>
    <t>140,123,912</t>
  </si>
  <si>
    <t>105,762,878</t>
  </si>
  <si>
    <t>8,649,924</t>
  </si>
  <si>
    <t>25,711,110</t>
  </si>
  <si>
    <t>-1,200,000</t>
  </si>
  <si>
    <t>PODER JUDICIAL</t>
  </si>
  <si>
    <t>554,504,424</t>
  </si>
  <si>
    <t>TRIBUNAL DE LOS TRABAJADORES AL SERVICIO DEL ESTADO Y MPIOS</t>
  </si>
  <si>
    <t>19,256,464</t>
  </si>
  <si>
    <t>TRIBUNAL SUPERIOR DE JUSTICIA</t>
  </si>
  <si>
    <t>230,630,043</t>
  </si>
  <si>
    <t>804,390,931</t>
  </si>
  <si>
    <t>PODER JUDICIAL - OBJETO DEL GASTO</t>
  </si>
  <si>
    <t>667,328,114</t>
  </si>
  <si>
    <t>464,270,912</t>
  </si>
  <si>
    <t>1,996,179</t>
  </si>
  <si>
    <t>1220 SUELDOS BASE AL PERSONAL EVENTUAL</t>
  </si>
  <si>
    <t>75,955,134</t>
  </si>
  <si>
    <t>6,808,881</t>
  </si>
  <si>
    <t>68,600,639</t>
  </si>
  <si>
    <t>1330 HORAS EXTRAORDINARIAS</t>
  </si>
  <si>
    <t>181,004</t>
  </si>
  <si>
    <t>364,610</t>
  </si>
  <si>
    <t>64,232,378</t>
  </si>
  <si>
    <t>61,674,738</t>
  </si>
  <si>
    <t>2,557,640</t>
  </si>
  <si>
    <t>55,491,835</t>
  </si>
  <si>
    <t>1520 INDEMNIZACIONES</t>
  </si>
  <si>
    <t>176,457</t>
  </si>
  <si>
    <t>55,315,378</t>
  </si>
  <si>
    <t>5,381,676</t>
  </si>
  <si>
    <t>30,243,483</t>
  </si>
  <si>
    <t>14,954,549</t>
  </si>
  <si>
    <t>6,202,564</t>
  </si>
  <si>
    <t>2120 MATERIALES Y ÚTILES DE IMPRESIÓN Y REPRODUCCIÓN</t>
  </si>
  <si>
    <t>3,000</t>
  </si>
  <si>
    <t>5,429,212</t>
  </si>
  <si>
    <t>105,014</t>
  </si>
  <si>
    <t>3,214,759</t>
  </si>
  <si>
    <t>244,280</t>
  </si>
  <si>
    <t>236,600</t>
  </si>
  <si>
    <t>7,680</t>
  </si>
  <si>
    <t>472,713</t>
  </si>
  <si>
    <t>2420 CEMENTO Y PRODUCTOS DE CONCRETO</t>
  </si>
  <si>
    <t>16,120</t>
  </si>
  <si>
    <t>384,200</t>
  </si>
  <si>
    <t>2480 MATERIALES COMPLEMENTARIOS</t>
  </si>
  <si>
    <t>10,393</t>
  </si>
  <si>
    <t>2490 OTROS MATERIALES Y ARTÍCULOS DE CONSTRUCCIÓN Y REPARACIÓN</t>
  </si>
  <si>
    <t>62,000</t>
  </si>
  <si>
    <t>13,650</t>
  </si>
  <si>
    <t>2520 FERTILIZANTES, PESTICIDAS Y OTROS AGROQUÍMICOS</t>
  </si>
  <si>
    <t>3,500</t>
  </si>
  <si>
    <t>10,150</t>
  </si>
  <si>
    <t>12,644,272</t>
  </si>
  <si>
    <t>243,900</t>
  </si>
  <si>
    <t>142,400</t>
  </si>
  <si>
    <t>101,500</t>
  </si>
  <si>
    <t>1,670,119</t>
  </si>
  <si>
    <t>57,300</t>
  </si>
  <si>
    <t>2920 REFACCIONES Y ACCESORIOS MENORES DE EDIFICIOS</t>
  </si>
  <si>
    <t>477,426</t>
  </si>
  <si>
    <t>307,750</t>
  </si>
  <si>
    <t>287,043</t>
  </si>
  <si>
    <t>334,600</t>
  </si>
  <si>
    <t>2990 REFACCIONES Y ACCESORIOS MENORES OTROS BIENES MUEBLES</t>
  </si>
  <si>
    <t>206,000</t>
  </si>
  <si>
    <t>82,773,561</t>
  </si>
  <si>
    <t>30,250,788</t>
  </si>
  <si>
    <t>19,341,176</t>
  </si>
  <si>
    <t>279,256</t>
  </si>
  <si>
    <t>874,255</t>
  </si>
  <si>
    <t>351,333</t>
  </si>
  <si>
    <t>8,677,501</t>
  </si>
  <si>
    <t>727,267</t>
  </si>
  <si>
    <t>4,976,212</t>
  </si>
  <si>
    <t>2,318,426</t>
  </si>
  <si>
    <t>157,200</t>
  </si>
  <si>
    <t>3250 ARRENDAMIENTO DE EQUIPO DE TRANSPORTE</t>
  </si>
  <si>
    <t>2,168,000</t>
  </si>
  <si>
    <t>3290 OTROS ARRENDAMIENTOS</t>
  </si>
  <si>
    <t>282,586</t>
  </si>
  <si>
    <t>5,054,524</t>
  </si>
  <si>
    <t>760,986</t>
  </si>
  <si>
    <t>3,432,979</t>
  </si>
  <si>
    <t>174,954</t>
  </si>
  <si>
    <t>685,605</t>
  </si>
  <si>
    <t>1,952,873</t>
  </si>
  <si>
    <t>14,983,572</t>
  </si>
  <si>
    <t>10,473,096</t>
  </si>
  <si>
    <t>3520 INSTALACIÓN, REPARACIÓN Y MANTENIMIENTO DE MOBILIARIO Y EQUIPO DE ADMINISTRACIÓN, EDUCACIONAL Y RECREATIVO</t>
  </si>
  <si>
    <t>54,200</t>
  </si>
  <si>
    <t>1,273,532</t>
  </si>
  <si>
    <t>799,634</t>
  </si>
  <si>
    <t>1,787,437</t>
  </si>
  <si>
    <t>345,441</t>
  </si>
  <si>
    <t>250,232</t>
  </si>
  <si>
    <t>213,549</t>
  </si>
  <si>
    <t>611,394</t>
  </si>
  <si>
    <t>156,747</t>
  </si>
  <si>
    <t>26,000</t>
  </si>
  <si>
    <t>94,197</t>
  </si>
  <si>
    <t>334,450</t>
  </si>
  <si>
    <t>442,352</t>
  </si>
  <si>
    <t>24,288,297</t>
  </si>
  <si>
    <t>54,338</t>
  </si>
  <si>
    <t>3960 OTROS GASTOS POR RESPONSABILIDADES</t>
  </si>
  <si>
    <t>20,000</t>
  </si>
  <si>
    <t>24,213,959</t>
  </si>
  <si>
    <t>24,045,773</t>
  </si>
  <si>
    <t>19,593,831</t>
  </si>
  <si>
    <t>3,323,464</t>
  </si>
  <si>
    <t>15,682,527</t>
  </si>
  <si>
    <t>5190 OTROS MOBILIARIOS Y EQUIPOS DE ADMINISTRACIÓN</t>
  </si>
  <si>
    <t>587,840</t>
  </si>
  <si>
    <t>2,576,804</t>
  </si>
  <si>
    <t>253,920</t>
  </si>
  <si>
    <t>1,621,218</t>
  </si>
  <si>
    <t>Total Poder Judicial</t>
  </si>
  <si>
    <t>PODER JUDICIAL - OBJETO DEL GASTO DESGLOSADO</t>
  </si>
  <si>
    <t>460,055,124</t>
  </si>
  <si>
    <t>321,501,318</t>
  </si>
  <si>
    <t>49,331,393</t>
  </si>
  <si>
    <t>4,814,027</t>
  </si>
  <si>
    <t>44,517,366</t>
  </si>
  <si>
    <t>43,709,581</t>
  </si>
  <si>
    <t>42,816,241</t>
  </si>
  <si>
    <t>893,340</t>
  </si>
  <si>
    <t>41,144,648</t>
  </si>
  <si>
    <t>4,368,184</t>
  </si>
  <si>
    <t>22,722,356</t>
  </si>
  <si>
    <t>11,493,548</t>
  </si>
  <si>
    <t>4,978,163</t>
  </si>
  <si>
    <t>3,717,212</t>
  </si>
  <si>
    <t>82,114</t>
  </si>
  <si>
    <t>2,713,059</t>
  </si>
  <si>
    <t>180,000</t>
  </si>
  <si>
    <t>217,193</t>
  </si>
  <si>
    <t>12,000</t>
  </si>
  <si>
    <t>135,000</t>
  </si>
  <si>
    <t>8,193</t>
  </si>
  <si>
    <t>8,500</t>
  </si>
  <si>
    <t>5,000</t>
  </si>
  <si>
    <t>9,645,772</t>
  </si>
  <si>
    <t>1,127,343</t>
  </si>
  <si>
    <t>45,000</t>
  </si>
  <si>
    <t>282,000</t>
  </si>
  <si>
    <t>250,000</t>
  </si>
  <si>
    <t>148,343</t>
  </si>
  <si>
    <t>202,000</t>
  </si>
  <si>
    <t>200,000</t>
  </si>
  <si>
    <t>54,884,056</t>
  </si>
  <si>
    <t>22,845,029</t>
  </si>
  <si>
    <t>14,043,517</t>
  </si>
  <si>
    <t>175,643</t>
  </si>
  <si>
    <t>704,882</t>
  </si>
  <si>
    <t>143,340</t>
  </si>
  <si>
    <t>7,317,647</t>
  </si>
  <si>
    <t>460,000</t>
  </si>
  <si>
    <t>3,958,765</t>
  </si>
  <si>
    <t>1,958,765</t>
  </si>
  <si>
    <t>2,000,000</t>
  </si>
  <si>
    <t>3,722,807</t>
  </si>
  <si>
    <t>380,000</t>
  </si>
  <si>
    <t>3,281,247</t>
  </si>
  <si>
    <t>61,560</t>
  </si>
  <si>
    <t>800,000</t>
  </si>
  <si>
    <t>6,793,056</t>
  </si>
  <si>
    <t>2,950,000</t>
  </si>
  <si>
    <t>12,961</t>
  </si>
  <si>
    <t>1,206,095</t>
  </si>
  <si>
    <t>1,720,000</t>
  </si>
  <si>
    <t>154,000</t>
  </si>
  <si>
    <t>100,000</t>
  </si>
  <si>
    <t>499,000</t>
  </si>
  <si>
    <t>100,550</t>
  </si>
  <si>
    <t>38,000</t>
  </si>
  <si>
    <t>16,215,399</t>
  </si>
  <si>
    <t>15,000</t>
  </si>
  <si>
    <t>16,180,399</t>
  </si>
  <si>
    <t>16,842,888</t>
  </si>
  <si>
    <t>13,216,186</t>
  </si>
  <si>
    <t>2,414,151</t>
  </si>
  <si>
    <t>10,802,035</t>
  </si>
  <si>
    <t>2,259,404</t>
  </si>
  <si>
    <t>1,367,298</t>
  </si>
  <si>
    <t>14,872,331</t>
  </si>
  <si>
    <t>7,776,249</t>
  </si>
  <si>
    <t>1,792,201</t>
  </si>
  <si>
    <t>2,022,366</t>
  </si>
  <si>
    <t>129,780</t>
  </si>
  <si>
    <t>1,892,586</t>
  </si>
  <si>
    <t>1,164,276</t>
  </si>
  <si>
    <t>1,103,747</t>
  </si>
  <si>
    <t>1,013,492</t>
  </si>
  <si>
    <t>855,200</t>
  </si>
  <si>
    <t>185,300</t>
  </si>
  <si>
    <t>130,000</t>
  </si>
  <si>
    <t>2,300</t>
  </si>
  <si>
    <t>1,500</t>
  </si>
  <si>
    <t>4,200</t>
  </si>
  <si>
    <t>2,000</t>
  </si>
  <si>
    <t>2,200</t>
  </si>
  <si>
    <t>469,200</t>
  </si>
  <si>
    <t>99,000</t>
  </si>
  <si>
    <t>4,000</t>
  </si>
  <si>
    <t>32,000</t>
  </si>
  <si>
    <t>46,000</t>
  </si>
  <si>
    <t>9,000</t>
  </si>
  <si>
    <t>6,000</t>
  </si>
  <si>
    <t>3,117,248</t>
  </si>
  <si>
    <t>273,545</t>
  </si>
  <si>
    <t>197,579</t>
  </si>
  <si>
    <t>21,358</t>
  </si>
  <si>
    <t>18,540</t>
  </si>
  <si>
    <t>16,068</t>
  </si>
  <si>
    <t>376,800</t>
  </si>
  <si>
    <t>168,000</t>
  </si>
  <si>
    <t>1,600</t>
  </si>
  <si>
    <t>101,000</t>
  </si>
  <si>
    <t>1,000</t>
  </si>
  <si>
    <t>40,170</t>
  </si>
  <si>
    <t>1,171,730</t>
  </si>
  <si>
    <t>1,100,000</t>
  </si>
  <si>
    <t>30,000</t>
  </si>
  <si>
    <t>11,610</t>
  </si>
  <si>
    <t>4,120</t>
  </si>
  <si>
    <t>235,000</t>
  </si>
  <si>
    <t>919,003</t>
  </si>
  <si>
    <t>411,685</t>
  </si>
  <si>
    <t>174,513</t>
  </si>
  <si>
    <t>157,172</t>
  </si>
  <si>
    <t>80,000</t>
  </si>
  <si>
    <t>192,400,659</t>
  </si>
  <si>
    <t>134,993,345</t>
  </si>
  <si>
    <t>203,978</t>
  </si>
  <si>
    <t>24,601,375</t>
  </si>
  <si>
    <t>1,865,074</t>
  </si>
  <si>
    <t>22,190,687</t>
  </si>
  <si>
    <t>19,358,521</t>
  </si>
  <si>
    <t>17,694,221</t>
  </si>
  <si>
    <t>1,664,300</t>
  </si>
  <si>
    <t>13,243,440</t>
  </si>
  <si>
    <t>13,066,983</t>
  </si>
  <si>
    <t>6,665,927</t>
  </si>
  <si>
    <t>3,275,701</t>
  </si>
  <si>
    <t>1,094,401</t>
  </si>
  <si>
    <t>1,709,000</t>
  </si>
  <si>
    <t>20,600</t>
  </si>
  <si>
    <t>451,700</t>
  </si>
  <si>
    <t>26,780</t>
  </si>
  <si>
    <t>6,180</t>
  </si>
  <si>
    <t>251,320</t>
  </si>
  <si>
    <t>247,200</t>
  </si>
  <si>
    <t>5,150</t>
  </si>
  <si>
    <t>2,529,300</t>
  </si>
  <si>
    <t>133,900</t>
  </si>
  <si>
    <t>82,400</t>
  </si>
  <si>
    <t>51,500</t>
  </si>
  <si>
    <t>443,776</t>
  </si>
  <si>
    <t>10,300</t>
  </si>
  <si>
    <t>191,426</t>
  </si>
  <si>
    <t>25,750</t>
  </si>
  <si>
    <t>92,700</t>
  </si>
  <si>
    <t>123,600</t>
  </si>
  <si>
    <t>24,772,257</t>
  </si>
  <si>
    <t>7,132,214</t>
  </si>
  <si>
    <t>5,100,080</t>
  </si>
  <si>
    <t>82,255</t>
  </si>
  <si>
    <t>150,833</t>
  </si>
  <si>
    <t>207,993</t>
  </si>
  <si>
    <t>1,343,786</t>
  </si>
  <si>
    <t>247,267</t>
  </si>
  <si>
    <t>640,647</t>
  </si>
  <si>
    <t>359,661</t>
  </si>
  <si>
    <t>280,986</t>
  </si>
  <si>
    <t>1,230,717</t>
  </si>
  <si>
    <t>151,732</t>
  </si>
  <si>
    <t>112,394</t>
  </si>
  <si>
    <t>1,112,703</t>
  </si>
  <si>
    <t>7,018,786</t>
  </si>
  <si>
    <t>6,423,096</t>
  </si>
  <si>
    <t>11,239</t>
  </si>
  <si>
    <t>67,437</t>
  </si>
  <si>
    <t>123,634</t>
  </si>
  <si>
    <t>179,831</t>
  </si>
  <si>
    <t>146,112</t>
  </si>
  <si>
    <t>56,197</t>
  </si>
  <si>
    <t>157,352</t>
  </si>
  <si>
    <t>7,153,895</t>
  </si>
  <si>
    <t>39,338</t>
  </si>
  <si>
    <t>7,114,557</t>
  </si>
  <si>
    <t>6,791,200</t>
  </si>
  <si>
    <t>5,965,960</t>
  </si>
  <si>
    <t>734,800</t>
  </si>
  <si>
    <t>4,723,320</t>
  </si>
  <si>
    <t>507,840</t>
  </si>
  <si>
    <t>317,400</t>
  </si>
  <si>
    <t>780,345,158</t>
  </si>
  <si>
    <t>537,661,536</t>
  </si>
  <si>
    <t>18,844,779</t>
  </si>
  <si>
    <t>223,838,843</t>
  </si>
  <si>
    <t>Programable / No Programable</t>
  </si>
  <si>
    <t>Total del Poder Judicial</t>
  </si>
  <si>
    <t>Poder judicial</t>
  </si>
  <si>
    <t>No programable</t>
  </si>
  <si>
    <t>FUNCIÓN: 01.04.02- JUSTICIA</t>
  </si>
  <si>
    <t>34,198,715</t>
  </si>
  <si>
    <t>Conciliación y Arbitraje Laboral</t>
  </si>
  <si>
    <t>Mediación y/o Conciliación para la Solución de Conflictos</t>
  </si>
  <si>
    <t>14,942,251</t>
  </si>
  <si>
    <t>FUNCIÓN: 01.05.02- JUSTICIA</t>
  </si>
  <si>
    <t>770,192,216</t>
  </si>
  <si>
    <t>Fortalecer la Administración y Desempeño de las Dependencias Jurísdiccionales. Técnicas, Administrativas, de Información y Comunicación del Consejo de la Judicatura</t>
  </si>
  <si>
    <t>539,562,173</t>
  </si>
  <si>
    <t>Fortalecer la Administración y Desempeño de las Dependencias Jurísdiccionales. Técnicas, Administrativas, de Información y Comunicación del Tribunal Superior de Justicia</t>
  </si>
  <si>
    <t>Poder Judicial</t>
  </si>
  <si>
    <t>633,836,980</t>
  </si>
  <si>
    <t>620,445,032</t>
  </si>
  <si>
    <t>1,974,600</t>
  </si>
  <si>
    <t>11,417,348</t>
  </si>
  <si>
    <t>22,424,555</t>
  </si>
  <si>
    <t>-24,045,773</t>
  </si>
  <si>
    <t>453,785,596</t>
  </si>
  <si>
    <t>15,475,590</t>
  </si>
  <si>
    <t>-16,842,888</t>
  </si>
  <si>
    <t>11,945,592</t>
  </si>
  <si>
    <t>-411,685</t>
  </si>
  <si>
    <t>168,105,792</t>
  </si>
  <si>
    <t>154,713,844</t>
  </si>
  <si>
    <t>6,537,280</t>
  </si>
  <si>
    <t>-6,791,200</t>
  </si>
  <si>
    <t>ORGANISMOS AUTÓNOMOS</t>
  </si>
  <si>
    <t>36,796,032</t>
  </si>
  <si>
    <t>FISCALIA ESPECIALIZADA EN COMBATE A LA CORRUPCIÓN DEL ESTADO DE YUCATÁN</t>
  </si>
  <si>
    <t>20,454,267</t>
  </si>
  <si>
    <t>229,440,097</t>
  </si>
  <si>
    <t>26,023,933</t>
  </si>
  <si>
    <t>36,416,679</t>
  </si>
  <si>
    <t>29,620,367</t>
  </si>
  <si>
    <t>UNIVERSIDAD AUTÓNOMA DE YUCATÁN</t>
  </si>
  <si>
    <t>2,809,350,852</t>
  </si>
  <si>
    <t>3,188,102,227</t>
  </si>
  <si>
    <t>ORGANISMOS AUTÓNOMOS - OBJETO DEL GASTO</t>
  </si>
  <si>
    <t>2,674,358,534</t>
  </si>
  <si>
    <t>633,864,006</t>
  </si>
  <si>
    <t>165,313,443</t>
  </si>
  <si>
    <t>3,807,293</t>
  </si>
  <si>
    <t>161,476,150</t>
  </si>
  <si>
    <t>388,155,841</t>
  </si>
  <si>
    <t>186,175,079</t>
  </si>
  <si>
    <t>142,535,717</t>
  </si>
  <si>
    <t>59,349,045</t>
  </si>
  <si>
    <t>1380 PARTICIPACIONES POR VIGILANCIA EN EL CUMPLIMIENTO DE LAS LEYES Y CUSTODIA DE VALORES</t>
  </si>
  <si>
    <t>96,000</t>
  </si>
  <si>
    <t>369,629,171</t>
  </si>
  <si>
    <t>307,918,024</t>
  </si>
  <si>
    <t>1420 APORTACIONES A FONDOS DE VIVIENDA</t>
  </si>
  <si>
    <t>46,492,237</t>
  </si>
  <si>
    <t>1430 APORTACIONES AL SISTEMA PARA EL RETIRO</t>
  </si>
  <si>
    <t>12,709,946</t>
  </si>
  <si>
    <t>2,508,964</t>
  </si>
  <si>
    <t>1,027,842,115</t>
  </si>
  <si>
    <t>1510 CUOTAS PARA EL FONDO DE AHORRO Y FONDO DE TRABAJO</t>
  </si>
  <si>
    <t>8,385,825</t>
  </si>
  <si>
    <t>1,390,000</t>
  </si>
  <si>
    <t>600,541,388</t>
  </si>
  <si>
    <t>416,343,202</t>
  </si>
  <si>
    <t>1,181,700</t>
  </si>
  <si>
    <t>1600 PREVISIONES</t>
  </si>
  <si>
    <t>2,608,382</t>
  </si>
  <si>
    <t>1610 PREVISIONES DE CARÁCTER LABORAL, ECONÓMICA Y DE SEGURIDAD SOCIAL</t>
  </si>
  <si>
    <t>86,945,576</t>
  </si>
  <si>
    <t>61,966,842</t>
  </si>
  <si>
    <t>10,580,686</t>
  </si>
  <si>
    <t>1,659,985</t>
  </si>
  <si>
    <t>3,516</t>
  </si>
  <si>
    <t>3,316,548</t>
  </si>
  <si>
    <t>1,259,540</t>
  </si>
  <si>
    <t>3,898,503</t>
  </si>
  <si>
    <t>2170 MATERIALES Y ÚTILES DE ENSEÑANZA</t>
  </si>
  <si>
    <t>440,046</t>
  </si>
  <si>
    <t>2180 MATERIALES PARA EL REGISTRO E IDENTIFICACIÓN DE BIENES Y PERSONAS</t>
  </si>
  <si>
    <t>2,548</t>
  </si>
  <si>
    <t>5,480,072</t>
  </si>
  <si>
    <t>1,585,948</t>
  </si>
  <si>
    <t>2220 PRODUCTOS ALIMENTICIOS PARA ANIMALES</t>
  </si>
  <si>
    <t>3,806,892</t>
  </si>
  <si>
    <t>87,232</t>
  </si>
  <si>
    <t>2300 MATERIAS PRIMAS Y MATERIALES DE PRODUCCIÓN Y COMERCIALIZACIÓN</t>
  </si>
  <si>
    <t>4,630,122</t>
  </si>
  <si>
    <t>2380 MERCANCÍAS ADQUIRIDAS PARA SU COMERCIALIZACIÓN</t>
  </si>
  <si>
    <t>4,559,920</t>
  </si>
  <si>
    <t>2390 OTROS PRODUCTOS ADQUIRIDOS COMO MATERIA PRIMA</t>
  </si>
  <si>
    <t>70,202</t>
  </si>
  <si>
    <t>4,169,277</t>
  </si>
  <si>
    <t>85,526</t>
  </si>
  <si>
    <t>2430 CAL, YESO Y PRODUCTOS DE YESO</t>
  </si>
  <si>
    <t>8,081</t>
  </si>
  <si>
    <t>2440 MADERA Y PRODUCTOS DE MADERA</t>
  </si>
  <si>
    <t>35,784</t>
  </si>
  <si>
    <t>2450 VIDRIO Y PRODUCTOS DE VIDRIO</t>
  </si>
  <si>
    <t>3,763</t>
  </si>
  <si>
    <t>1,930,072</t>
  </si>
  <si>
    <t>2470 ARTÍCULOS METÁLICOS PARA LA CONSTRUCCIÓN</t>
  </si>
  <si>
    <t>60,408</t>
  </si>
  <si>
    <t>142,479</t>
  </si>
  <si>
    <t>1,903,164</t>
  </si>
  <si>
    <t>25,128,126</t>
  </si>
  <si>
    <t>2510 PRODUCTOS QUÍMICOS BÁSICOS</t>
  </si>
  <si>
    <t>387,631</t>
  </si>
  <si>
    <t>9,731</t>
  </si>
  <si>
    <t>284,454</t>
  </si>
  <si>
    <t>12,775,083</t>
  </si>
  <si>
    <t>2550 MATERIALES, ACCESORIOS Y SUMINISTROS DE LABORATORIO</t>
  </si>
  <si>
    <t>11,442,631</t>
  </si>
  <si>
    <t>2590 OTROS PRODUCTOS QUÍMICOS</t>
  </si>
  <si>
    <t>228,596</t>
  </si>
  <si>
    <t>5,818,276</t>
  </si>
  <si>
    <t>515,448</t>
  </si>
  <si>
    <t>286,851</t>
  </si>
  <si>
    <t>130,854</t>
  </si>
  <si>
    <t>2730 ARTÍCULOS DEPORTIVOS</t>
  </si>
  <si>
    <t>90,548</t>
  </si>
  <si>
    <t>2740 PRODUCTOS TEXTILES</t>
  </si>
  <si>
    <t>7,195</t>
  </si>
  <si>
    <t>5,644,835</t>
  </si>
  <si>
    <t>445,040</t>
  </si>
  <si>
    <t>592,203</t>
  </si>
  <si>
    <t>2,067,205</t>
  </si>
  <si>
    <t>1,042,421</t>
  </si>
  <si>
    <t>2950 REFACCIONES Y ACCESORIOS MENORES DE EQUIPO E INSTRUMENTAL MÉDICO Y DE LABORATORIO</t>
  </si>
  <si>
    <t>321,299</t>
  </si>
  <si>
    <t>274,601</t>
  </si>
  <si>
    <t>637,296</t>
  </si>
  <si>
    <t>264,770</t>
  </si>
  <si>
    <t>249,349,299</t>
  </si>
  <si>
    <t>49,665,048</t>
  </si>
  <si>
    <t>36,203,792</t>
  </si>
  <si>
    <t>3120 GAS</t>
  </si>
  <si>
    <t>25,427</t>
  </si>
  <si>
    <t>842,974</t>
  </si>
  <si>
    <t>5,070,565</t>
  </si>
  <si>
    <t>496,242</t>
  </si>
  <si>
    <t>6,836,067</t>
  </si>
  <si>
    <t>189,981</t>
  </si>
  <si>
    <t>36,555,725</t>
  </si>
  <si>
    <t>1,965,090</t>
  </si>
  <si>
    <t>1,539,028</t>
  </si>
  <si>
    <t>3240 ARRENDAMIENTO DE EQUIPO E INSTRUMENTAL MÉDICO Y DE LABORATORIO</t>
  </si>
  <si>
    <t>33,382</t>
  </si>
  <si>
    <t>4,690,733</t>
  </si>
  <si>
    <t>3260 ARRENDAMIENTO DE MAQUINARIA, OTROS EQUIPOS Y HERRAMIENTAS</t>
  </si>
  <si>
    <t>44,334</t>
  </si>
  <si>
    <t>28,283,158</t>
  </si>
  <si>
    <t>66,340,187</t>
  </si>
  <si>
    <t>1,326,136</t>
  </si>
  <si>
    <t>3320 SERVICIOS DE DISEÑO, ARQUITECTURA, INGENIERÍA Y ACTIVIDADES RELACIONADAS</t>
  </si>
  <si>
    <t>749,609</t>
  </si>
  <si>
    <t>13,251,530</t>
  </si>
  <si>
    <t>1,071,794</t>
  </si>
  <si>
    <t>3350 SERVICIOS DE INVESTIGACIÓN CIENTÍFICA Y DESARROLLO</t>
  </si>
  <si>
    <t>36,771</t>
  </si>
  <si>
    <t>9,380,766</t>
  </si>
  <si>
    <t>9,012,132</t>
  </si>
  <si>
    <t>3390 SERVICIOS PROFESIONALES, CIENTÍFICOS Y TÉCNICOS INTEGRALES</t>
  </si>
  <si>
    <t>31,511,449</t>
  </si>
  <si>
    <t>3,753,054</t>
  </si>
  <si>
    <t>1,847,995</t>
  </si>
  <si>
    <t>708,352</t>
  </si>
  <si>
    <t>3460 ALMACENAJE, ENVASE Y EMBALAJE</t>
  </si>
  <si>
    <t>1,111,461</t>
  </si>
  <si>
    <t>3470 FLETES Y MANIOBRAS</t>
  </si>
  <si>
    <t>85,246</t>
  </si>
  <si>
    <t>32,365,347</t>
  </si>
  <si>
    <t>16,218,321</t>
  </si>
  <si>
    <t>575,217</t>
  </si>
  <si>
    <t>434,471</t>
  </si>
  <si>
    <t>3540 INSTALACIÓN, REPARACIÓN Y MANTENIMIENTO DE EQUIPO E INSTRUMENTAL MÉDICO Y DE LABORATORIO</t>
  </si>
  <si>
    <t>2,487,654</t>
  </si>
  <si>
    <t>1,628,203</t>
  </si>
  <si>
    <t>3560 REPARACIÓN Y MANTENIMIENTO DE EQUIPO DE DEFENSA Y SEGURIDAD</t>
  </si>
  <si>
    <t>9,030</t>
  </si>
  <si>
    <t>5,176,790</t>
  </si>
  <si>
    <t>1,961,927</t>
  </si>
  <si>
    <t>3,873,734</t>
  </si>
  <si>
    <t>1,826,611</t>
  </si>
  <si>
    <t>185,833</t>
  </si>
  <si>
    <t>3620 DIFUSIÓN POR RADIO, TELEVISIÓN Y OTROS MEDIOS DE MENSAJES COMERCIALES PARA PROMOVER LA VENTA DE BIENES O SERVICIOS</t>
  </si>
  <si>
    <t>890,587</t>
  </si>
  <si>
    <t>3630 SERVICIOS DE CREATIVIDAD, PREPRODUCCIÓN Y PRODUCCIÓN DE PUBLICIDAD, EXCEPTO INTERNET</t>
  </si>
  <si>
    <t>329,981</t>
  </si>
  <si>
    <t>3650 SERVICIOS DE LA INDUSTRIA FÍLMICA, DEL SONIDO Y DEL VIDEO</t>
  </si>
  <si>
    <t>9,230</t>
  </si>
  <si>
    <t>3690 OTROS SERVICIOS DE INFORMACIÓN</t>
  </si>
  <si>
    <t>410,980</t>
  </si>
  <si>
    <t>7,400,071</t>
  </si>
  <si>
    <t>3,626,668</t>
  </si>
  <si>
    <t>48,907</t>
  </si>
  <si>
    <t>2,879,510</t>
  </si>
  <si>
    <t>3760 VIÁTICOS EN EL EXTRANJERO</t>
  </si>
  <si>
    <t>438,588</t>
  </si>
  <si>
    <t>3780 SERVICIOS INTEGRALES DE TRASLADO Y VIÁTICOS</t>
  </si>
  <si>
    <t>2,336</t>
  </si>
  <si>
    <t>404,062</t>
  </si>
  <si>
    <t>7,447,859</t>
  </si>
  <si>
    <t>7,309,822</t>
  </si>
  <si>
    <t>3830 CONGRESOS Y CONVENCIONES</t>
  </si>
  <si>
    <t>78,225</t>
  </si>
  <si>
    <t>3850 GASTOS DE REPRESENTACIÓN</t>
  </si>
  <si>
    <t>59,812</t>
  </si>
  <si>
    <t>43,995,397</t>
  </si>
  <si>
    <t>3910 SERVICIOS FUNERARIOS Y DE CEMENTERIOS</t>
  </si>
  <si>
    <t>36,101</t>
  </si>
  <si>
    <t>32,698</t>
  </si>
  <si>
    <t>3930 IMPUESTOS Y DERECHOS DE IMPORTACIÓN</t>
  </si>
  <si>
    <t>37,576</t>
  </si>
  <si>
    <t>112,556</t>
  </si>
  <si>
    <t>42,519,518</t>
  </si>
  <si>
    <t>3990 OTROS SERVICIOS GENERALES</t>
  </si>
  <si>
    <t>1,256,948</t>
  </si>
  <si>
    <t>4000 TRANSFERENCIAS, ASIGNACIONES, SUBSIDIOS Y OTRAS AYUDAS</t>
  </si>
  <si>
    <t>125,732,627</t>
  </si>
  <si>
    <t>4400 AYUDAS SOCIALES</t>
  </si>
  <si>
    <t>112,532,627</t>
  </si>
  <si>
    <t>4450 AYUDAS SOCIALES A INSTITUCIONES SIN FINES DE LUCRO</t>
  </si>
  <si>
    <t>7,157</t>
  </si>
  <si>
    <t>4470 AYUDAS SOCIALES A ENTIDADES DE INTERÉS PÚBLICO</t>
  </si>
  <si>
    <t>112,525,470</t>
  </si>
  <si>
    <t>4600 TRANSFERENCIAS A FIDEICOMISOS, MANDATOS Y OTROS ANÁLOGOS</t>
  </si>
  <si>
    <t>2,500,000</t>
  </si>
  <si>
    <t>4640 TRANSFERENCIAS A FIDEICOMISOS PÚBLICOS DE ENTIDADES PARAESTATALES NO EMPRESARIALES Y NO FINANCIERAS</t>
  </si>
  <si>
    <t>4800 DONATIVOS</t>
  </si>
  <si>
    <t>10,700,000</t>
  </si>
  <si>
    <t>4810 DONATIVOS A INSTITUCIONES SIN FINES DE LUCRO</t>
  </si>
  <si>
    <t>31,694,925</t>
  </si>
  <si>
    <t>16,452,710</t>
  </si>
  <si>
    <t>232,335</t>
  </si>
  <si>
    <t>5120 MUEBLES, EXCEPTO DE OFICINA Y ESTANTERÍA</t>
  </si>
  <si>
    <t>2,500</t>
  </si>
  <si>
    <t>14,944,920</t>
  </si>
  <si>
    <t>1,272,955</t>
  </si>
  <si>
    <t>2,284,084</t>
  </si>
  <si>
    <t>2,205,020</t>
  </si>
  <si>
    <t>5220 APARATOS DEPORTIVOS</t>
  </si>
  <si>
    <t>79,064</t>
  </si>
  <si>
    <t>5300 EQUIPO E INSTRUMENTAL MÉDICO Y DE LABORATORIO</t>
  </si>
  <si>
    <t>1,667,260</t>
  </si>
  <si>
    <t>5310 EQUIPO MÉDICO Y DE LABORATORIO</t>
  </si>
  <si>
    <t>11,290,871</t>
  </si>
  <si>
    <t>5610 MAQUINARIA Y EQUIPO AGROPECUARIO</t>
  </si>
  <si>
    <t>11,854</t>
  </si>
  <si>
    <t>5620 MAQUINARIA Y EQUIPO INDUSTRIAL</t>
  </si>
  <si>
    <t>187,784</t>
  </si>
  <si>
    <t>3,844,686</t>
  </si>
  <si>
    <t>5650 EQUIPO DE COMUNICACIÓN Y TELECOMUNICACIÓN</t>
  </si>
  <si>
    <t>4,251,759</t>
  </si>
  <si>
    <t>5660 EQUIPOS DE GENERACIÓN ELÉCTRICA, APARATOS Y ACCESORIOS ELÉCTRICOS</t>
  </si>
  <si>
    <t>1,402,532</t>
  </si>
  <si>
    <t>5670 HERRAMIENTAS Y MÁQUINAS-HERRAMIENTA</t>
  </si>
  <si>
    <t>495,069</t>
  </si>
  <si>
    <t>5690 OTROS EQUIPOS</t>
  </si>
  <si>
    <t>1,097,187</t>
  </si>
  <si>
    <t>6000 INVERSIÓN PÚBLICA</t>
  </si>
  <si>
    <t>45,000,000</t>
  </si>
  <si>
    <t>6200 OBRA PÚBLICA EN BIENES PROPIOS</t>
  </si>
  <si>
    <t>6220 EDIFICACIÓN NO HABITACIONAL</t>
  </si>
  <si>
    <t>Total Organismos Autónomos</t>
  </si>
  <si>
    <t>ORGANISMOS AUTÓNOMOS - OBJETO DEL GASTO DESGLOSADO</t>
  </si>
  <si>
    <t>30,315,559</t>
  </si>
  <si>
    <t>19,415,345</t>
  </si>
  <si>
    <t>3,748,320</t>
  </si>
  <si>
    <t>83,232</t>
  </si>
  <si>
    <t>2,708,246</t>
  </si>
  <si>
    <t>956,842</t>
  </si>
  <si>
    <t>3,553,442</t>
  </si>
  <si>
    <t>2,831,168</t>
  </si>
  <si>
    <t>722,274</t>
  </si>
  <si>
    <t>3,598,452</t>
  </si>
  <si>
    <t>34,452</t>
  </si>
  <si>
    <t>3,384,000</t>
  </si>
  <si>
    <t>2,735,309</t>
  </si>
  <si>
    <t>514,106</t>
  </si>
  <si>
    <t>91,064</t>
  </si>
  <si>
    <t>209,681</t>
  </si>
  <si>
    <t>27,283</t>
  </si>
  <si>
    <t>186,078</t>
  </si>
  <si>
    <t>319,806</t>
  </si>
  <si>
    <t>30,653</t>
  </si>
  <si>
    <t>14,189</t>
  </si>
  <si>
    <t>16,464</t>
  </si>
  <si>
    <t>1,716,050</t>
  </si>
  <si>
    <t>154,694</t>
  </si>
  <si>
    <t>69,526</t>
  </si>
  <si>
    <t>1,999</t>
  </si>
  <si>
    <t>64,001</t>
  </si>
  <si>
    <t>18,809</t>
  </si>
  <si>
    <t>3,647,677</t>
  </si>
  <si>
    <t>754,922</t>
  </si>
  <si>
    <t>451,088</t>
  </si>
  <si>
    <t>4,782</t>
  </si>
  <si>
    <t>99,486</t>
  </si>
  <si>
    <t>119,136</t>
  </si>
  <si>
    <t>65,301</t>
  </si>
  <si>
    <t>15,129</t>
  </si>
  <si>
    <t>1,308,186</t>
  </si>
  <si>
    <t>1,231,406</t>
  </si>
  <si>
    <t>76,780</t>
  </si>
  <si>
    <t>283,839</t>
  </si>
  <si>
    <t>11,965</t>
  </si>
  <si>
    <t>69,012</t>
  </si>
  <si>
    <t>23,287</t>
  </si>
  <si>
    <t>9,804</t>
  </si>
  <si>
    <t>169,771</t>
  </si>
  <si>
    <t>38,084</t>
  </si>
  <si>
    <t>883,086</t>
  </si>
  <si>
    <t>166,005</t>
  </si>
  <si>
    <t>18,653</t>
  </si>
  <si>
    <t>206,106</t>
  </si>
  <si>
    <t>70,461</t>
  </si>
  <si>
    <t>384,073</t>
  </si>
  <si>
    <t>28,758</t>
  </si>
  <si>
    <t>160,526</t>
  </si>
  <si>
    <t>82,678</t>
  </si>
  <si>
    <t>77,848</t>
  </si>
  <si>
    <t>22,405</t>
  </si>
  <si>
    <t>13,962</t>
  </si>
  <si>
    <t>4,249</t>
  </si>
  <si>
    <t>4,194</t>
  </si>
  <si>
    <t>155,914</t>
  </si>
  <si>
    <t>147,628</t>
  </si>
  <si>
    <t>8,286</t>
  </si>
  <si>
    <t>40,715</t>
  </si>
  <si>
    <t>28,798</t>
  </si>
  <si>
    <t>11,917</t>
  </si>
  <si>
    <t>90,330</t>
  </si>
  <si>
    <t>34,830</t>
  </si>
  <si>
    <t>32,330</t>
  </si>
  <si>
    <t>55,500</t>
  </si>
  <si>
    <t>19,455,978</t>
  </si>
  <si>
    <t>12,805,522</t>
  </si>
  <si>
    <t>2,224,904</t>
  </si>
  <si>
    <t>23,889</t>
  </si>
  <si>
    <t>2,105,015</t>
  </si>
  <si>
    <t>2,315,592</t>
  </si>
  <si>
    <t>1,873,536</t>
  </si>
  <si>
    <t>442,056</t>
  </si>
  <si>
    <t>1,350,000</t>
  </si>
  <si>
    <t>477,840</t>
  </si>
  <si>
    <t>282,120</t>
  </si>
  <si>
    <t>202,682</t>
  </si>
  <si>
    <t>8,016</t>
  </si>
  <si>
    <t>194,666</t>
  </si>
  <si>
    <t>795,607</t>
  </si>
  <si>
    <t>615,607</t>
  </si>
  <si>
    <t>105,395,156</t>
  </si>
  <si>
    <t>61,478,376</t>
  </si>
  <si>
    <t>3,546,116</t>
  </si>
  <si>
    <t>3,516,116</t>
  </si>
  <si>
    <t>8,736,370</t>
  </si>
  <si>
    <t>8,224,740</t>
  </si>
  <si>
    <t>511,630</t>
  </si>
  <si>
    <t>14,683,597</t>
  </si>
  <si>
    <t>14,052,109</t>
  </si>
  <si>
    <t>631,488</t>
  </si>
  <si>
    <t>13,079,842</t>
  </si>
  <si>
    <t>6,868,931</t>
  </si>
  <si>
    <t>1,000,000</t>
  </si>
  <si>
    <t>4,501,711</t>
  </si>
  <si>
    <t>709,200</t>
  </si>
  <si>
    <t>3,870,855</t>
  </si>
  <si>
    <t>854,116</t>
  </si>
  <si>
    <t>226,665</t>
  </si>
  <si>
    <t>69,079</t>
  </si>
  <si>
    <t>3,377</t>
  </si>
  <si>
    <t>107,041</t>
  </si>
  <si>
    <t>17,913</t>
  </si>
  <si>
    <t>26,603</t>
  </si>
  <si>
    <t>54,481</t>
  </si>
  <si>
    <t>54,364</t>
  </si>
  <si>
    <t>6,701</t>
  </si>
  <si>
    <t>442,836</t>
  </si>
  <si>
    <t>11,410</t>
  </si>
  <si>
    <t>7,324</t>
  </si>
  <si>
    <t>4,086</t>
  </si>
  <si>
    <t>111,490</t>
  </si>
  <si>
    <t>51,342</t>
  </si>
  <si>
    <t>26,040</t>
  </si>
  <si>
    <t>33,409</t>
  </si>
  <si>
    <t>10,665,355</t>
  </si>
  <si>
    <t>163,334</t>
  </si>
  <si>
    <t>65,609</t>
  </si>
  <si>
    <t>3,871</t>
  </si>
  <si>
    <t>15,636</t>
  </si>
  <si>
    <t>20,706</t>
  </si>
  <si>
    <t>53,531</t>
  </si>
  <si>
    <t>3,981</t>
  </si>
  <si>
    <t>590,697</t>
  </si>
  <si>
    <t>400,211</t>
  </si>
  <si>
    <t>9,360</t>
  </si>
  <si>
    <t>181,126</t>
  </si>
  <si>
    <t>5,090,400</t>
  </si>
  <si>
    <t>41,275</t>
  </si>
  <si>
    <t>2,087,839</t>
  </si>
  <si>
    <t>93,015</t>
  </si>
  <si>
    <t>2,834,887</t>
  </si>
  <si>
    <t>33,384</t>
  </si>
  <si>
    <t>76,102</t>
  </si>
  <si>
    <t>19,500</t>
  </si>
  <si>
    <t>56,602</t>
  </si>
  <si>
    <t>258,055</t>
  </si>
  <si>
    <t>98,527</t>
  </si>
  <si>
    <t>2,782</t>
  </si>
  <si>
    <t>66,300</t>
  </si>
  <si>
    <t>41,184</t>
  </si>
  <si>
    <t>11,270</t>
  </si>
  <si>
    <t>33,852</t>
  </si>
  <si>
    <t>4,140</t>
  </si>
  <si>
    <t>177,580</t>
  </si>
  <si>
    <t>103,155</t>
  </si>
  <si>
    <t>1,300</t>
  </si>
  <si>
    <t>63,895</t>
  </si>
  <si>
    <t>177,477</t>
  </si>
  <si>
    <t>63,173</t>
  </si>
  <si>
    <t>4,938</t>
  </si>
  <si>
    <t>99,563</t>
  </si>
  <si>
    <t>7,467</t>
  </si>
  <si>
    <t>125,450</t>
  </si>
  <si>
    <t>75,400</t>
  </si>
  <si>
    <t>30,550</t>
  </si>
  <si>
    <t>4,006,260</t>
  </si>
  <si>
    <t>3,900</t>
  </si>
  <si>
    <t>2,600</t>
  </si>
  <si>
    <t>3,653,510</t>
  </si>
  <si>
    <t>346,250</t>
  </si>
  <si>
    <t>25,830,433</t>
  </si>
  <si>
    <t>16,590,880</t>
  </si>
  <si>
    <t>1,258,381</t>
  </si>
  <si>
    <t>291,177</t>
  </si>
  <si>
    <t>967,204</t>
  </si>
  <si>
    <t>2,405,094</t>
  </si>
  <si>
    <t>2,163,350</t>
  </si>
  <si>
    <t>2,110,351</t>
  </si>
  <si>
    <t>52,999</t>
  </si>
  <si>
    <t>3,412,728</t>
  </si>
  <si>
    <t>1,137,169</t>
  </si>
  <si>
    <t>2,275,559</t>
  </si>
  <si>
    <t>44,244</t>
  </si>
  <si>
    <t>11,650</t>
  </si>
  <si>
    <t>32,594</t>
  </si>
  <si>
    <t>149,256</t>
  </si>
  <si>
    <t>3,329</t>
  </si>
  <si>
    <t>145,927</t>
  </si>
  <si>
    <t>26,112,252</t>
  </si>
  <si>
    <t>3,589,080</t>
  </si>
  <si>
    <t>38,158</t>
  </si>
  <si>
    <t>3,550,922</t>
  </si>
  <si>
    <t>3,789,925</t>
  </si>
  <si>
    <t>3,334,528</t>
  </si>
  <si>
    <t>455,397</t>
  </si>
  <si>
    <t>794,880</t>
  </si>
  <si>
    <t>2,130,542</t>
  </si>
  <si>
    <t>19,440,751</t>
  </si>
  <si>
    <t>2,540,902</t>
  </si>
  <si>
    <t>3,921,084</t>
  </si>
  <si>
    <t>3,716,334</t>
  </si>
  <si>
    <t>204,750</t>
  </si>
  <si>
    <t>3,331,774</t>
  </si>
  <si>
    <t>1,516,894</t>
  </si>
  <si>
    <t>390,000</t>
  </si>
  <si>
    <t>1,132,380</t>
  </si>
  <si>
    <t>292,500</t>
  </si>
  <si>
    <t>385,856</t>
  </si>
  <si>
    <t>2,427,324,362</t>
  </si>
  <si>
    <t>478,020,880</t>
  </si>
  <si>
    <t>160,508,946</t>
  </si>
  <si>
    <t>364,911,171</t>
  </si>
  <si>
    <t>186,029,800</t>
  </si>
  <si>
    <t>121,000,798</t>
  </si>
  <si>
    <t>57,880,573</t>
  </si>
  <si>
    <t>339,202,181</t>
  </si>
  <si>
    <t>279,999,998</t>
  </si>
  <si>
    <t>1,002,274,439</t>
  </si>
  <si>
    <t>599,369,767</t>
  </si>
  <si>
    <t>402,904,672</t>
  </si>
  <si>
    <t>82,406,745</t>
  </si>
  <si>
    <t>58,130,491</t>
  </si>
  <si>
    <t>9,820,249</t>
  </si>
  <si>
    <t>1,480,176</t>
  </si>
  <si>
    <t>2,999,826</t>
  </si>
  <si>
    <t>1,214,344</t>
  </si>
  <si>
    <t>3,685,822</t>
  </si>
  <si>
    <t>439,942</t>
  </si>
  <si>
    <t>5,073,191</t>
  </si>
  <si>
    <t>1,179,184</t>
  </si>
  <si>
    <t>87,115</t>
  </si>
  <si>
    <t>4,131,923</t>
  </si>
  <si>
    <t>1,909,182</t>
  </si>
  <si>
    <t>1,886,700</t>
  </si>
  <si>
    <t>25,127,593</t>
  </si>
  <si>
    <t>283,921</t>
  </si>
  <si>
    <t>3,464,724</t>
  </si>
  <si>
    <t>504,038</t>
  </si>
  <si>
    <t>279,527</t>
  </si>
  <si>
    <t>126,768</t>
  </si>
  <si>
    <t>5,378,651</t>
  </si>
  <si>
    <t>444,633</t>
  </si>
  <si>
    <t>522,026</t>
  </si>
  <si>
    <t>2,065,206</t>
  </si>
  <si>
    <t>927,078</t>
  </si>
  <si>
    <t>229,752</t>
  </si>
  <si>
    <t>231,361</t>
  </si>
  <si>
    <t>234,091,404</t>
  </si>
  <si>
    <t>48,566,792</t>
  </si>
  <si>
    <t>35,507,095</t>
  </si>
  <si>
    <t>834,321</t>
  </si>
  <si>
    <t>4,955,443</t>
  </si>
  <si>
    <t>356,400</t>
  </si>
  <si>
    <t>6,717,235</t>
  </si>
  <si>
    <t>170,871</t>
  </si>
  <si>
    <t>34,656,842</t>
  </si>
  <si>
    <t>333,473</t>
  </si>
  <si>
    <t>1,452,888</t>
  </si>
  <si>
    <t>4,509,607</t>
  </si>
  <si>
    <t>60,816,692</t>
  </si>
  <si>
    <t>1,272,896</t>
  </si>
  <si>
    <t>11,094,679</t>
  </si>
  <si>
    <t>955,492</t>
  </si>
  <si>
    <t>26,967</t>
  </si>
  <si>
    <t>6,542,550</t>
  </si>
  <si>
    <t>8,808,977</t>
  </si>
  <si>
    <t>31,365,522</t>
  </si>
  <si>
    <t>3,638,868</t>
  </si>
  <si>
    <t>1,790,411</t>
  </si>
  <si>
    <t>651,750</t>
  </si>
  <si>
    <t>31,224,206</t>
  </si>
  <si>
    <t>15,953,789</t>
  </si>
  <si>
    <t>553,782</t>
  </si>
  <si>
    <t>368,171</t>
  </si>
  <si>
    <t>1,380,913</t>
  </si>
  <si>
    <t>5,095,059</t>
  </si>
  <si>
    <t>1,544,002</t>
  </si>
  <si>
    <t>3,840,836</t>
  </si>
  <si>
    <t>1,488,505</t>
  </si>
  <si>
    <t>889,287</t>
  </si>
  <si>
    <t>188,238</t>
  </si>
  <si>
    <t>7,200,189</t>
  </si>
  <si>
    <t>3,563,495</t>
  </si>
  <si>
    <t>30,007</t>
  </si>
  <si>
    <t>2,775,698</t>
  </si>
  <si>
    <t>392,401</t>
  </si>
  <si>
    <t>7,166,495</t>
  </si>
  <si>
    <t>7,086,794</t>
  </si>
  <si>
    <t>39,389</t>
  </si>
  <si>
    <t>40,312</t>
  </si>
  <si>
    <t>39,332,815</t>
  </si>
  <si>
    <t>98,039</t>
  </si>
  <si>
    <t>38,250,401</t>
  </si>
  <si>
    <t>910,698</t>
  </si>
  <si>
    <t>13,200,000</t>
  </si>
  <si>
    <t>31,604,595</t>
  </si>
  <si>
    <t>16,417,880</t>
  </si>
  <si>
    <t>14,912,590</t>
  </si>
  <si>
    <t>11,235,371</t>
  </si>
  <si>
    <t>3,789,186</t>
  </si>
  <si>
    <t>3,111,407,302</t>
  </si>
  <si>
    <t>76,694,925</t>
  </si>
  <si>
    <t>36,705,702</t>
  </si>
  <si>
    <t>2,732,746,257</t>
  </si>
  <si>
    <t>76,604,595</t>
  </si>
  <si>
    <t>Organismos autónomos</t>
  </si>
  <si>
    <t>378,751,375</t>
  </si>
  <si>
    <t>56,870,946</t>
  </si>
  <si>
    <t>Fortalecimiento de las Labores de Prevención, Investigación y Consignación de Hechos de Corrupción</t>
  </si>
  <si>
    <t>Impartición de Justicia en Materia Fiscal y Administrativa</t>
  </si>
  <si>
    <t>66,416,399</t>
  </si>
  <si>
    <t>Administración de los Recursos Humanos, Financieros y Materiales</t>
  </si>
  <si>
    <t>32,721,466</t>
  </si>
  <si>
    <t>Impartición de Justicia Político Electoral</t>
  </si>
  <si>
    <t>Protección, Defensa y Promoción de los Derechos Humanos</t>
  </si>
  <si>
    <t>4,074,566</t>
  </si>
  <si>
    <t>FUNCIÓN: 01.05.03- COORDINACIÓN DE LA POLÍTICA DE GOBIERNO</t>
  </si>
  <si>
    <t>Operación y Administración del IEPAC</t>
  </si>
  <si>
    <t>FUNCIÓN: 01.05.08- OTROS SERVICIOS GENERALES</t>
  </si>
  <si>
    <t>Transparencia, Acceso a la Información Pública y Protección de Datos Personales</t>
  </si>
  <si>
    <t>FINALIDAD: 02- DESARROLLO SOCIAL</t>
  </si>
  <si>
    <t>FUNCIÓN: 02.01.05- EDUCACIÓN</t>
  </si>
  <si>
    <t>203,245,395</t>
  </si>
  <si>
    <t>Calidad en Educación Media Superior de la Universidad Autónoma de Yucatán</t>
  </si>
  <si>
    <t>FUNCIÓN: 02.05.05- EDUCACIÓN</t>
  </si>
  <si>
    <t>2,606,105,457</t>
  </si>
  <si>
    <t>Administración y Control de los Recursos Humanos, Financieros y Materiales de la Universidad Autónoma de Yucatán</t>
  </si>
  <si>
    <t>1,061,055,074</t>
  </si>
  <si>
    <t>Calidad en Educación Superior de la Universidad Autónoma de Yucatán</t>
  </si>
  <si>
    <t>1,545,050,383</t>
  </si>
  <si>
    <t>Organismos Autónomos</t>
  </si>
  <si>
    <t>2,818,732,226</t>
  </si>
  <si>
    <t>185,724,315</t>
  </si>
  <si>
    <t>3,002,377,912</t>
  </si>
  <si>
    <t>2,788,001,246</t>
  </si>
  <si>
    <t>2,544,071,025</t>
  </si>
  <si>
    <t>11,756,458</t>
  </si>
  <si>
    <t>127,559,280</t>
  </si>
  <si>
    <t>104,614,483</t>
  </si>
  <si>
    <t>30,730,980</t>
  </si>
  <si>
    <t>30,000,000</t>
  </si>
  <si>
    <t>649,995</t>
  </si>
  <si>
    <t>80,985</t>
  </si>
  <si>
    <t>-76,694,925</t>
  </si>
  <si>
    <t>-30,730,980</t>
  </si>
  <si>
    <t>36,065,052</t>
  </si>
  <si>
    <t>28,495,294</t>
  </si>
  <si>
    <t>3,155,039</t>
  </si>
  <si>
    <t>4,395,219</t>
  </si>
  <si>
    <t>730,980</t>
  </si>
  <si>
    <t>-90,330</t>
  </si>
  <si>
    <t>-730,980</t>
  </si>
  <si>
    <t>19,777,095</t>
  </si>
  <si>
    <t>217,883,102</t>
  </si>
  <si>
    <t>90,162,756</t>
  </si>
  <si>
    <t>6,296,874</t>
  </si>
  <si>
    <t>16,828,489</t>
  </si>
  <si>
    <t>104,594,983</t>
  </si>
  <si>
    <t>24,874,222</t>
  </si>
  <si>
    <t>253,500</t>
  </si>
  <si>
    <t>25,770,433</t>
  </si>
  <si>
    <t>35,086,127</t>
  </si>
  <si>
    <t>33,952,864</t>
  </si>
  <si>
    <t>397,837</t>
  </si>
  <si>
    <t>735,426</t>
  </si>
  <si>
    <t>28,525,758</t>
  </si>
  <si>
    <t>2,455,789,890</t>
  </si>
  <si>
    <t>185,470,815</t>
  </si>
  <si>
    <t>2,623,880,037</t>
  </si>
  <si>
    <t>2,425,789,890</t>
  </si>
  <si>
    <t>2,318,283,036</t>
  </si>
  <si>
    <t>1,906,708</t>
  </si>
  <si>
    <t>105,600,146</t>
  </si>
  <si>
    <t>-76,604,595</t>
  </si>
  <si>
    <t>-30,000,000</t>
  </si>
  <si>
    <t>TOMO III SERVICIOS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</si>
</sst>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0_ ;\-#,##0\ "/>
  </numFmts>
  <fonts count="75" x14ac:knownFonts="1">
    <font>
      <sz val="11"/>
      <color theme="1"/>
      <name val="Calibri"/>
      <family val="2"/>
      <scheme val="minor"/>
    </font>
    <font>
      <sz val="11"/>
      <color theme="1"/>
      <name val="Calibri"/>
      <family val="2"/>
      <scheme val="minor"/>
    </font>
    <font>
      <sz val="11"/>
      <color rgb="FF000000"/>
      <name val="Calibri"/>
      <family val="2"/>
      <scheme val="minor"/>
    </font>
    <font>
      <sz val="10"/>
      <color rgb="FF000000"/>
      <name val="Barlow"/>
      <family val="3"/>
    </font>
    <font>
      <b/>
      <sz val="11"/>
      <color rgb="FFF0F3F8"/>
      <name val="Barlow"/>
      <family val="3"/>
    </font>
    <font>
      <b/>
      <i/>
      <sz val="12"/>
      <color rgb="FF000000"/>
      <name val="Barlow"/>
      <family val="3"/>
    </font>
    <font>
      <b/>
      <sz val="12"/>
      <color rgb="FF000000"/>
      <name val="Barlow"/>
      <family val="3"/>
    </font>
    <font>
      <sz val="11"/>
      <color theme="1"/>
      <name val="Barlow"/>
      <family val="3"/>
    </font>
    <font>
      <b/>
      <sz val="11"/>
      <color rgb="FF000000"/>
      <name val="Barlow"/>
      <family val="3"/>
    </font>
    <font>
      <sz val="11"/>
      <color rgb="FF000000"/>
      <name val="Barlow"/>
      <family val="3"/>
    </font>
    <font>
      <sz val="10"/>
      <name val="Barlow"/>
      <family val="3"/>
    </font>
    <font>
      <sz val="11"/>
      <color indexed="8"/>
      <name val="Barlow"/>
      <family val="3"/>
    </font>
    <font>
      <sz val="10"/>
      <color indexed="8"/>
      <name val="Barlow"/>
      <family val="3"/>
    </font>
    <font>
      <b/>
      <sz val="11"/>
      <color theme="0"/>
      <name val="Barlow"/>
      <family val="3"/>
    </font>
    <font>
      <sz val="11"/>
      <name val="Barlow"/>
      <family val="3"/>
    </font>
    <font>
      <b/>
      <i/>
      <sz val="11"/>
      <name val="Barlow"/>
      <family val="3"/>
    </font>
    <font>
      <b/>
      <sz val="11"/>
      <name val="Barlow"/>
      <family val="3"/>
    </font>
    <font>
      <b/>
      <i/>
      <sz val="11"/>
      <color rgb="FFFF0000"/>
      <name val="Barlow"/>
      <family val="3"/>
    </font>
    <font>
      <sz val="10"/>
      <color rgb="FF000000"/>
      <name val="Barlow"/>
      <family val="3"/>
    </font>
    <font>
      <b/>
      <sz val="11"/>
      <color rgb="FFFFFFFF"/>
      <name val="Barlow"/>
      <family val="3"/>
    </font>
    <font>
      <b/>
      <sz val="11"/>
      <color indexed="9"/>
      <name val="Barlow"/>
      <family val="3"/>
    </font>
    <font>
      <b/>
      <sz val="10"/>
      <name val="Barlow"/>
      <family val="3"/>
    </font>
    <font>
      <sz val="10"/>
      <color theme="1"/>
      <name val="Barlow"/>
      <family val="3"/>
    </font>
    <font>
      <b/>
      <sz val="11"/>
      <color indexed="8"/>
      <name val="Barlow"/>
      <family val="3"/>
    </font>
    <font>
      <sz val="11"/>
      <color indexed="8"/>
      <name val="Calibri"/>
      <family val="2"/>
    </font>
    <font>
      <sz val="12"/>
      <color rgb="FFFFFF00"/>
      <name val="Arial"/>
      <family val="2"/>
    </font>
    <font>
      <sz val="11"/>
      <color theme="1"/>
      <name val="Barlow"/>
      <family val="3"/>
    </font>
    <font>
      <sz val="11"/>
      <color indexed="8"/>
      <name val="Barlow"/>
      <family val="3"/>
    </font>
    <font>
      <b/>
      <sz val="11"/>
      <color theme="0"/>
      <name val="Barlow"/>
      <family val="3"/>
    </font>
    <font>
      <b/>
      <sz val="11"/>
      <color indexed="8"/>
      <name val="Barlow"/>
      <family val="3"/>
    </font>
    <font>
      <sz val="11"/>
      <color rgb="FF000000"/>
      <name val="Barlow"/>
      <family val="3"/>
    </font>
    <font>
      <sz val="10"/>
      <color indexed="8"/>
      <name val="Barlow"/>
      <family val="3"/>
    </font>
    <font>
      <b/>
      <sz val="11"/>
      <color rgb="FF000000"/>
      <name val="Barlow"/>
      <family val="3"/>
    </font>
    <font>
      <b/>
      <sz val="11"/>
      <name val="Barlow"/>
      <family val="3"/>
    </font>
    <font>
      <sz val="10"/>
      <name val="Barlow"/>
      <family val="3"/>
    </font>
    <font>
      <sz val="10"/>
      <color theme="1"/>
      <name val="Barlow"/>
      <family val="3"/>
    </font>
    <font>
      <b/>
      <sz val="11"/>
      <color rgb="FFFFFFFF"/>
      <name val="Barlow"/>
      <family val="3"/>
    </font>
    <font>
      <b/>
      <sz val="11"/>
      <color theme="1"/>
      <name val="Barlow"/>
      <family val="3"/>
    </font>
    <font>
      <sz val="10"/>
      <color rgb="FF000000"/>
      <name val="Times New Roman"/>
      <family val="1"/>
    </font>
    <font>
      <sz val="12"/>
      <color rgb="FF000000"/>
      <name val="Arial"/>
      <family val="2"/>
    </font>
    <font>
      <sz val="12"/>
      <color indexed="8"/>
      <name val="Arial"/>
      <family val="2"/>
    </font>
    <font>
      <sz val="12"/>
      <color theme="1"/>
      <name val="Arial"/>
      <family val="2"/>
    </font>
    <font>
      <sz val="10"/>
      <name val="Arial"/>
      <family val="2"/>
    </font>
    <font>
      <sz val="9"/>
      <name val="Arial"/>
      <family val="2"/>
    </font>
    <font>
      <b/>
      <sz val="10"/>
      <name val="Arial"/>
      <family val="2"/>
    </font>
    <font>
      <b/>
      <sz val="10"/>
      <color theme="0"/>
      <name val="Barlow"/>
      <family val="3"/>
    </font>
    <font>
      <b/>
      <sz val="10"/>
      <name val="Barlow"/>
      <family val="3"/>
    </font>
    <font>
      <b/>
      <sz val="10"/>
      <color rgb="FF002060"/>
      <name val="Barlow"/>
      <family val="3"/>
    </font>
    <font>
      <i/>
      <sz val="11"/>
      <name val="Barlow"/>
      <family val="3"/>
    </font>
    <font>
      <sz val="10"/>
      <color theme="1"/>
      <name val="Calibri"/>
      <family val="2"/>
      <scheme val="minor"/>
    </font>
    <font>
      <sz val="8"/>
      <color theme="1"/>
      <name val="Barlow"/>
      <family val="3"/>
    </font>
    <font>
      <sz val="12"/>
      <color rgb="FF000000"/>
      <name val="Barlow"/>
      <family val="3"/>
    </font>
    <font>
      <sz val="12"/>
      <color indexed="8"/>
      <name val="Barlow"/>
      <family val="3"/>
    </font>
    <font>
      <sz val="11"/>
      <name val="Barlow"/>
      <family val="3"/>
    </font>
    <font>
      <b/>
      <sz val="12"/>
      <name val="Barlow"/>
      <family val="3"/>
    </font>
    <font>
      <b/>
      <i/>
      <sz val="12"/>
      <name val="Barlow"/>
      <family val="3"/>
    </font>
    <font>
      <b/>
      <sz val="12"/>
      <color theme="0"/>
      <name val="Barlow"/>
      <family val="3"/>
    </font>
    <font>
      <b/>
      <i/>
      <sz val="12"/>
      <color theme="0"/>
      <name val="Barlow"/>
      <family val="3"/>
    </font>
    <font>
      <sz val="12"/>
      <color theme="1"/>
      <name val="Barlow"/>
      <family val="3"/>
    </font>
    <font>
      <sz val="12"/>
      <color rgb="FF000000"/>
      <name val="Calibri"/>
      <family val="2"/>
      <scheme val="minor"/>
    </font>
    <font>
      <b/>
      <i/>
      <sz val="11"/>
      <name val="Barlow"/>
      <family val="3"/>
    </font>
    <font>
      <b/>
      <sz val="11"/>
      <color rgb="FF002060"/>
      <name val="Barlow"/>
      <family val="3"/>
    </font>
    <font>
      <sz val="11"/>
      <color theme="0"/>
      <name val="Barlow"/>
      <family val="3"/>
    </font>
    <font>
      <b/>
      <sz val="12"/>
      <color rgb="FF002060"/>
      <name val="Barlow"/>
      <family val="3"/>
    </font>
    <font>
      <b/>
      <sz val="12"/>
      <color theme="1"/>
      <name val="Barlow"/>
      <family val="3"/>
    </font>
    <font>
      <b/>
      <sz val="12"/>
      <color indexed="8"/>
      <name val="Barlow"/>
      <family val="3"/>
    </font>
    <font>
      <b/>
      <sz val="10"/>
      <color indexed="9"/>
      <name val="Barlow"/>
      <family val="3"/>
    </font>
    <font>
      <sz val="11"/>
      <color rgb="FFFF0000"/>
      <name val="Barlow"/>
      <family val="3"/>
    </font>
    <font>
      <sz val="11"/>
      <color rgb="FF000000"/>
      <name val="Barlow"/>
    </font>
    <font>
      <sz val="10"/>
      <name val="Barlow"/>
    </font>
    <font>
      <sz val="11"/>
      <color indexed="8"/>
      <name val="Barlow"/>
    </font>
    <font>
      <b/>
      <sz val="11"/>
      <color rgb="FFFFFFFF"/>
      <name val="arial"/>
    </font>
    <font>
      <sz val="11"/>
      <color rgb="FF000000"/>
      <name val="arial"/>
    </font>
    <font>
      <b/>
      <sz val="11"/>
      <color rgb="FF000000"/>
      <name val="arial"/>
    </font>
    <font>
      <sz val="48"/>
      <color theme="1"/>
      <name val="Calibri"/>
      <family val="2"/>
      <scheme val="minor"/>
    </font>
  </fonts>
  <fills count="15">
    <fill>
      <patternFill patternType="none"/>
    </fill>
    <fill>
      <patternFill patternType="gray125"/>
    </fill>
    <fill>
      <patternFill patternType="solid">
        <fgColor rgb="FFDDEBF7"/>
      </patternFill>
    </fill>
    <fill>
      <patternFill patternType="solid">
        <fgColor rgb="FFFFFFFF"/>
      </patternFill>
    </fill>
    <fill>
      <patternFill patternType="solid">
        <fgColor theme="0"/>
        <bgColor indexed="64"/>
      </patternFill>
    </fill>
    <fill>
      <patternFill patternType="solid">
        <fgColor rgb="FFDCE6F1"/>
        <bgColor indexed="64"/>
      </patternFill>
    </fill>
    <fill>
      <patternFill patternType="solid">
        <fgColor rgb="FFDDEBF7"/>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16365C"/>
        <bgColor indexed="64"/>
      </patternFill>
    </fill>
    <fill>
      <patternFill patternType="solid">
        <fgColor rgb="FF002060"/>
      </patternFill>
    </fill>
    <fill>
      <patternFill patternType="solid">
        <fgColor rgb="FF0070C4"/>
      </patternFill>
    </fill>
    <fill>
      <patternFill patternType="solid">
        <fgColor rgb="FFEDEDED"/>
      </patternFill>
    </fill>
    <fill>
      <patternFill patternType="solid">
        <fgColor rgb="FF71B8FF"/>
      </patternFill>
    </fill>
    <fill>
      <patternFill patternType="solid">
        <fgColor rgb="FFBDE9FF"/>
      </patternFill>
    </fill>
  </fills>
  <borders count="47">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style="thin">
        <color rgb="FF000000"/>
      </top>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rgb="FF000000"/>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44" fontId="24" fillId="0" borderId="0" applyFont="0" applyFill="0" applyBorder="0" applyAlignment="0" applyProtection="0"/>
    <xf numFmtId="0" fontId="38" fillId="0" borderId="0"/>
    <xf numFmtId="44" fontId="38" fillId="0" borderId="0" applyFont="0" applyFill="0" applyBorder="0" applyAlignment="0" applyProtection="0"/>
    <xf numFmtId="0" fontId="38" fillId="0" borderId="0"/>
    <xf numFmtId="43" fontId="38" fillId="0" borderId="0" applyFont="0" applyFill="0" applyBorder="0" applyAlignment="0" applyProtection="0"/>
  </cellStyleXfs>
  <cellXfs count="805">
    <xf numFmtId="0" fontId="0" fillId="0" borderId="0" xfId="0"/>
    <xf numFmtId="0" fontId="2" fillId="0" borderId="0" xfId="3"/>
    <xf numFmtId="3" fontId="3" fillId="2" borderId="2" xfId="3" applyNumberFormat="1" applyFont="1" applyFill="1" applyBorder="1" applyAlignment="1">
      <alignment horizontal="center" vertical="center" wrapText="1"/>
    </xf>
    <xf numFmtId="0" fontId="3" fillId="2" borderId="2" xfId="3" applyFont="1" applyFill="1" applyBorder="1" applyAlignment="1">
      <alignment horizontal="center" vertical="center" wrapText="1"/>
    </xf>
    <xf numFmtId="3" fontId="3" fillId="3" borderId="2" xfId="3" applyNumberFormat="1" applyFont="1" applyFill="1" applyBorder="1" applyAlignment="1">
      <alignment horizontal="center" vertical="center" wrapText="1"/>
    </xf>
    <xf numFmtId="0" fontId="3" fillId="3" borderId="2" xfId="3" applyFont="1" applyFill="1" applyBorder="1" applyAlignment="1">
      <alignment horizontal="center" vertical="center" wrapText="1"/>
    </xf>
    <xf numFmtId="0" fontId="2" fillId="0" borderId="0" xfId="3"/>
    <xf numFmtId="0" fontId="7" fillId="0" borderId="0" xfId="0" applyFont="1" applyAlignment="1">
      <alignment horizontal="left" vertical="top"/>
    </xf>
    <xf numFmtId="0" fontId="7" fillId="0" borderId="0" xfId="0" applyFont="1"/>
    <xf numFmtId="3" fontId="8" fillId="4" borderId="0" xfId="0" applyNumberFormat="1" applyFont="1" applyFill="1" applyAlignment="1">
      <alignment horizontal="center" vertical="center"/>
    </xf>
    <xf numFmtId="0" fontId="8" fillId="5" borderId="3" xfId="0" applyFont="1" applyFill="1" applyBorder="1" applyAlignment="1">
      <alignment horizontal="center" vertical="center"/>
    </xf>
    <xf numFmtId="0" fontId="8" fillId="4" borderId="0" xfId="0" applyFont="1" applyFill="1" applyAlignment="1">
      <alignment horizontal="center" vertical="center"/>
    </xf>
    <xf numFmtId="0" fontId="9" fillId="0" borderId="0" xfId="0" applyFont="1" applyAlignment="1">
      <alignment horizontal="left" vertical="top"/>
    </xf>
    <xf numFmtId="43" fontId="9" fillId="0" borderId="0" xfId="0" applyNumberFormat="1" applyFont="1" applyAlignment="1">
      <alignment horizontal="left" vertical="top"/>
    </xf>
    <xf numFmtId="0" fontId="10" fillId="0" borderId="2" xfId="0" applyFont="1" applyBorder="1" applyAlignment="1">
      <alignment horizontal="center" vertical="center" wrapText="1"/>
    </xf>
    <xf numFmtId="0" fontId="10" fillId="0" borderId="4" xfId="0" applyFont="1" applyBorder="1" applyAlignment="1">
      <alignment horizontal="left" vertical="center" wrapText="1"/>
    </xf>
    <xf numFmtId="0" fontId="9" fillId="0" borderId="3" xfId="0" applyFont="1" applyFill="1" applyBorder="1" applyAlignment="1">
      <alignment horizontal="left" vertical="top"/>
    </xf>
    <xf numFmtId="4" fontId="7" fillId="0" borderId="0" xfId="0" applyNumberFormat="1" applyFont="1"/>
    <xf numFmtId="4" fontId="11" fillId="0" borderId="0" xfId="0" applyNumberFormat="1" applyFont="1"/>
    <xf numFmtId="0" fontId="11" fillId="0" borderId="0" xfId="0" applyFont="1"/>
    <xf numFmtId="4" fontId="8" fillId="4" borderId="0" xfId="0" applyNumberFormat="1" applyFont="1" applyFill="1" applyAlignment="1">
      <alignment horizontal="center" vertical="center"/>
    </xf>
    <xf numFmtId="3" fontId="12" fillId="0" borderId="3" xfId="0" applyNumberFormat="1" applyFont="1" applyBorder="1" applyAlignment="1">
      <alignment horizontal="right" vertical="center"/>
    </xf>
    <xf numFmtId="0" fontId="12" fillId="0" borderId="5" xfId="0" applyFont="1" applyBorder="1" applyAlignment="1">
      <alignment horizontal="center" vertical="center"/>
    </xf>
    <xf numFmtId="0" fontId="12" fillId="0" borderId="5" xfId="0" applyFont="1" applyBorder="1" applyAlignment="1">
      <alignment horizontal="left" vertical="center"/>
    </xf>
    <xf numFmtId="0" fontId="11" fillId="0" borderId="3" xfId="0" applyFont="1" applyFill="1" applyBorder="1" applyProtection="1">
      <protection locked="0"/>
    </xf>
    <xf numFmtId="3" fontId="12" fillId="0" borderId="5" xfId="0" applyNumberFormat="1" applyFont="1" applyBorder="1" applyAlignment="1">
      <alignment horizontal="right" vertical="center"/>
    </xf>
    <xf numFmtId="0" fontId="7" fillId="0" borderId="0" xfId="0" applyFont="1" applyAlignment="1">
      <alignment horizontal="center" vertical="top"/>
    </xf>
    <xf numFmtId="0" fontId="7" fillId="0" borderId="0" xfId="0" applyFont="1" applyAlignment="1">
      <alignment wrapText="1"/>
    </xf>
    <xf numFmtId="0" fontId="7" fillId="0" borderId="0" xfId="0" applyFont="1" applyAlignment="1">
      <alignment horizontal="left" wrapText="1"/>
    </xf>
    <xf numFmtId="3" fontId="10" fillId="0" borderId="6" xfId="0" applyNumberFormat="1" applyFont="1" applyBorder="1" applyAlignment="1">
      <alignment vertical="center" wrapText="1"/>
    </xf>
    <xf numFmtId="0" fontId="10" fillId="0" borderId="6" xfId="0" applyFont="1" applyBorder="1" applyAlignment="1">
      <alignment horizontal="center" vertical="center" wrapText="1"/>
    </xf>
    <xf numFmtId="0" fontId="10" fillId="0" borderId="7" xfId="0" applyFont="1" applyBorder="1" applyAlignment="1">
      <alignment vertical="center" wrapText="1"/>
    </xf>
    <xf numFmtId="3" fontId="10" fillId="0" borderId="3" xfId="0" applyNumberFormat="1" applyFont="1" applyBorder="1" applyAlignment="1">
      <alignment vertical="center" wrapText="1"/>
    </xf>
    <xf numFmtId="0" fontId="10" fillId="0" borderId="3" xfId="0" applyFont="1" applyBorder="1" applyAlignment="1">
      <alignment horizontal="center" vertical="center" wrapText="1"/>
    </xf>
    <xf numFmtId="0" fontId="10" fillId="0" borderId="8" xfId="0" applyFont="1" applyBorder="1" applyAlignment="1">
      <alignment vertical="center" wrapText="1"/>
    </xf>
    <xf numFmtId="0" fontId="9" fillId="0" borderId="0" xfId="0" applyFont="1"/>
    <xf numFmtId="3" fontId="10" fillId="0" borderId="2" xfId="0" applyNumberFormat="1" applyFont="1" applyBorder="1" applyAlignment="1">
      <alignment horizontal="right" vertical="center" wrapText="1"/>
    </xf>
    <xf numFmtId="3" fontId="10" fillId="0" borderId="2" xfId="0" applyNumberFormat="1" applyFont="1" applyBorder="1" applyAlignment="1">
      <alignment horizontal="center" vertical="center" wrapText="1"/>
    </xf>
    <xf numFmtId="3" fontId="10" fillId="0" borderId="4" xfId="0" applyNumberFormat="1" applyFont="1" applyBorder="1" applyAlignment="1">
      <alignment horizontal="right" vertical="center" wrapText="1"/>
    </xf>
    <xf numFmtId="3" fontId="10" fillId="0" borderId="6" xfId="0" applyNumberFormat="1" applyFont="1" applyBorder="1" applyAlignment="1">
      <alignment horizontal="center" vertical="center" wrapText="1"/>
    </xf>
    <xf numFmtId="3" fontId="10" fillId="0" borderId="3" xfId="0" applyNumberFormat="1" applyFont="1" applyBorder="1" applyAlignment="1">
      <alignment horizontal="center" vertical="center" wrapText="1"/>
    </xf>
    <xf numFmtId="0" fontId="10" fillId="0" borderId="12" xfId="0" applyFont="1" applyBorder="1" applyAlignment="1">
      <alignment horizontal="left" vertical="center" wrapText="1"/>
    </xf>
    <xf numFmtId="3" fontId="10" fillId="0" borderId="13" xfId="0" applyNumberFormat="1" applyFont="1" applyBorder="1" applyAlignment="1">
      <alignment horizontal="center" vertical="center" wrapText="1"/>
    </xf>
    <xf numFmtId="0" fontId="14" fillId="4" borderId="0" xfId="0" applyFont="1" applyFill="1"/>
    <xf numFmtId="0" fontId="15" fillId="0" borderId="0" xfId="0" applyFont="1"/>
    <xf numFmtId="0" fontId="14" fillId="0" borderId="0" xfId="0" applyFont="1"/>
    <xf numFmtId="0" fontId="17" fillId="0" borderId="0" xfId="0" applyFont="1"/>
    <xf numFmtId="0" fontId="10" fillId="0" borderId="7" xfId="0" applyFont="1" applyBorder="1" applyAlignment="1">
      <alignment horizontal="left" vertical="center" wrapText="1"/>
    </xf>
    <xf numFmtId="0" fontId="7" fillId="0" borderId="0" xfId="0" applyFont="1" applyAlignment="1">
      <alignment vertical="top" wrapText="1"/>
    </xf>
    <xf numFmtId="0" fontId="7" fillId="0" borderId="0" xfId="0" applyFont="1" applyAlignment="1">
      <alignment vertical="top"/>
    </xf>
    <xf numFmtId="4" fontId="14" fillId="0" borderId="0" xfId="0" applyNumberFormat="1" applyFont="1" applyBorder="1" applyAlignment="1">
      <alignment horizontal="right" vertical="center" wrapText="1"/>
    </xf>
    <xf numFmtId="3" fontId="8" fillId="5" borderId="3" xfId="0" applyNumberFormat="1" applyFont="1" applyFill="1" applyBorder="1" applyAlignment="1">
      <alignment horizontal="center" vertical="center"/>
    </xf>
    <xf numFmtId="0" fontId="9" fillId="0" borderId="0" xfId="0" applyFont="1" applyFill="1" applyBorder="1" applyAlignment="1">
      <alignment horizontal="left" wrapText="1"/>
    </xf>
    <xf numFmtId="0" fontId="9" fillId="0" borderId="3"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9" fillId="0" borderId="9" xfId="0" applyFont="1" applyFill="1" applyBorder="1" applyAlignment="1">
      <alignment horizontal="center" vertical="center" wrapText="1"/>
    </xf>
    <xf numFmtId="0" fontId="23" fillId="4" borderId="0" xfId="0" applyFont="1" applyFill="1" applyBorder="1"/>
    <xf numFmtId="0" fontId="14" fillId="0" borderId="0" xfId="0" applyFont="1" applyAlignment="1">
      <alignment vertical="center"/>
    </xf>
    <xf numFmtId="0" fontId="26" fillId="0" borderId="0" xfId="0" applyFont="1" applyAlignment="1">
      <alignment horizontal="left" vertical="top"/>
    </xf>
    <xf numFmtId="0" fontId="27" fillId="0" borderId="0" xfId="0" applyFont="1"/>
    <xf numFmtId="0" fontId="26" fillId="0" borderId="0" xfId="0" applyFont="1" applyAlignment="1">
      <alignment horizontal="left" wrapText="1"/>
    </xf>
    <xf numFmtId="0" fontId="29" fillId="6" borderId="3" xfId="0" applyFont="1" applyFill="1" applyBorder="1" applyAlignment="1">
      <alignment horizontal="center"/>
    </xf>
    <xf numFmtId="0" fontId="29" fillId="6" borderId="3" xfId="0" applyFont="1" applyFill="1" applyBorder="1"/>
    <xf numFmtId="0" fontId="30" fillId="0" borderId="0" xfId="0" applyFont="1" applyAlignment="1">
      <alignment horizontal="left" vertical="top"/>
    </xf>
    <xf numFmtId="3" fontId="31" fillId="0" borderId="3" xfId="1" applyNumberFormat="1" applyFont="1" applyBorder="1" applyAlignment="1"/>
    <xf numFmtId="0" fontId="31" fillId="0" borderId="3" xfId="0" applyFont="1" applyBorder="1" applyAlignment="1" applyProtection="1">
      <alignment horizontal="center"/>
      <protection locked="0"/>
    </xf>
    <xf numFmtId="0" fontId="31" fillId="0" borderId="3" xfId="0" applyFont="1" applyBorder="1" applyProtection="1">
      <protection locked="0"/>
    </xf>
    <xf numFmtId="0" fontId="30" fillId="0" borderId="0" xfId="0" applyFont="1"/>
    <xf numFmtId="4" fontId="26" fillId="0" borderId="0" xfId="0" applyNumberFormat="1" applyFont="1"/>
    <xf numFmtId="0" fontId="26" fillId="0" borderId="0" xfId="0" applyFont="1"/>
    <xf numFmtId="4" fontId="26" fillId="0" borderId="0" xfId="0" applyNumberFormat="1" applyFont="1" applyAlignment="1">
      <alignment horizontal="left" vertical="top"/>
    </xf>
    <xf numFmtId="0" fontId="26" fillId="0" borderId="0" xfId="0" applyFont="1" applyAlignment="1">
      <alignment wrapText="1"/>
    </xf>
    <xf numFmtId="0" fontId="33" fillId="6" borderId="17" xfId="0" applyFont="1" applyFill="1" applyBorder="1" applyAlignment="1">
      <alignment vertical="center" wrapText="1"/>
    </xf>
    <xf numFmtId="3" fontId="34" fillId="0" borderId="2" xfId="0" applyNumberFormat="1" applyFont="1" applyBorder="1" applyAlignment="1">
      <alignment horizontal="right" vertical="center" wrapText="1"/>
    </xf>
    <xf numFmtId="0" fontId="34" fillId="0" borderId="2" xfId="0" applyFont="1" applyBorder="1" applyAlignment="1">
      <alignment horizontal="center" vertical="center" wrapText="1"/>
    </xf>
    <xf numFmtId="0" fontId="34" fillId="0" borderId="4" xfId="0" applyFont="1" applyBorder="1" applyAlignment="1">
      <alignment horizontal="left" vertical="center" wrapText="1"/>
    </xf>
    <xf numFmtId="0" fontId="35" fillId="0" borderId="3" xfId="0" applyFont="1" applyFill="1" applyBorder="1" applyAlignment="1">
      <alignment horizontal="left" wrapText="1"/>
    </xf>
    <xf numFmtId="0" fontId="35" fillId="0" borderId="3"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26" fillId="0" borderId="0" xfId="0" applyFont="1" applyAlignment="1">
      <alignment vertical="top"/>
    </xf>
    <xf numFmtId="0" fontId="26" fillId="0" borderId="0" xfId="4" applyFont="1"/>
    <xf numFmtId="0" fontId="37" fillId="4" borderId="0" xfId="4" applyFont="1" applyFill="1" applyAlignment="1">
      <alignment horizontal="center"/>
    </xf>
    <xf numFmtId="0" fontId="37" fillId="4" borderId="0" xfId="4" applyFont="1" applyFill="1"/>
    <xf numFmtId="3" fontId="10" fillId="0" borderId="6" xfId="0" applyNumberFormat="1" applyFont="1" applyBorder="1" applyAlignment="1">
      <alignment horizontal="right" vertical="center" wrapText="1"/>
    </xf>
    <xf numFmtId="3" fontId="10" fillId="0" borderId="3" xfId="0" applyNumberFormat="1" applyFont="1" applyBorder="1" applyAlignment="1">
      <alignment horizontal="right" vertical="center" wrapText="1"/>
    </xf>
    <xf numFmtId="0" fontId="39" fillId="0" borderId="0" xfId="6" applyFont="1" applyAlignment="1">
      <alignment horizontal="left" vertical="top"/>
    </xf>
    <xf numFmtId="3" fontId="39" fillId="0" borderId="0" xfId="2" applyNumberFormat="1" applyFont="1" applyFill="1" applyBorder="1" applyAlignment="1">
      <alignment horizontal="center" vertical="top"/>
    </xf>
    <xf numFmtId="0" fontId="39" fillId="0" borderId="0" xfId="6" applyFont="1" applyAlignment="1">
      <alignment horizontal="center" vertical="top"/>
    </xf>
    <xf numFmtId="3" fontId="39" fillId="0" borderId="0" xfId="2" applyNumberFormat="1" applyFont="1" applyFill="1" applyBorder="1" applyAlignment="1">
      <alignment horizontal="center" wrapText="1"/>
    </xf>
    <xf numFmtId="0" fontId="39" fillId="0" borderId="0" xfId="6" applyFont="1" applyAlignment="1">
      <alignment horizontal="left" wrapText="1"/>
    </xf>
    <xf numFmtId="0" fontId="39" fillId="0" borderId="0" xfId="6" applyFont="1"/>
    <xf numFmtId="0" fontId="39" fillId="0" borderId="0" xfId="6" applyFont="1" applyAlignment="1">
      <alignment horizontal="center" wrapText="1"/>
    </xf>
    <xf numFmtId="0" fontId="40" fillId="0" borderId="0" xfId="6" applyFont="1"/>
    <xf numFmtId="0" fontId="23" fillId="6" borderId="3" xfId="0" applyFont="1" applyFill="1" applyBorder="1" applyAlignment="1">
      <alignment horizontal="center"/>
    </xf>
    <xf numFmtId="0" fontId="7" fillId="0" borderId="16" xfId="0" applyFont="1" applyBorder="1" applyAlignment="1">
      <alignment horizontal="left" wrapText="1"/>
    </xf>
    <xf numFmtId="0" fontId="35" fillId="0" borderId="3" xfId="0" applyFont="1" applyFill="1" applyBorder="1" applyAlignment="1">
      <alignment horizontal="center" vertical="center"/>
    </xf>
    <xf numFmtId="0" fontId="11" fillId="0" borderId="0" xfId="5" applyNumberFormat="1" applyFont="1"/>
    <xf numFmtId="0" fontId="23" fillId="0" borderId="0" xfId="0" applyFont="1"/>
    <xf numFmtId="0" fontId="23" fillId="6" borderId="9" xfId="0" applyFont="1" applyFill="1" applyBorder="1" applyAlignment="1">
      <alignment horizontal="center" vertical="center"/>
    </xf>
    <xf numFmtId="0" fontId="11" fillId="4" borderId="0" xfId="0" applyFont="1" applyFill="1"/>
    <xf numFmtId="3" fontId="10" fillId="4" borderId="2" xfId="0" applyNumberFormat="1" applyFont="1" applyFill="1" applyBorder="1" applyAlignment="1">
      <alignment horizontal="right" vertical="center" wrapText="1"/>
    </xf>
    <xf numFmtId="3" fontId="10" fillId="4" borderId="3" xfId="8" applyNumberFormat="1" applyFont="1" applyFill="1" applyBorder="1" applyAlignment="1">
      <alignment horizontal="center" vertical="center" wrapText="1"/>
    </xf>
    <xf numFmtId="0" fontId="10" fillId="4" borderId="3" xfId="8" applyFont="1" applyFill="1" applyBorder="1" applyAlignment="1">
      <alignment horizontal="left" vertical="center" wrapText="1"/>
    </xf>
    <xf numFmtId="0" fontId="11" fillId="0" borderId="24" xfId="0" applyFont="1" applyBorder="1"/>
    <xf numFmtId="3" fontId="23" fillId="6" borderId="9" xfId="0" applyNumberFormat="1" applyFont="1" applyFill="1" applyBorder="1" applyAlignment="1">
      <alignment horizontal="center" vertical="center"/>
    </xf>
    <xf numFmtId="2" fontId="11" fillId="0" borderId="0" xfId="0" applyNumberFormat="1" applyFont="1" applyAlignment="1">
      <alignment horizontal="center"/>
    </xf>
    <xf numFmtId="0" fontId="23" fillId="6" borderId="3" xfId="0" applyFont="1" applyFill="1" applyBorder="1" applyAlignment="1">
      <alignment horizontal="center" vertical="center"/>
    </xf>
    <xf numFmtId="0" fontId="11" fillId="0" borderId="0" xfId="0" applyFont="1" applyFill="1" applyBorder="1"/>
    <xf numFmtId="3" fontId="10" fillId="4" borderId="13" xfId="0" applyNumberFormat="1" applyFont="1" applyFill="1" applyBorder="1" applyAlignment="1">
      <alignment horizontal="right" vertical="center" wrapText="1"/>
    </xf>
    <xf numFmtId="0" fontId="7" fillId="0" borderId="3" xfId="0" applyFont="1" applyFill="1" applyBorder="1" applyAlignment="1">
      <alignment horizont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left" vertical="center" wrapText="1"/>
    </xf>
    <xf numFmtId="0" fontId="15" fillId="0" borderId="24" xfId="0" applyFont="1" applyBorder="1"/>
    <xf numFmtId="0" fontId="11" fillId="0" borderId="0" xfId="0" applyFont="1" applyAlignment="1">
      <alignment horizontal="center"/>
    </xf>
    <xf numFmtId="0" fontId="43" fillId="0" borderId="2" xfId="0" applyFont="1" applyBorder="1" applyAlignment="1">
      <alignment horizontal="left" vertical="center" wrapText="1"/>
    </xf>
    <xf numFmtId="0" fontId="42" fillId="0" borderId="4" xfId="0" applyFont="1" applyBorder="1" applyAlignment="1">
      <alignment horizontal="center" vertical="center" wrapText="1"/>
    </xf>
    <xf numFmtId="0" fontId="43" fillId="0" borderId="6" xfId="0" applyFont="1" applyBorder="1" applyAlignment="1">
      <alignment horizontal="left" vertical="center" wrapText="1"/>
    </xf>
    <xf numFmtId="0" fontId="42" fillId="0" borderId="8" xfId="0" applyFont="1" applyBorder="1" applyAlignment="1">
      <alignment horizontal="center" vertical="center" wrapText="1"/>
    </xf>
    <xf numFmtId="0" fontId="44" fillId="7" borderId="3" xfId="0" applyFont="1" applyFill="1" applyBorder="1" applyAlignment="1">
      <alignment horizontal="center" vertical="center"/>
    </xf>
    <xf numFmtId="0" fontId="44" fillId="7" borderId="3" xfId="0" applyFont="1" applyFill="1" applyBorder="1" applyAlignment="1">
      <alignment horizontal="center" vertical="center" wrapText="1"/>
    </xf>
    <xf numFmtId="0" fontId="13" fillId="0" borderId="0" xfId="0" applyFont="1" applyAlignment="1">
      <alignment horizontal="center" vertical="center"/>
    </xf>
    <xf numFmtId="0" fontId="13" fillId="0" borderId="0" xfId="0" applyFont="1" applyAlignment="1">
      <alignment vertical="center"/>
    </xf>
    <xf numFmtId="0" fontId="7" fillId="0" borderId="0" xfId="0" applyFont="1" applyFill="1" applyBorder="1" applyAlignment="1">
      <alignment horizontal="center" wrapText="1"/>
    </xf>
    <xf numFmtId="0" fontId="7" fillId="0" borderId="0" xfId="0" applyFont="1" applyAlignment="1">
      <alignment horizontal="left" vertical="top" wrapText="1"/>
    </xf>
    <xf numFmtId="0" fontId="22" fillId="0" borderId="3" xfId="0" applyFont="1" applyFill="1" applyBorder="1" applyAlignment="1">
      <alignment horizontal="center" vertical="center" wrapText="1"/>
    </xf>
    <xf numFmtId="0" fontId="10" fillId="0" borderId="4" xfId="0" applyFont="1" applyBorder="1" applyAlignment="1">
      <alignment horizontal="center" vertical="center" wrapText="1"/>
    </xf>
    <xf numFmtId="0" fontId="22" fillId="0" borderId="9" xfId="0" applyFont="1" applyFill="1" applyBorder="1" applyAlignment="1">
      <alignment horizontal="center" vertical="center" wrapText="1"/>
    </xf>
    <xf numFmtId="0" fontId="7" fillId="0" borderId="8" xfId="0" applyFont="1" applyBorder="1" applyAlignment="1">
      <alignment vertical="top" wrapText="1"/>
    </xf>
    <xf numFmtId="0" fontId="3" fillId="0" borderId="0" xfId="6" applyFont="1" applyFill="1" applyBorder="1" applyAlignment="1">
      <alignment horizontal="left" vertical="top"/>
    </xf>
    <xf numFmtId="3" fontId="34" fillId="0" borderId="2" xfId="6" applyNumberFormat="1" applyFont="1" applyFill="1" applyBorder="1" applyAlignment="1">
      <alignment horizontal="right" vertical="center" wrapText="1"/>
    </xf>
    <xf numFmtId="0" fontId="34" fillId="0" borderId="2" xfId="6" applyNumberFormat="1" applyFont="1" applyFill="1" applyBorder="1" applyAlignment="1">
      <alignment horizontal="center" vertical="center" wrapText="1"/>
    </xf>
    <xf numFmtId="0" fontId="34" fillId="0" borderId="2" xfId="6" applyFont="1" applyFill="1" applyBorder="1" applyAlignment="1">
      <alignment horizontal="left" vertical="center" wrapText="1"/>
    </xf>
    <xf numFmtId="0" fontId="3" fillId="0" borderId="0" xfId="6" applyFont="1" applyFill="1" applyBorder="1" applyAlignment="1">
      <alignment vertical="top" wrapText="1"/>
    </xf>
    <xf numFmtId="0" fontId="46" fillId="2" borderId="3" xfId="6" applyFont="1" applyFill="1" applyBorder="1" applyAlignment="1">
      <alignment vertical="top" wrapText="1"/>
    </xf>
    <xf numFmtId="0" fontId="3" fillId="0" borderId="0" xfId="6" applyFont="1" applyFill="1" applyBorder="1" applyAlignment="1">
      <alignment horizontal="left" wrapText="1"/>
    </xf>
    <xf numFmtId="0" fontId="34" fillId="0" borderId="13" xfId="6" applyFont="1" applyFill="1" applyBorder="1" applyAlignment="1">
      <alignment horizontal="center" vertical="center" wrapText="1"/>
    </xf>
    <xf numFmtId="0" fontId="34" fillId="0" borderId="27" xfId="6" applyFont="1" applyFill="1" applyBorder="1" applyAlignment="1">
      <alignment horizontal="left" vertical="center" wrapText="1"/>
    </xf>
    <xf numFmtId="0" fontId="34" fillId="0" borderId="13" xfId="6" applyNumberFormat="1" applyFont="1" applyFill="1" applyBorder="1" applyAlignment="1">
      <alignment horizontal="center" vertical="center" wrapText="1"/>
    </xf>
    <xf numFmtId="0" fontId="31" fillId="0" borderId="0" xfId="6" applyFont="1"/>
    <xf numFmtId="0" fontId="47" fillId="0" borderId="0" xfId="6" applyFont="1"/>
    <xf numFmtId="3" fontId="3" fillId="0" borderId="0" xfId="6" applyNumberFormat="1" applyFont="1" applyFill="1" applyBorder="1" applyAlignment="1">
      <alignment horizontal="left" vertical="top"/>
    </xf>
    <xf numFmtId="3" fontId="34" fillId="0" borderId="6" xfId="6" applyNumberFormat="1" applyFont="1" applyFill="1" applyBorder="1" applyAlignment="1">
      <alignment horizontal="right" vertical="center" wrapText="1"/>
    </xf>
    <xf numFmtId="0" fontId="46" fillId="0" borderId="0" xfId="6" applyFont="1" applyFill="1" applyBorder="1" applyAlignment="1">
      <alignment vertical="top" wrapText="1"/>
    </xf>
    <xf numFmtId="0" fontId="41" fillId="0" borderId="0" xfId="0" applyFont="1"/>
    <xf numFmtId="3" fontId="8" fillId="4" borderId="0" xfId="6" applyNumberFormat="1" applyFont="1" applyFill="1" applyAlignment="1">
      <alignment horizontal="center" vertical="center"/>
    </xf>
    <xf numFmtId="1" fontId="8" fillId="5" borderId="3" xfId="6" applyNumberFormat="1" applyFont="1" applyFill="1" applyBorder="1" applyAlignment="1">
      <alignment horizontal="center" vertical="center"/>
    </xf>
    <xf numFmtId="0" fontId="8" fillId="4" borderId="0" xfId="6" applyFont="1" applyFill="1" applyAlignment="1">
      <alignment horizontal="center" vertical="center"/>
    </xf>
    <xf numFmtId="0" fontId="9" fillId="0" borderId="0" xfId="6" applyFont="1"/>
    <xf numFmtId="1" fontId="18" fillId="0" borderId="2" xfId="6" applyNumberFormat="1" applyFont="1" applyFill="1" applyBorder="1" applyAlignment="1">
      <alignment horizontal="center" vertical="center" shrinkToFit="1"/>
    </xf>
    <xf numFmtId="1" fontId="18" fillId="0" borderId="2" xfId="6" applyNumberFormat="1" applyFont="1" applyFill="1" applyBorder="1" applyAlignment="1">
      <alignment horizontal="left" vertical="center" shrinkToFit="1"/>
    </xf>
    <xf numFmtId="3" fontId="10" fillId="0" borderId="6" xfId="0" applyNumberFormat="1" applyFont="1" applyFill="1" applyBorder="1" applyAlignment="1">
      <alignment horizontal="right" vertical="center" wrapText="1"/>
    </xf>
    <xf numFmtId="3" fontId="34" fillId="0" borderId="6" xfId="0" applyNumberFormat="1" applyFont="1" applyFill="1" applyBorder="1" applyAlignment="1">
      <alignment horizontal="right" vertical="center" wrapText="1"/>
    </xf>
    <xf numFmtId="0" fontId="14" fillId="4" borderId="8" xfId="6" applyFont="1" applyFill="1" applyBorder="1" applyAlignment="1"/>
    <xf numFmtId="0" fontId="39" fillId="0" borderId="0" xfId="6" applyFont="1" applyFill="1" applyBorder="1" applyAlignment="1">
      <alignment horizontal="left" wrapText="1"/>
    </xf>
    <xf numFmtId="1" fontId="18" fillId="0" borderId="34" xfId="6" applyNumberFormat="1" applyFont="1" applyFill="1" applyBorder="1" applyAlignment="1">
      <alignment horizontal="center" vertical="center" shrinkToFit="1"/>
    </xf>
    <xf numFmtId="1" fontId="18" fillId="0" borderId="13" xfId="6" applyNumberFormat="1" applyFont="1" applyFill="1" applyBorder="1" applyAlignment="1">
      <alignment horizontal="center" vertical="center" shrinkToFit="1"/>
    </xf>
    <xf numFmtId="0" fontId="12" fillId="0" borderId="3" xfId="0" applyFont="1" applyBorder="1" applyAlignment="1">
      <alignment horizontal="center"/>
    </xf>
    <xf numFmtId="0" fontId="12" fillId="0" borderId="3" xfId="0" applyFont="1" applyBorder="1" applyAlignment="1">
      <alignment horizontal="left"/>
    </xf>
    <xf numFmtId="0" fontId="11" fillId="0" borderId="3" xfId="6" applyFont="1" applyFill="1" applyBorder="1"/>
    <xf numFmtId="43" fontId="11" fillId="0" borderId="0" xfId="1" applyFont="1" applyBorder="1" applyAlignment="1"/>
    <xf numFmtId="0" fontId="12" fillId="0" borderId="3" xfId="0" applyFont="1" applyBorder="1" applyAlignment="1">
      <alignment horizontal="center" vertical="center"/>
    </xf>
    <xf numFmtId="0" fontId="12" fillId="0" borderId="3" xfId="0" applyFont="1" applyBorder="1" applyAlignment="1">
      <alignment horizontal="left" vertical="center"/>
    </xf>
    <xf numFmtId="0" fontId="11" fillId="0" borderId="3" xfId="0" applyFont="1" applyFill="1" applyBorder="1" applyAlignment="1">
      <alignment horizontal="center" vertical="center"/>
    </xf>
    <xf numFmtId="0" fontId="11" fillId="0" borderId="3" xfId="0" applyFont="1" applyFill="1" applyBorder="1" applyAlignment="1" applyProtection="1">
      <alignment horizontal="center" vertical="center"/>
      <protection locked="0"/>
    </xf>
    <xf numFmtId="0" fontId="7" fillId="0" borderId="24" xfId="0" applyFont="1" applyBorder="1"/>
    <xf numFmtId="3" fontId="16" fillId="8" borderId="3" xfId="0" applyNumberFormat="1" applyFont="1" applyFill="1" applyBorder="1" applyAlignment="1">
      <alignment horizontal="center" vertical="center" wrapText="1"/>
    </xf>
    <xf numFmtId="0" fontId="10" fillId="0" borderId="3" xfId="0" applyFont="1" applyBorder="1" applyAlignment="1">
      <alignment vertical="center" wrapText="1"/>
    </xf>
    <xf numFmtId="0" fontId="10" fillId="0" borderId="3" xfId="0" applyFont="1" applyFill="1" applyBorder="1" applyAlignment="1">
      <alignment horizontal="center" vertical="center" wrapText="1"/>
    </xf>
    <xf numFmtId="0" fontId="13" fillId="4" borderId="29" xfId="0" applyFont="1" applyFill="1" applyBorder="1" applyAlignment="1">
      <alignment horizontal="left" vertical="center" wrapText="1" indent="1"/>
    </xf>
    <xf numFmtId="3" fontId="34" fillId="0" borderId="3" xfId="4" applyNumberFormat="1" applyFont="1" applyFill="1" applyBorder="1" applyAlignment="1">
      <alignment horizontal="center" vertical="center"/>
    </xf>
    <xf numFmtId="0" fontId="34" fillId="0" borderId="3" xfId="4" applyFont="1" applyFill="1" applyBorder="1" applyAlignment="1">
      <alignment horizontal="center" vertical="center"/>
    </xf>
    <xf numFmtId="0" fontId="34" fillId="0" borderId="3" xfId="4" applyFont="1" applyFill="1" applyBorder="1" applyAlignment="1">
      <alignment vertical="center"/>
    </xf>
    <xf numFmtId="0" fontId="50" fillId="0" borderId="0" xfId="4" applyFont="1"/>
    <xf numFmtId="0" fontId="31" fillId="0" borderId="0" xfId="4" applyFont="1"/>
    <xf numFmtId="0" fontId="31" fillId="0" borderId="0" xfId="4" applyFont="1" applyBorder="1"/>
    <xf numFmtId="0" fontId="31" fillId="0" borderId="19" xfId="4" applyFont="1" applyBorder="1" applyAlignment="1">
      <alignment horizontal="left"/>
    </xf>
    <xf numFmtId="0" fontId="35" fillId="0" borderId="0" xfId="4" applyFont="1"/>
    <xf numFmtId="0" fontId="47" fillId="0" borderId="0" xfId="4" applyFont="1"/>
    <xf numFmtId="0" fontId="3" fillId="0" borderId="3" xfId="4" applyFont="1" applyBorder="1" applyAlignment="1">
      <alignment horizontal="left" vertical="center"/>
    </xf>
    <xf numFmtId="0" fontId="3" fillId="0" borderId="3" xfId="4" applyFont="1" applyBorder="1" applyAlignment="1">
      <alignment horizontal="center" vertical="center"/>
    </xf>
    <xf numFmtId="0" fontId="33" fillId="0" borderId="0" xfId="6" applyFont="1" applyFill="1" applyBorder="1" applyAlignment="1">
      <alignment vertical="top" wrapText="1"/>
    </xf>
    <xf numFmtId="0" fontId="35" fillId="4" borderId="0" xfId="4" applyFont="1" applyFill="1"/>
    <xf numFmtId="0" fontId="35" fillId="4" borderId="0" xfId="4" applyFont="1" applyFill="1" applyAlignment="1">
      <alignment vertical="center"/>
    </xf>
    <xf numFmtId="2" fontId="11" fillId="0" borderId="0" xfId="0" applyNumberFormat="1" applyFont="1" applyAlignment="1"/>
    <xf numFmtId="0" fontId="3" fillId="0" borderId="3" xfId="0" applyFont="1" applyFill="1" applyBorder="1" applyAlignment="1">
      <alignment horizontal="center" vertical="center" wrapText="1"/>
    </xf>
    <xf numFmtId="0" fontId="34" fillId="0" borderId="7" xfId="0" applyFont="1" applyBorder="1" applyAlignment="1">
      <alignment horizontal="left" vertical="center" wrapText="1"/>
    </xf>
    <xf numFmtId="3" fontId="34" fillId="0" borderId="6" xfId="0" applyNumberFormat="1" applyFont="1" applyBorder="1" applyAlignment="1">
      <alignment horizontal="right" vertical="center" wrapText="1"/>
    </xf>
    <xf numFmtId="3" fontId="35" fillId="0" borderId="15" xfId="0" applyNumberFormat="1" applyFont="1" applyBorder="1" applyAlignment="1">
      <alignment vertical="center" wrapText="1"/>
    </xf>
    <xf numFmtId="3" fontId="34" fillId="0" borderId="3" xfId="0" applyNumberFormat="1" applyFont="1" applyBorder="1" applyAlignment="1">
      <alignment horizontal="right" vertical="center" wrapText="1"/>
    </xf>
    <xf numFmtId="0" fontId="34" fillId="0" borderId="3" xfId="0" applyFont="1" applyBorder="1" applyAlignment="1">
      <alignment vertical="center" wrapText="1"/>
    </xf>
    <xf numFmtId="0" fontId="51" fillId="0" borderId="0" xfId="6" applyFont="1" applyAlignment="1">
      <alignment horizontal="left" vertical="top"/>
    </xf>
    <xf numFmtId="0" fontId="51" fillId="0" borderId="0" xfId="6" applyFont="1" applyAlignment="1">
      <alignment horizontal="center"/>
    </xf>
    <xf numFmtId="3" fontId="51" fillId="0" borderId="0" xfId="2" applyNumberFormat="1" applyFont="1" applyAlignment="1">
      <alignment horizontal="center"/>
    </xf>
    <xf numFmtId="0" fontId="51" fillId="0" borderId="0" xfId="6" applyFont="1"/>
    <xf numFmtId="0" fontId="6" fillId="4" borderId="0" xfId="6" applyFont="1" applyFill="1" applyAlignment="1">
      <alignment horizontal="center" vertical="center"/>
    </xf>
    <xf numFmtId="3" fontId="6" fillId="4" borderId="0" xfId="2" applyNumberFormat="1" applyFont="1" applyFill="1" applyAlignment="1">
      <alignment horizontal="center" vertical="center"/>
    </xf>
    <xf numFmtId="0" fontId="51" fillId="0" borderId="0" xfId="6" applyFont="1" applyAlignment="1">
      <alignment horizontal="left" wrapText="1"/>
    </xf>
    <xf numFmtId="3" fontId="51" fillId="0" borderId="0" xfId="2" applyNumberFormat="1" applyFont="1" applyFill="1" applyBorder="1" applyAlignment="1">
      <alignment horizontal="center" wrapText="1"/>
    </xf>
    <xf numFmtId="0" fontId="51" fillId="0" borderId="0" xfId="6" applyFont="1" applyAlignment="1">
      <alignment horizontal="center" wrapText="1"/>
    </xf>
    <xf numFmtId="0" fontId="51" fillId="0" borderId="0" xfId="6" applyFont="1" applyAlignment="1">
      <alignment horizontal="center" vertical="top"/>
    </xf>
    <xf numFmtId="3" fontId="51" fillId="0" borderId="0" xfId="2" applyNumberFormat="1" applyFont="1" applyFill="1" applyBorder="1" applyAlignment="1">
      <alignment horizontal="center" vertical="top"/>
    </xf>
    <xf numFmtId="0" fontId="34" fillId="0" borderId="4" xfId="6" applyFont="1" applyFill="1" applyBorder="1" applyAlignment="1">
      <alignment horizontal="left" vertical="top" wrapText="1"/>
    </xf>
    <xf numFmtId="1" fontId="3" fillId="0" borderId="2" xfId="6" applyNumberFormat="1" applyFont="1" applyFill="1" applyBorder="1" applyAlignment="1">
      <alignment horizontal="center" vertical="top" shrinkToFit="1"/>
    </xf>
    <xf numFmtId="3" fontId="3" fillId="0" borderId="2" xfId="2" applyNumberFormat="1" applyFont="1" applyFill="1" applyBorder="1" applyAlignment="1">
      <alignment horizontal="right" vertical="top" shrinkToFit="1"/>
    </xf>
    <xf numFmtId="0" fontId="34" fillId="0" borderId="26" xfId="6" applyFont="1" applyFill="1" applyBorder="1" applyAlignment="1">
      <alignment horizontal="left" vertical="top" wrapText="1"/>
    </xf>
    <xf numFmtId="1" fontId="3" fillId="0" borderId="13" xfId="6" applyNumberFormat="1" applyFont="1" applyFill="1" applyBorder="1" applyAlignment="1">
      <alignment horizontal="center" vertical="top" shrinkToFit="1"/>
    </xf>
    <xf numFmtId="3" fontId="3" fillId="0" borderId="13" xfId="2" applyNumberFormat="1" applyFont="1" applyFill="1" applyBorder="1" applyAlignment="1">
      <alignment horizontal="right" vertical="top" shrinkToFit="1"/>
    </xf>
    <xf numFmtId="0" fontId="34" fillId="0" borderId="10" xfId="6" applyFont="1" applyFill="1" applyBorder="1" applyAlignment="1">
      <alignment horizontal="left" vertical="top" wrapText="1"/>
    </xf>
    <xf numFmtId="1" fontId="3" fillId="0" borderId="3" xfId="6" applyNumberFormat="1" applyFont="1" applyFill="1" applyBorder="1" applyAlignment="1">
      <alignment horizontal="center" vertical="top" shrinkToFit="1"/>
    </xf>
    <xf numFmtId="3" fontId="3" fillId="0" borderId="3" xfId="2" applyNumberFormat="1" applyFont="1" applyFill="1" applyBorder="1" applyAlignment="1">
      <alignment horizontal="right" vertical="top" shrinkToFit="1"/>
    </xf>
    <xf numFmtId="0" fontId="32" fillId="4" borderId="0" xfId="6" applyFont="1" applyFill="1" applyAlignment="1">
      <alignment horizontal="center" vertical="center"/>
    </xf>
    <xf numFmtId="0" fontId="32" fillId="5" borderId="9" xfId="6" applyFont="1" applyFill="1" applyBorder="1" applyAlignment="1">
      <alignment horizontal="left" vertical="center"/>
    </xf>
    <xf numFmtId="1" fontId="32" fillId="5" borderId="9" xfId="6" applyNumberFormat="1" applyFont="1" applyFill="1" applyBorder="1" applyAlignment="1">
      <alignment horizontal="center" vertical="center"/>
    </xf>
    <xf numFmtId="3" fontId="32" fillId="4" borderId="0" xfId="2" applyNumberFormat="1" applyFont="1" applyFill="1" applyBorder="1" applyAlignment="1">
      <alignment horizontal="center" vertical="center"/>
    </xf>
    <xf numFmtId="0" fontId="30" fillId="0" borderId="0" xfId="6" applyFont="1" applyAlignment="1">
      <alignment horizontal="center"/>
    </xf>
    <xf numFmtId="3" fontId="30" fillId="0" borderId="0" xfId="2" applyNumberFormat="1" applyFont="1" applyAlignment="1">
      <alignment horizontal="center"/>
    </xf>
    <xf numFmtId="1" fontId="3" fillId="0" borderId="2" xfId="6" applyNumberFormat="1" applyFont="1" applyBorder="1" applyAlignment="1">
      <alignment horizontal="center" vertical="top" shrinkToFit="1"/>
    </xf>
    <xf numFmtId="0" fontId="32" fillId="5" borderId="3" xfId="6" applyFont="1" applyFill="1" applyBorder="1" applyAlignment="1">
      <alignment horizontal="left" vertical="center"/>
    </xf>
    <xf numFmtId="1" fontId="32" fillId="5" borderId="3" xfId="6" applyNumberFormat="1" applyFont="1" applyFill="1" applyBorder="1" applyAlignment="1">
      <alignment horizontal="center" vertical="center"/>
    </xf>
    <xf numFmtId="3" fontId="32" fillId="4" borderId="0" xfId="2" applyNumberFormat="1" applyFont="1" applyFill="1" applyAlignment="1">
      <alignment horizontal="center" vertical="center"/>
    </xf>
    <xf numFmtId="0" fontId="30" fillId="0" borderId="0" xfId="6" applyFont="1" applyAlignment="1">
      <alignment horizontal="left" wrapText="1"/>
    </xf>
    <xf numFmtId="3" fontId="30" fillId="0" borderId="0" xfId="2" applyNumberFormat="1" applyFont="1" applyFill="1" applyBorder="1" applyAlignment="1">
      <alignment horizontal="center" wrapText="1"/>
    </xf>
    <xf numFmtId="1" fontId="3" fillId="0" borderId="4" xfId="6" applyNumberFormat="1" applyFont="1" applyBorder="1" applyAlignment="1">
      <alignment horizontal="center" vertical="top" shrinkToFit="1"/>
    </xf>
    <xf numFmtId="0" fontId="34" fillId="0" borderId="3" xfId="6" applyFont="1" applyFill="1" applyBorder="1" applyAlignment="1">
      <alignment horizontal="left" vertical="top" wrapText="1"/>
    </xf>
    <xf numFmtId="0" fontId="30" fillId="0" borderId="0" xfId="6" applyFont="1" applyAlignment="1">
      <alignment horizontal="center" wrapText="1"/>
    </xf>
    <xf numFmtId="0" fontId="31" fillId="0" borderId="3" xfId="6" applyFont="1" applyBorder="1" applyAlignment="1">
      <alignment horizontal="left" vertical="center"/>
    </xf>
    <xf numFmtId="0" fontId="31" fillId="0" borderId="3" xfId="6" applyFont="1" applyBorder="1" applyAlignment="1" applyProtection="1">
      <alignment horizontal="center" vertical="center"/>
      <protection locked="0"/>
    </xf>
    <xf numFmtId="3" fontId="3" fillId="0" borderId="2" xfId="2" applyNumberFormat="1" applyFont="1" applyFill="1" applyBorder="1" applyAlignment="1">
      <alignment horizontal="center" vertical="top" shrinkToFit="1"/>
    </xf>
    <xf numFmtId="0" fontId="32" fillId="5" borderId="3" xfId="0" applyFont="1" applyFill="1" applyBorder="1" applyAlignment="1">
      <alignment horizontal="left" vertical="center"/>
    </xf>
    <xf numFmtId="0" fontId="32" fillId="5" borderId="3" xfId="6" applyFont="1" applyFill="1" applyBorder="1" applyAlignment="1">
      <alignment horizontal="center" vertical="center"/>
    </xf>
    <xf numFmtId="0" fontId="57" fillId="0" borderId="0" xfId="6" applyFont="1" applyAlignment="1">
      <alignment horizontal="center"/>
    </xf>
    <xf numFmtId="0" fontId="33" fillId="2" borderId="35" xfId="6" applyFont="1" applyFill="1" applyBorder="1" applyAlignment="1">
      <alignment vertical="top" wrapText="1"/>
    </xf>
    <xf numFmtId="3" fontId="32" fillId="2" borderId="34" xfId="6" applyNumberFormat="1" applyFont="1" applyFill="1" applyBorder="1" applyAlignment="1">
      <alignment horizontal="center" vertical="top" shrinkToFit="1"/>
    </xf>
    <xf numFmtId="0" fontId="33" fillId="2" borderId="3" xfId="6" applyFont="1" applyFill="1" applyBorder="1" applyAlignment="1">
      <alignment vertical="top" wrapText="1"/>
    </xf>
    <xf numFmtId="0" fontId="30" fillId="0" borderId="0" xfId="6" applyFont="1" applyFill="1" applyBorder="1" applyAlignment="1">
      <alignment horizontal="left" vertical="top"/>
    </xf>
    <xf numFmtId="0" fontId="30" fillId="0" borderId="16" xfId="6" applyFont="1" applyFill="1" applyBorder="1" applyAlignment="1">
      <alignment horizontal="left" wrapText="1"/>
    </xf>
    <xf numFmtId="0" fontId="35" fillId="0" borderId="3" xfId="0" applyFont="1" applyFill="1" applyBorder="1" applyAlignment="1">
      <alignment horizontal="left"/>
    </xf>
    <xf numFmtId="0" fontId="51" fillId="0" borderId="3" xfId="6" applyFont="1" applyFill="1" applyBorder="1" applyAlignment="1">
      <alignment horizontal="left" wrapText="1"/>
    </xf>
    <xf numFmtId="0" fontId="3" fillId="0" borderId="2" xfId="6" applyFont="1" applyFill="1" applyBorder="1" applyAlignment="1">
      <alignment horizontal="left" wrapText="1"/>
    </xf>
    <xf numFmtId="0" fontId="34" fillId="0" borderId="2" xfId="6" applyFont="1" applyFill="1" applyBorder="1" applyAlignment="1">
      <alignment horizontal="left" vertical="center"/>
    </xf>
    <xf numFmtId="0" fontId="27" fillId="0" borderId="3"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3" xfId="0" applyFont="1" applyFill="1" applyBorder="1" applyAlignment="1">
      <alignment wrapText="1"/>
    </xf>
    <xf numFmtId="0" fontId="35" fillId="0" borderId="5" xfId="0" applyFont="1" applyFill="1" applyBorder="1" applyAlignment="1">
      <alignment horizontal="center" vertical="center" wrapText="1"/>
    </xf>
    <xf numFmtId="0" fontId="3" fillId="0" borderId="9" xfId="6" applyFont="1" applyFill="1" applyBorder="1" applyAlignment="1">
      <alignment horizontal="left" wrapText="1"/>
    </xf>
    <xf numFmtId="0" fontId="34" fillId="0" borderId="7" xfId="6" applyFont="1" applyFill="1" applyBorder="1" applyAlignment="1">
      <alignment horizontal="left" vertical="top" wrapText="1"/>
    </xf>
    <xf numFmtId="0" fontId="33" fillId="5" borderId="9" xfId="6" applyFont="1" applyFill="1" applyBorder="1" applyAlignment="1">
      <alignment horizontal="left" vertical="center"/>
    </xf>
    <xf numFmtId="0" fontId="32" fillId="5" borderId="3" xfId="0" applyFont="1" applyFill="1" applyBorder="1" applyAlignment="1">
      <alignment horizontal="left" vertical="center" wrapText="1"/>
    </xf>
    <xf numFmtId="0" fontId="33" fillId="6" borderId="3" xfId="6" applyFont="1" applyFill="1" applyBorder="1" applyAlignment="1"/>
    <xf numFmtId="0" fontId="33" fillId="8" borderId="3" xfId="0" applyFont="1" applyFill="1" applyBorder="1" applyAlignment="1">
      <alignment vertical="center" wrapText="1"/>
    </xf>
    <xf numFmtId="0" fontId="58" fillId="0" borderId="0" xfId="0" applyFont="1" applyAlignment="1">
      <alignment horizontal="left" vertical="top"/>
    </xf>
    <xf numFmtId="0" fontId="58" fillId="0" borderId="3" xfId="0" applyFont="1" applyFill="1" applyBorder="1" applyAlignment="1">
      <alignment horizontal="center" wrapText="1"/>
    </xf>
    <xf numFmtId="4" fontId="58" fillId="0" borderId="0" xfId="0" applyNumberFormat="1" applyFont="1" applyAlignment="1">
      <alignment horizontal="left" vertical="top"/>
    </xf>
    <xf numFmtId="0" fontId="26" fillId="0" borderId="16" xfId="0" applyFont="1" applyBorder="1" applyAlignment="1">
      <alignment horizontal="left" wrapText="1"/>
    </xf>
    <xf numFmtId="0" fontId="29" fillId="6" borderId="3" xfId="0" applyFont="1" applyFill="1" applyBorder="1" applyAlignment="1">
      <alignment vertical="center"/>
    </xf>
    <xf numFmtId="0" fontId="33" fillId="8" borderId="9" xfId="0" applyFont="1" applyFill="1" applyBorder="1" applyAlignment="1">
      <alignment vertical="center" wrapText="1"/>
    </xf>
    <xf numFmtId="0" fontId="31" fillId="0" borderId="3" xfId="0" applyFont="1" applyFill="1" applyBorder="1" applyAlignment="1">
      <alignment horizontal="center"/>
    </xf>
    <xf numFmtId="0" fontId="32" fillId="5" borderId="9" xfId="6" applyFont="1" applyFill="1" applyBorder="1" applyAlignment="1">
      <alignment horizontal="left" vertical="center" wrapText="1"/>
    </xf>
    <xf numFmtId="0" fontId="29" fillId="6" borderId="3" xfId="0" applyFont="1" applyFill="1" applyBorder="1" applyAlignment="1">
      <alignment horizontal="center" vertical="center"/>
    </xf>
    <xf numFmtId="0" fontId="16" fillId="0" borderId="0" xfId="0" applyFont="1" applyAlignment="1">
      <alignment wrapText="1"/>
    </xf>
    <xf numFmtId="0" fontId="37" fillId="4" borderId="0" xfId="4" applyFont="1" applyFill="1" applyAlignment="1"/>
    <xf numFmtId="0" fontId="26" fillId="0" borderId="0" xfId="4" applyFont="1" applyAlignment="1"/>
    <xf numFmtId="0" fontId="30" fillId="0" borderId="0" xfId="8" applyFont="1" applyAlignment="1">
      <alignment horizontal="left" vertical="top"/>
    </xf>
    <xf numFmtId="0" fontId="33" fillId="0" borderId="0" xfId="8" applyFont="1" applyAlignment="1">
      <alignment vertical="center"/>
    </xf>
    <xf numFmtId="0" fontId="30" fillId="0" borderId="0" xfId="8" applyFont="1" applyAlignment="1">
      <alignment horizontal="center" vertical="top"/>
    </xf>
    <xf numFmtId="0" fontId="60" fillId="0" borderId="0" xfId="8" applyFont="1"/>
    <xf numFmtId="0" fontId="33" fillId="0" borderId="0" xfId="8" applyFont="1" applyAlignment="1">
      <alignment vertical="top" wrapText="1"/>
    </xf>
    <xf numFmtId="0" fontId="31" fillId="0" borderId="3" xfId="0" applyFont="1" applyBorder="1" applyAlignment="1">
      <alignment horizontal="left"/>
    </xf>
    <xf numFmtId="3" fontId="3" fillId="0" borderId="2" xfId="8" applyNumberFormat="1" applyFont="1" applyBorder="1" applyAlignment="1">
      <alignment horizontal="right" vertical="center" shrinkToFit="1"/>
    </xf>
    <xf numFmtId="3" fontId="3" fillId="0" borderId="6" xfId="8" applyNumberFormat="1" applyFont="1" applyBorder="1" applyAlignment="1">
      <alignment horizontal="right" vertical="center" shrinkToFit="1"/>
    </xf>
    <xf numFmtId="3" fontId="30" fillId="0" borderId="0" xfId="8" applyNumberFormat="1" applyFont="1" applyAlignment="1">
      <alignment horizontal="right" vertical="center" shrinkToFit="1"/>
    </xf>
    <xf numFmtId="0" fontId="30" fillId="0" borderId="0" xfId="8" applyFont="1" applyAlignment="1">
      <alignment vertical="top"/>
    </xf>
    <xf numFmtId="3" fontId="30" fillId="0" borderId="29" xfId="8" applyNumberFormat="1" applyFont="1" applyBorder="1" applyAlignment="1">
      <alignment horizontal="right" vertical="center" shrinkToFit="1"/>
    </xf>
    <xf numFmtId="0" fontId="30" fillId="0" borderId="0" xfId="8" applyFont="1" applyAlignment="1">
      <alignment horizontal="center"/>
    </xf>
    <xf numFmtId="0" fontId="26" fillId="0" borderId="0" xfId="0" applyFont="1" applyAlignment="1">
      <alignment horizontal="center" vertical="center"/>
    </xf>
    <xf numFmtId="0" fontId="34" fillId="0" borderId="8" xfId="0" applyFont="1" applyBorder="1" applyAlignment="1">
      <alignment vertical="center" wrapText="1"/>
    </xf>
    <xf numFmtId="0" fontId="34" fillId="0" borderId="12" xfId="0" applyFont="1" applyBorder="1" applyAlignment="1">
      <alignment vertical="center" wrapText="1"/>
    </xf>
    <xf numFmtId="0" fontId="53" fillId="0" borderId="0" xfId="0" applyFont="1" applyAlignment="1">
      <alignment vertical="top" wrapText="1"/>
    </xf>
    <xf numFmtId="3" fontId="30" fillId="0" borderId="0" xfId="0" applyNumberFormat="1" applyFont="1" applyAlignment="1">
      <alignment vertical="top" shrinkToFit="1"/>
    </xf>
    <xf numFmtId="0" fontId="26" fillId="0" borderId="0" xfId="0" applyFont="1" applyAlignment="1">
      <alignment vertical="top" wrapText="1"/>
    </xf>
    <xf numFmtId="1" fontId="30" fillId="0" borderId="0" xfId="0" applyNumberFormat="1" applyFont="1" applyAlignment="1">
      <alignment vertical="top" shrinkToFit="1"/>
    </xf>
    <xf numFmtId="0" fontId="33" fillId="0" borderId="0" xfId="0" applyFont="1" applyAlignment="1">
      <alignment vertical="top" wrapText="1"/>
    </xf>
    <xf numFmtId="0" fontId="33" fillId="4" borderId="0" xfId="0" applyFont="1" applyFill="1" applyAlignment="1">
      <alignment vertical="top" wrapText="1"/>
    </xf>
    <xf numFmtId="0" fontId="35" fillId="0" borderId="3" xfId="0" applyFont="1" applyFill="1" applyBorder="1" applyAlignment="1">
      <alignment horizontal="center" vertical="top"/>
    </xf>
    <xf numFmtId="0" fontId="31" fillId="0" borderId="14" xfId="0" applyFont="1" applyBorder="1" applyAlignment="1">
      <alignment vertical="center"/>
    </xf>
    <xf numFmtId="0" fontId="58" fillId="0" borderId="0" xfId="0" applyFont="1"/>
    <xf numFmtId="0" fontId="51" fillId="0" borderId="0" xfId="6" applyFont="1" applyFill="1" applyBorder="1" applyAlignment="1">
      <alignment vertical="top"/>
    </xf>
    <xf numFmtId="0" fontId="51" fillId="0" borderId="0" xfId="6" applyFont="1" applyFill="1" applyBorder="1" applyAlignment="1">
      <alignment horizontal="left" vertical="top"/>
    </xf>
    <xf numFmtId="0" fontId="63" fillId="0" borderId="0" xfId="6" applyFont="1"/>
    <xf numFmtId="0" fontId="52" fillId="0" borderId="0" xfId="6" applyFont="1"/>
    <xf numFmtId="0" fontId="52" fillId="0" borderId="14" xfId="6" applyFont="1" applyBorder="1"/>
    <xf numFmtId="0" fontId="33" fillId="0" borderId="0" xfId="0" applyFont="1" applyAlignment="1">
      <alignment horizontal="left" vertical="top" wrapText="1"/>
    </xf>
    <xf numFmtId="3" fontId="34" fillId="0" borderId="7" xfId="0" applyNumberFormat="1" applyFont="1" applyBorder="1" applyAlignment="1">
      <alignment horizontal="right" vertical="center" wrapText="1"/>
    </xf>
    <xf numFmtId="0" fontId="35" fillId="0" borderId="0" xfId="0" applyFont="1" applyAlignment="1">
      <alignment horizontal="left" vertical="top"/>
    </xf>
    <xf numFmtId="0" fontId="30" fillId="0" borderId="0" xfId="8" applyFont="1" applyAlignment="1">
      <alignment vertical="top" wrapText="1"/>
    </xf>
    <xf numFmtId="0" fontId="30" fillId="4" borderId="0" xfId="8" applyFont="1" applyFill="1" applyAlignment="1">
      <alignment horizontal="left" vertical="top"/>
    </xf>
    <xf numFmtId="0" fontId="53" fillId="0" borderId="0" xfId="8" applyFont="1" applyBorder="1" applyAlignment="1">
      <alignment horizontal="left" vertical="center" wrapText="1"/>
    </xf>
    <xf numFmtId="3" fontId="53" fillId="0" borderId="0" xfId="8" applyNumberFormat="1" applyFont="1" applyBorder="1" applyAlignment="1">
      <alignment horizontal="right" vertical="center" wrapText="1"/>
    </xf>
    <xf numFmtId="3" fontId="34" fillId="4" borderId="2" xfId="0" applyNumberFormat="1" applyFont="1" applyFill="1" applyBorder="1" applyAlignment="1">
      <alignment horizontal="right" vertical="center" wrapText="1"/>
    </xf>
    <xf numFmtId="3" fontId="34" fillId="4" borderId="7" xfId="8" applyNumberFormat="1" applyFont="1" applyFill="1" applyBorder="1" applyAlignment="1">
      <alignment horizontal="right" vertical="center" wrapText="1"/>
    </xf>
    <xf numFmtId="3" fontId="34" fillId="4" borderId="8" xfId="8" applyNumberFormat="1" applyFont="1" applyFill="1" applyBorder="1" applyAlignment="1">
      <alignment horizontal="right" vertical="center" wrapText="1"/>
    </xf>
    <xf numFmtId="0" fontId="30" fillId="4" borderId="0" xfId="8" applyFont="1" applyFill="1" applyBorder="1" applyAlignment="1">
      <alignment horizontal="left" vertical="top" wrapText="1"/>
    </xf>
    <xf numFmtId="0" fontId="53" fillId="4" borderId="0" xfId="8" applyFont="1" applyFill="1" applyBorder="1" applyAlignment="1">
      <alignment horizontal="left" vertical="center" wrapText="1"/>
    </xf>
    <xf numFmtId="3" fontId="53" fillId="4" borderId="0" xfId="8" applyNumberFormat="1" applyFont="1" applyFill="1" applyBorder="1" applyAlignment="1">
      <alignment horizontal="right" vertical="center" wrapText="1"/>
    </xf>
    <xf numFmtId="0" fontId="61" fillId="0" borderId="0" xfId="0" applyFont="1"/>
    <xf numFmtId="0" fontId="37" fillId="0" borderId="0" xfId="4" applyFont="1"/>
    <xf numFmtId="164" fontId="34" fillId="0" borderId="6" xfId="1" applyNumberFormat="1" applyFont="1" applyBorder="1" applyAlignment="1">
      <alignment horizontal="right" vertical="center" wrapText="1"/>
    </xf>
    <xf numFmtId="0" fontId="54" fillId="0" borderId="0" xfId="0" applyFont="1" applyAlignment="1">
      <alignment vertical="top" wrapText="1"/>
    </xf>
    <xf numFmtId="0" fontId="58" fillId="0" borderId="0" xfId="0" applyFont="1" applyAlignment="1">
      <alignment horizontal="center" vertical="center"/>
    </xf>
    <xf numFmtId="0" fontId="54" fillId="0" borderId="0" xfId="6" applyFont="1" applyAlignment="1">
      <alignment vertical="center"/>
    </xf>
    <xf numFmtId="0" fontId="35" fillId="0" borderId="0" xfId="4" applyFont="1" applyBorder="1"/>
    <xf numFmtId="0" fontId="64" fillId="4" borderId="0" xfId="4" applyFont="1" applyFill="1" applyAlignment="1">
      <alignment horizontal="center" vertical="center"/>
    </xf>
    <xf numFmtId="0" fontId="64" fillId="0" borderId="0" xfId="4" applyFont="1" applyAlignment="1">
      <alignment vertical="center"/>
    </xf>
    <xf numFmtId="0" fontId="51" fillId="0" borderId="0" xfId="6" applyFont="1" applyAlignment="1">
      <alignment vertical="top" wrapText="1"/>
    </xf>
    <xf numFmtId="0" fontId="51" fillId="0" borderId="0" xfId="6" applyFont="1" applyAlignment="1">
      <alignment horizontal="center" vertical="center"/>
    </xf>
    <xf numFmtId="0" fontId="34" fillId="0" borderId="26" xfId="0" applyFont="1" applyBorder="1" applyAlignment="1">
      <alignment horizontal="left" vertical="center" wrapText="1"/>
    </xf>
    <xf numFmtId="3" fontId="34" fillId="0" borderId="13" xfId="0" applyNumberFormat="1" applyFont="1" applyBorder="1" applyAlignment="1">
      <alignment horizontal="right" vertical="center" wrapText="1"/>
    </xf>
    <xf numFmtId="0" fontId="34" fillId="0" borderId="3" xfId="0" applyFont="1" applyBorder="1" applyAlignment="1">
      <alignment horizontal="left" vertical="center" wrapText="1"/>
    </xf>
    <xf numFmtId="3" fontId="34" fillId="0" borderId="25" xfId="0" applyNumberFormat="1" applyFont="1" applyBorder="1" applyAlignment="1">
      <alignment horizontal="right" vertical="center" wrapText="1"/>
    </xf>
    <xf numFmtId="3" fontId="34" fillId="0" borderId="0" xfId="0" applyNumberFormat="1" applyFont="1" applyBorder="1" applyAlignment="1">
      <alignment horizontal="center" vertical="center" wrapText="1"/>
    </xf>
    <xf numFmtId="3" fontId="35" fillId="0" borderId="15" xfId="0" applyNumberFormat="1" applyFont="1" applyBorder="1" applyAlignment="1">
      <alignment vertical="top" wrapText="1"/>
    </xf>
    <xf numFmtId="0" fontId="61" fillId="0" borderId="0" xfId="0" applyFont="1" applyAlignment="1">
      <alignment vertical="center"/>
    </xf>
    <xf numFmtId="0" fontId="27" fillId="0" borderId="0" xfId="0" applyFont="1" applyAlignment="1">
      <alignment vertical="center"/>
    </xf>
    <xf numFmtId="0" fontId="27" fillId="0" borderId="24" xfId="0" applyFont="1" applyBorder="1" applyAlignment="1">
      <alignment vertical="center"/>
    </xf>
    <xf numFmtId="0" fontId="27" fillId="0" borderId="23" xfId="0" applyFont="1" applyBorder="1" applyAlignment="1">
      <alignment vertical="center"/>
    </xf>
    <xf numFmtId="0" fontId="31" fillId="0" borderId="11" xfId="0" applyFont="1" applyBorder="1" applyAlignment="1">
      <alignment horizontal="left" vertical="center"/>
    </xf>
    <xf numFmtId="0" fontId="27" fillId="0" borderId="22" xfId="0" applyFont="1" applyBorder="1" applyAlignment="1">
      <alignment horizontal="left" vertical="center"/>
    </xf>
    <xf numFmtId="0" fontId="27" fillId="0" borderId="10" xfId="0" applyFont="1" applyBorder="1" applyAlignment="1">
      <alignment horizontal="left" vertical="center"/>
    </xf>
    <xf numFmtId="0" fontId="31" fillId="0" borderId="11" xfId="0" applyFont="1" applyBorder="1" applyAlignment="1">
      <alignment vertical="center"/>
    </xf>
    <xf numFmtId="0" fontId="27" fillId="0" borderId="22" xfId="0" applyFont="1" applyBorder="1" applyAlignment="1">
      <alignment vertical="center"/>
    </xf>
    <xf numFmtId="0" fontId="27" fillId="0" borderId="10" xfId="0" applyFont="1" applyBorder="1" applyAlignment="1">
      <alignment vertical="center"/>
    </xf>
    <xf numFmtId="0" fontId="26" fillId="0" borderId="0" xfId="0" applyFont="1" applyAlignment="1">
      <alignment horizontal="left" vertical="center"/>
    </xf>
    <xf numFmtId="0" fontId="29" fillId="4" borderId="0" xfId="0" applyFont="1" applyFill="1" applyAlignment="1">
      <alignment vertical="center"/>
    </xf>
    <xf numFmtId="0" fontId="30" fillId="0" borderId="0" xfId="0" applyFont="1" applyAlignment="1">
      <alignment vertical="center" wrapText="1"/>
    </xf>
    <xf numFmtId="0" fontId="30" fillId="0" borderId="0" xfId="0" applyFont="1" applyAlignment="1">
      <alignment horizontal="left" vertical="center"/>
    </xf>
    <xf numFmtId="0" fontId="26" fillId="4" borderId="0" xfId="0" applyFont="1" applyFill="1" applyAlignment="1">
      <alignment horizontal="left" vertical="center"/>
    </xf>
    <xf numFmtId="4" fontId="27" fillId="0" borderId="0" xfId="0" applyNumberFormat="1" applyFont="1" applyAlignment="1">
      <alignment horizontal="center" vertical="center"/>
    </xf>
    <xf numFmtId="4" fontId="27" fillId="0" borderId="0" xfId="0" applyNumberFormat="1" applyFont="1" applyAlignment="1">
      <alignment vertical="center"/>
    </xf>
    <xf numFmtId="4" fontId="27" fillId="0" borderId="0" xfId="5" applyNumberFormat="1" applyFont="1" applyAlignment="1">
      <alignment vertical="center"/>
    </xf>
    <xf numFmtId="4" fontId="26" fillId="0" borderId="0" xfId="0" applyNumberFormat="1" applyFont="1" applyAlignment="1">
      <alignment vertical="center"/>
    </xf>
    <xf numFmtId="0" fontId="61" fillId="4" borderId="0" xfId="0" applyFont="1" applyFill="1"/>
    <xf numFmtId="0" fontId="29" fillId="4" borderId="0" xfId="0" applyFont="1" applyFill="1" applyAlignment="1">
      <alignment horizontal="right"/>
    </xf>
    <xf numFmtId="0" fontId="26" fillId="0" borderId="0" xfId="0" applyFont="1" applyAlignment="1">
      <alignment horizontal="center" vertical="top" wrapText="1"/>
    </xf>
    <xf numFmtId="3" fontId="35" fillId="0" borderId="0" xfId="0" applyNumberFormat="1" applyFont="1" applyAlignment="1">
      <alignment horizontal="center" vertical="top" wrapText="1"/>
    </xf>
    <xf numFmtId="3" fontId="31" fillId="0" borderId="9" xfId="1" applyNumberFormat="1" applyFont="1" applyBorder="1" applyAlignment="1">
      <alignment horizontal="right" vertical="center"/>
    </xf>
    <xf numFmtId="3" fontId="3" fillId="0" borderId="15" xfId="0" applyNumberFormat="1" applyFont="1" applyBorder="1" applyAlignment="1">
      <alignment vertical="top" wrapText="1"/>
    </xf>
    <xf numFmtId="3" fontId="3" fillId="0" borderId="6" xfId="0" applyNumberFormat="1" applyFont="1" applyBorder="1" applyAlignment="1">
      <alignment horizontal="right" vertical="center" shrinkToFit="1"/>
    </xf>
    <xf numFmtId="0" fontId="67" fillId="0" borderId="0" xfId="0" applyFont="1" applyAlignment="1">
      <alignment horizontal="left" vertical="top"/>
    </xf>
    <xf numFmtId="0" fontId="3" fillId="0" borderId="3" xfId="0" applyFont="1" applyFill="1" applyBorder="1" applyAlignment="1">
      <alignment horizontal="left" vertical="top"/>
    </xf>
    <xf numFmtId="0" fontId="3" fillId="0" borderId="3" xfId="6" applyFont="1" applyFill="1" applyBorder="1" applyAlignment="1">
      <alignment horizontal="left" vertical="center"/>
    </xf>
    <xf numFmtId="0" fontId="35" fillId="0" borderId="3" xfId="0" applyFont="1" applyFill="1" applyBorder="1"/>
    <xf numFmtId="3" fontId="34" fillId="0" borderId="6" xfId="6" applyNumberFormat="1" applyFont="1" applyBorder="1" applyAlignment="1">
      <alignment horizontal="right" vertical="center" wrapText="1"/>
    </xf>
    <xf numFmtId="3" fontId="3" fillId="0" borderId="15" xfId="6" applyNumberFormat="1" applyFont="1" applyBorder="1" applyAlignment="1">
      <alignment vertical="center" wrapText="1"/>
    </xf>
    <xf numFmtId="3" fontId="3" fillId="0" borderId="7" xfId="6" applyNumberFormat="1" applyFont="1" applyBorder="1" applyAlignment="1">
      <alignment horizontal="right" vertical="center" shrinkToFit="1"/>
    </xf>
    <xf numFmtId="3" fontId="3" fillId="0" borderId="29" xfId="6" applyNumberFormat="1" applyFont="1" applyBorder="1" applyAlignment="1">
      <alignment vertical="center" wrapText="1"/>
    </xf>
    <xf numFmtId="0" fontId="34" fillId="0" borderId="7" xfId="6" applyFont="1" applyFill="1" applyBorder="1" applyAlignment="1">
      <alignment horizontal="left" vertical="center" wrapText="1"/>
    </xf>
    <xf numFmtId="3" fontId="3" fillId="0" borderId="15" xfId="6" applyNumberFormat="1" applyFont="1" applyBorder="1" applyAlignment="1">
      <alignment vertical="top" wrapText="1"/>
    </xf>
    <xf numFmtId="0" fontId="3" fillId="0" borderId="3" xfId="6" applyFont="1" applyFill="1" applyBorder="1" applyAlignment="1">
      <alignment horizontal="left" vertical="top"/>
    </xf>
    <xf numFmtId="0" fontId="46" fillId="0" borderId="0" xfId="0" applyFont="1" applyAlignment="1">
      <alignment vertical="top" wrapText="1"/>
    </xf>
    <xf numFmtId="0" fontId="3" fillId="0" borderId="3" xfId="8" applyFont="1" applyFill="1" applyBorder="1" applyAlignment="1">
      <alignment horizontal="left" vertical="top" wrapText="1"/>
    </xf>
    <xf numFmtId="0" fontId="34" fillId="0" borderId="3" xfId="8" applyFont="1" applyBorder="1" applyAlignment="1">
      <alignment horizontal="left" vertical="center" wrapText="1"/>
    </xf>
    <xf numFmtId="3" fontId="34" fillId="0" borderId="7" xfId="8" applyNumberFormat="1" applyFont="1" applyBorder="1" applyAlignment="1">
      <alignment horizontal="right" vertical="center" wrapText="1"/>
    </xf>
    <xf numFmtId="0" fontId="3" fillId="0" borderId="0" xfId="8" applyFont="1" applyAlignment="1">
      <alignment vertical="top" wrapText="1"/>
    </xf>
    <xf numFmtId="3" fontId="34" fillId="0" borderId="3" xfId="8" applyNumberFormat="1" applyFont="1" applyBorder="1" applyAlignment="1">
      <alignment horizontal="right" vertical="center" wrapText="1"/>
    </xf>
    <xf numFmtId="3" fontId="34" fillId="0" borderId="16" xfId="8" applyNumberFormat="1" applyFont="1" applyBorder="1" applyAlignment="1">
      <alignment horizontal="right" vertical="center" wrapText="1"/>
    </xf>
    <xf numFmtId="3" fontId="34" fillId="4" borderId="13" xfId="0" applyNumberFormat="1" applyFont="1" applyFill="1" applyBorder="1" applyAlignment="1">
      <alignment horizontal="right" vertical="center" wrapText="1"/>
    </xf>
    <xf numFmtId="0" fontId="34" fillId="4" borderId="3" xfId="8" applyFont="1" applyFill="1" applyBorder="1" applyAlignment="1">
      <alignment horizontal="left" vertical="center" wrapText="1"/>
    </xf>
    <xf numFmtId="3" fontId="34" fillId="4" borderId="3" xfId="0" applyNumberFormat="1" applyFont="1" applyFill="1" applyBorder="1" applyAlignment="1">
      <alignment horizontal="right" vertical="center" wrapText="1"/>
    </xf>
    <xf numFmtId="3" fontId="34" fillId="4" borderId="3" xfId="8" applyNumberFormat="1" applyFont="1" applyFill="1" applyBorder="1" applyAlignment="1">
      <alignment horizontal="right" vertical="center" wrapText="1"/>
    </xf>
    <xf numFmtId="0" fontId="34" fillId="0" borderId="9" xfId="8" applyFont="1" applyBorder="1" applyAlignment="1">
      <alignment horizontal="left" vertical="center" wrapText="1"/>
    </xf>
    <xf numFmtId="0" fontId="3" fillId="4" borderId="3" xfId="8" applyFont="1" applyFill="1" applyBorder="1" applyAlignment="1">
      <alignment horizontal="left" vertical="top" wrapText="1"/>
    </xf>
    <xf numFmtId="0" fontId="34" fillId="4" borderId="8" xfId="8" applyFont="1" applyFill="1" applyBorder="1" applyAlignment="1">
      <alignment horizontal="left" vertical="center" wrapText="1"/>
    </xf>
    <xf numFmtId="0" fontId="34" fillId="4" borderId="12" xfId="8" applyFont="1" applyFill="1" applyBorder="1" applyAlignment="1">
      <alignment horizontal="left" vertical="center" wrapText="1"/>
    </xf>
    <xf numFmtId="0" fontId="34" fillId="0" borderId="12" xfId="8" applyFont="1" applyFill="1" applyBorder="1" applyAlignment="1">
      <alignment horizontal="left" vertical="center" wrapText="1"/>
    </xf>
    <xf numFmtId="0" fontId="34" fillId="0" borderId="12" xfId="0" applyFont="1" applyFill="1" applyBorder="1" applyAlignment="1">
      <alignment horizontal="left" vertical="center" wrapText="1"/>
    </xf>
    <xf numFmtId="0" fontId="3" fillId="4" borderId="0" xfId="8" applyFont="1" applyFill="1" applyAlignment="1">
      <alignment horizontal="left" vertical="top"/>
    </xf>
    <xf numFmtId="0" fontId="3" fillId="0" borderId="9" xfId="6" applyFont="1" applyFill="1" applyBorder="1" applyAlignment="1">
      <alignment horizontal="left" vertical="top"/>
    </xf>
    <xf numFmtId="3" fontId="3" fillId="0" borderId="6" xfId="6" applyNumberFormat="1" applyFont="1" applyFill="1" applyBorder="1" applyAlignment="1">
      <alignment horizontal="right" vertical="center" shrinkToFit="1"/>
    </xf>
    <xf numFmtId="1" fontId="3" fillId="0" borderId="3" xfId="6" applyNumberFormat="1" applyFont="1" applyFill="1" applyBorder="1" applyAlignment="1">
      <alignment horizontal="center" vertical="center" shrinkToFit="1"/>
    </xf>
    <xf numFmtId="3" fontId="3" fillId="0" borderId="2" xfId="6" applyNumberFormat="1" applyFont="1" applyFill="1" applyBorder="1" applyAlignment="1">
      <alignment horizontal="right" vertical="center" shrinkToFit="1"/>
    </xf>
    <xf numFmtId="0" fontId="3" fillId="0" borderId="0" xfId="8" applyFont="1" applyAlignment="1">
      <alignment horizontal="left" vertical="top"/>
    </xf>
    <xf numFmtId="0" fontId="53" fillId="0" borderId="0" xfId="0" applyFont="1" applyAlignment="1">
      <alignment horizontal="center" vertical="center"/>
    </xf>
    <xf numFmtId="0" fontId="26" fillId="0" borderId="0" xfId="0" applyFont="1" applyAlignment="1">
      <alignment vertical="center" wrapText="1"/>
    </xf>
    <xf numFmtId="0" fontId="30" fillId="0" borderId="0" xfId="6" applyFont="1" applyAlignment="1">
      <alignment vertical="top" wrapText="1"/>
    </xf>
    <xf numFmtId="0" fontId="30" fillId="0" borderId="0" xfId="6" applyFont="1" applyAlignment="1">
      <alignment horizontal="center" vertical="center" wrapText="1"/>
    </xf>
    <xf numFmtId="0" fontId="30" fillId="0" borderId="0" xfId="6" applyFont="1" applyFill="1" applyBorder="1" applyAlignment="1">
      <alignment vertical="top" wrapText="1"/>
    </xf>
    <xf numFmtId="0" fontId="35" fillId="0" borderId="0" xfId="0" applyFont="1"/>
    <xf numFmtId="0" fontId="31" fillId="0" borderId="14" xfId="6" applyFont="1" applyBorder="1" applyAlignment="1">
      <alignment horizontal="left" vertical="center"/>
    </xf>
    <xf numFmtId="0" fontId="31" fillId="0" borderId="23" xfId="6" applyFont="1" applyBorder="1" applyAlignment="1">
      <alignment horizontal="left" vertical="center"/>
    </xf>
    <xf numFmtId="0" fontId="28" fillId="0" borderId="0" xfId="8" applyFont="1" applyAlignment="1">
      <alignment horizontal="center" vertical="center" wrapText="1"/>
    </xf>
    <xf numFmtId="0" fontId="33" fillId="0" borderId="0" xfId="8" applyFont="1" applyAlignment="1">
      <alignment horizontal="center" vertical="center" wrapText="1"/>
    </xf>
    <xf numFmtId="0" fontId="30" fillId="0" borderId="0" xfId="8" applyFont="1" applyAlignment="1">
      <alignment horizontal="center" vertical="center"/>
    </xf>
    <xf numFmtId="0" fontId="28" fillId="4" borderId="0" xfId="8" applyFont="1" applyFill="1" applyAlignment="1">
      <alignment horizontal="center" vertical="center" wrapText="1"/>
    </xf>
    <xf numFmtId="0" fontId="61" fillId="4" borderId="0" xfId="8" applyFont="1" applyFill="1" applyBorder="1" applyAlignment="1">
      <alignment horizontal="left" vertical="center" wrapText="1"/>
    </xf>
    <xf numFmtId="3" fontId="3" fillId="0" borderId="0" xfId="4" applyNumberFormat="1" applyFont="1" applyBorder="1" applyAlignment="1">
      <alignment vertical="center"/>
    </xf>
    <xf numFmtId="3" fontId="34" fillId="0" borderId="28" xfId="0" applyNumberFormat="1" applyFont="1" applyBorder="1" applyAlignment="1">
      <alignment horizontal="right" vertical="center" wrapText="1"/>
    </xf>
    <xf numFmtId="0" fontId="26" fillId="0" borderId="0" xfId="0" applyFont="1" applyBorder="1" applyAlignment="1">
      <alignment vertical="top" wrapText="1"/>
    </xf>
    <xf numFmtId="0" fontId="30" fillId="0" borderId="0" xfId="0" applyFont="1" applyBorder="1" applyAlignment="1">
      <alignment vertical="top" wrapText="1"/>
    </xf>
    <xf numFmtId="0" fontId="3" fillId="0" borderId="9" xfId="0" applyFont="1" applyFill="1" applyBorder="1" applyAlignment="1">
      <alignment horizontal="left" vertical="top"/>
    </xf>
    <xf numFmtId="0" fontId="26" fillId="0" borderId="0" xfId="0" applyFont="1" applyBorder="1" applyAlignment="1">
      <alignment horizontal="center" vertical="center" wrapText="1"/>
    </xf>
    <xf numFmtId="3" fontId="34" fillId="0" borderId="9" xfId="0" applyNumberFormat="1" applyFont="1" applyBorder="1" applyAlignment="1">
      <alignment horizontal="right" vertical="center" wrapText="1"/>
    </xf>
    <xf numFmtId="1" fontId="3" fillId="0" borderId="9" xfId="6" applyNumberFormat="1" applyFont="1" applyFill="1" applyBorder="1" applyAlignment="1">
      <alignment horizontal="center" vertical="center" shrinkToFit="1"/>
    </xf>
    <xf numFmtId="0" fontId="34" fillId="0" borderId="7" xfId="0" applyFont="1" applyFill="1" applyBorder="1" applyAlignment="1">
      <alignment horizontal="left" vertical="center" wrapText="1"/>
    </xf>
    <xf numFmtId="0" fontId="35" fillId="0" borderId="9" xfId="0" applyFont="1" applyFill="1" applyBorder="1" applyAlignment="1">
      <alignment horizontal="center" vertical="center"/>
    </xf>
    <xf numFmtId="0" fontId="35" fillId="0" borderId="9" xfId="0" applyFont="1" applyFill="1" applyBorder="1" applyAlignment="1">
      <alignment horizontal="center" vertical="top"/>
    </xf>
    <xf numFmtId="0" fontId="33" fillId="4" borderId="0" xfId="0" applyFont="1" applyFill="1" applyBorder="1" applyAlignment="1">
      <alignment vertical="top" wrapText="1"/>
    </xf>
    <xf numFmtId="0" fontId="62" fillId="0" borderId="0" xfId="8" applyFont="1" applyBorder="1" applyAlignment="1">
      <alignment horizontal="center" vertical="center" wrapText="1"/>
    </xf>
    <xf numFmtId="0" fontId="3" fillId="0" borderId="3" xfId="0" applyFont="1" applyFill="1" applyBorder="1" applyAlignment="1">
      <alignment horizontal="center" vertical="center"/>
    </xf>
    <xf numFmtId="0" fontId="34" fillId="0" borderId="4" xfId="0" applyFont="1" applyBorder="1" applyAlignment="1">
      <alignment horizontal="left" vertical="center"/>
    </xf>
    <xf numFmtId="3" fontId="35" fillId="0" borderId="15" xfId="0" applyNumberFormat="1" applyFont="1" applyBorder="1" applyAlignment="1">
      <alignment vertical="center"/>
    </xf>
    <xf numFmtId="3" fontId="34" fillId="0" borderId="0" xfId="1" applyNumberFormat="1" applyFont="1" applyAlignment="1">
      <alignment vertical="center" wrapText="1"/>
    </xf>
    <xf numFmtId="0" fontId="34" fillId="0" borderId="9" xfId="0" applyFont="1" applyBorder="1" applyAlignment="1">
      <alignment vertical="center" wrapText="1"/>
    </xf>
    <xf numFmtId="3" fontId="34" fillId="0" borderId="15" xfId="0" applyNumberFormat="1" applyFont="1" applyBorder="1" applyAlignment="1">
      <alignment vertical="center" wrapText="1"/>
    </xf>
    <xf numFmtId="0" fontId="34" fillId="0" borderId="20" xfId="8" applyFont="1" applyBorder="1" applyAlignment="1">
      <alignment horizontal="left" vertical="center" wrapText="1"/>
    </xf>
    <xf numFmtId="0" fontId="34" fillId="4" borderId="11" xfId="8" applyFont="1" applyFill="1" applyBorder="1" applyAlignment="1">
      <alignment horizontal="left" vertical="center" wrapText="1"/>
    </xf>
    <xf numFmtId="3" fontId="34" fillId="4" borderId="6" xfId="0" applyNumberFormat="1" applyFont="1" applyFill="1" applyBorder="1" applyAlignment="1">
      <alignment horizontal="right" vertical="center" wrapText="1"/>
    </xf>
    <xf numFmtId="0" fontId="26" fillId="0" borderId="0" xfId="0" applyFont="1" applyBorder="1" applyAlignment="1">
      <alignment horizontal="left" vertical="top"/>
    </xf>
    <xf numFmtId="0" fontId="35" fillId="0" borderId="9" xfId="0" applyFont="1" applyFill="1" applyBorder="1" applyAlignment="1">
      <alignment horizontal="center" vertical="center" wrapText="1"/>
    </xf>
    <xf numFmtId="0" fontId="30" fillId="4" borderId="0" xfId="8" applyFont="1" applyFill="1" applyAlignment="1">
      <alignment horizontal="left" vertical="top" wrapText="1"/>
    </xf>
    <xf numFmtId="0" fontId="3" fillId="4" borderId="0" xfId="8" applyFont="1" applyFill="1" applyBorder="1" applyAlignment="1">
      <alignment horizontal="left" vertical="top" wrapText="1"/>
    </xf>
    <xf numFmtId="0" fontId="34" fillId="4" borderId="0" xfId="8" applyFont="1" applyFill="1" applyBorder="1" applyAlignment="1">
      <alignment horizontal="left" vertical="center" wrapText="1"/>
    </xf>
    <xf numFmtId="3" fontId="34" fillId="4" borderId="0" xfId="8" applyNumberFormat="1" applyFont="1" applyFill="1" applyBorder="1" applyAlignment="1">
      <alignment horizontal="right" vertical="center" wrapText="1"/>
    </xf>
    <xf numFmtId="3" fontId="3" fillId="0" borderId="9" xfId="0" applyNumberFormat="1" applyFont="1" applyBorder="1" applyAlignment="1">
      <alignment horizontal="right" vertical="center" shrinkToFit="1"/>
    </xf>
    <xf numFmtId="3" fontId="3" fillId="0" borderId="6" xfId="0" applyNumberFormat="1" applyFont="1" applyFill="1" applyBorder="1" applyAlignment="1">
      <alignment horizontal="right" vertical="center" shrinkToFit="1"/>
    </xf>
    <xf numFmtId="3" fontId="31" fillId="0" borderId="9" xfId="1" applyNumberFormat="1" applyFont="1" applyBorder="1" applyAlignment="1">
      <alignment horizontal="right"/>
    </xf>
    <xf numFmtId="3" fontId="34" fillId="0" borderId="6" xfId="0" applyNumberFormat="1" applyFont="1" applyBorder="1" applyAlignment="1">
      <alignment horizontal="right" wrapText="1"/>
    </xf>
    <xf numFmtId="3" fontId="34" fillId="0" borderId="2" xfId="0" applyNumberFormat="1" applyFont="1" applyBorder="1" applyAlignment="1">
      <alignment horizontal="right" wrapText="1"/>
    </xf>
    <xf numFmtId="3" fontId="34" fillId="0" borderId="2" xfId="0" applyNumberFormat="1" applyFont="1" applyFill="1" applyBorder="1" applyAlignment="1">
      <alignment horizontal="right" wrapText="1"/>
    </xf>
    <xf numFmtId="3" fontId="3" fillId="0" borderId="6" xfId="0" applyNumberFormat="1" applyFont="1" applyBorder="1" applyAlignment="1">
      <alignment horizontal="right" shrinkToFit="1"/>
    </xf>
    <xf numFmtId="0" fontId="26" fillId="0" borderId="0" xfId="0" applyFont="1" applyBorder="1" applyAlignment="1">
      <alignment horizontal="left" vertical="center"/>
    </xf>
    <xf numFmtId="3" fontId="34" fillId="0" borderId="6" xfId="0" applyNumberFormat="1" applyFont="1" applyBorder="1" applyAlignment="1">
      <alignment wrapText="1"/>
    </xf>
    <xf numFmtId="3" fontId="34" fillId="0" borderId="2" xfId="0" applyNumberFormat="1" applyFont="1" applyBorder="1" applyAlignment="1">
      <alignment wrapText="1"/>
    </xf>
    <xf numFmtId="3" fontId="34" fillId="0" borderId="2" xfId="0" applyNumberFormat="1" applyFont="1" applyBorder="1" applyAlignment="1"/>
    <xf numFmtId="3" fontId="34" fillId="0" borderId="6" xfId="0" applyNumberFormat="1" applyFont="1" applyBorder="1" applyAlignment="1"/>
    <xf numFmtId="3" fontId="34" fillId="0" borderId="2" xfId="0" applyNumberFormat="1" applyFont="1" applyFill="1" applyBorder="1" applyAlignment="1">
      <alignment wrapText="1"/>
    </xf>
    <xf numFmtId="3" fontId="34" fillId="0" borderId="2" xfId="0" applyNumberFormat="1" applyFont="1" applyFill="1" applyBorder="1" applyAlignment="1"/>
    <xf numFmtId="3" fontId="31" fillId="0" borderId="3" xfId="1" applyNumberFormat="1" applyFont="1" applyBorder="1" applyAlignment="1">
      <alignment horizontal="right" wrapText="1"/>
    </xf>
    <xf numFmtId="3" fontId="31" fillId="0" borderId="9" xfId="1" applyNumberFormat="1" applyFont="1" applyBorder="1" applyAlignment="1">
      <alignment horizontal="right" wrapText="1"/>
    </xf>
    <xf numFmtId="3" fontId="31" fillId="0" borderId="2" xfId="1" applyNumberFormat="1" applyFont="1" applyBorder="1" applyAlignment="1">
      <alignment horizontal="right" wrapText="1"/>
    </xf>
    <xf numFmtId="3" fontId="34" fillId="0" borderId="3" xfId="0" applyNumberFormat="1" applyFont="1" applyBorder="1" applyAlignment="1">
      <alignment horizontal="right" wrapText="1"/>
    </xf>
    <xf numFmtId="3" fontId="31" fillId="0" borderId="3" xfId="1" applyNumberFormat="1" applyFont="1" applyFill="1" applyBorder="1" applyAlignment="1">
      <alignment horizontal="right" wrapText="1"/>
    </xf>
    <xf numFmtId="3" fontId="34" fillId="0" borderId="6" xfId="0" applyNumberFormat="1" applyFont="1" applyBorder="1" applyAlignment="1">
      <alignment vertical="center" wrapText="1"/>
    </xf>
    <xf numFmtId="3" fontId="34" fillId="0" borderId="2" xfId="0" applyNumberFormat="1" applyFont="1" applyBorder="1" applyAlignment="1">
      <alignment vertical="center" wrapText="1"/>
    </xf>
    <xf numFmtId="3" fontId="35" fillId="0" borderId="3" xfId="2" applyNumberFormat="1" applyFont="1" applyBorder="1" applyAlignment="1">
      <alignment horizontal="right" vertical="center"/>
    </xf>
    <xf numFmtId="3" fontId="3" fillId="0" borderId="28" xfId="6" applyNumberFormat="1" applyFont="1" applyBorder="1" applyAlignment="1">
      <alignment horizontal="right" vertical="center" shrinkToFit="1"/>
    </xf>
    <xf numFmtId="3" fontId="3" fillId="0" borderId="6" xfId="6" applyNumberFormat="1" applyFont="1" applyBorder="1" applyAlignment="1">
      <alignment horizontal="right" vertical="center" shrinkToFit="1"/>
    </xf>
    <xf numFmtId="3" fontId="35" fillId="0" borderId="11" xfId="1" applyNumberFormat="1" applyFont="1" applyFill="1" applyBorder="1" applyAlignment="1">
      <alignment horizontal="right" vertical="center"/>
    </xf>
    <xf numFmtId="3" fontId="35" fillId="0" borderId="9" xfId="1" applyNumberFormat="1" applyFont="1" applyBorder="1" applyAlignment="1">
      <alignment horizontal="right" vertical="center"/>
    </xf>
    <xf numFmtId="4" fontId="3" fillId="0" borderId="3" xfId="4" applyNumberFormat="1" applyFont="1" applyBorder="1" applyAlignment="1">
      <alignment horizontal="right" vertical="center"/>
    </xf>
    <xf numFmtId="3" fontId="3" fillId="0" borderId="3" xfId="4" applyNumberFormat="1" applyFont="1" applyBorder="1" applyAlignment="1">
      <alignment horizontal="right" vertical="center"/>
    </xf>
    <xf numFmtId="3" fontId="3" fillId="0" borderId="11" xfId="4" applyNumberFormat="1" applyFont="1" applyBorder="1" applyAlignment="1">
      <alignment horizontal="right" vertical="center"/>
    </xf>
    <xf numFmtId="3" fontId="3" fillId="0" borderId="10" xfId="4" applyNumberFormat="1" applyFont="1" applyBorder="1" applyAlignment="1">
      <alignment horizontal="right" vertical="center"/>
    </xf>
    <xf numFmtId="4" fontId="34" fillId="0" borderId="8" xfId="0" applyNumberFormat="1" applyFont="1" applyBorder="1" applyAlignment="1">
      <alignment horizontal="right" vertical="center" wrapText="1"/>
    </xf>
    <xf numFmtId="4" fontId="34" fillId="0" borderId="28" xfId="0" applyNumberFormat="1" applyFont="1" applyBorder="1" applyAlignment="1">
      <alignment horizontal="right" vertical="center" wrapText="1"/>
    </xf>
    <xf numFmtId="0" fontId="28" fillId="9" borderId="3" xfId="0" applyFont="1" applyFill="1" applyBorder="1" applyAlignment="1">
      <alignment vertical="center"/>
    </xf>
    <xf numFmtId="0" fontId="13" fillId="9" borderId="3" xfId="0" applyFont="1" applyFill="1" applyBorder="1" applyAlignment="1">
      <alignment horizontal="center" vertical="center"/>
    </xf>
    <xf numFmtId="0" fontId="28" fillId="9" borderId="0" xfId="0" applyFont="1" applyFill="1" applyAlignment="1">
      <alignment horizontal="center"/>
    </xf>
    <xf numFmtId="3" fontId="13" fillId="9" borderId="3" xfId="0" applyNumberFormat="1" applyFont="1" applyFill="1" applyBorder="1" applyAlignment="1">
      <alignment horizontal="center" vertical="center"/>
    </xf>
    <xf numFmtId="0" fontId="28" fillId="9" borderId="0" xfId="0" applyFont="1" applyFill="1" applyAlignment="1">
      <alignment horizontal="center" vertical="center"/>
    </xf>
    <xf numFmtId="0" fontId="28" fillId="9" borderId="3" xfId="0" applyFont="1" applyFill="1" applyBorder="1" applyAlignment="1">
      <alignment horizontal="center" vertical="center"/>
    </xf>
    <xf numFmtId="0" fontId="28" fillId="9" borderId="3" xfId="6" applyFont="1" applyFill="1" applyBorder="1" applyAlignment="1">
      <alignment vertical="center"/>
    </xf>
    <xf numFmtId="1" fontId="28" fillId="9" borderId="3" xfId="6" applyNumberFormat="1" applyFont="1" applyFill="1" applyBorder="1" applyAlignment="1">
      <alignment horizontal="center" vertical="center"/>
    </xf>
    <xf numFmtId="0" fontId="56" fillId="9" borderId="0" xfId="6" applyFont="1" applyFill="1" applyAlignment="1">
      <alignment horizontal="center"/>
    </xf>
    <xf numFmtId="1" fontId="28" fillId="9" borderId="3" xfId="0" applyNumberFormat="1" applyFont="1" applyFill="1" applyBorder="1" applyAlignment="1">
      <alignment horizontal="center" vertical="center"/>
    </xf>
    <xf numFmtId="0" fontId="28" fillId="9" borderId="0" xfId="8" applyFont="1" applyFill="1" applyAlignment="1">
      <alignment horizontal="center" vertical="center" wrapText="1"/>
    </xf>
    <xf numFmtId="0" fontId="33" fillId="9" borderId="0" xfId="8" applyFont="1" applyFill="1" applyAlignment="1">
      <alignment horizontal="center" vertical="center" wrapText="1"/>
    </xf>
    <xf numFmtId="3" fontId="28" fillId="9" borderId="3" xfId="6" applyNumberFormat="1" applyFont="1" applyFill="1" applyBorder="1" applyAlignment="1">
      <alignment horizontal="center" vertical="center"/>
    </xf>
    <xf numFmtId="0" fontId="45" fillId="9" borderId="0" xfId="6" applyFont="1" applyFill="1" applyBorder="1" applyAlignment="1">
      <alignment horizontal="center"/>
    </xf>
    <xf numFmtId="0" fontId="31" fillId="0" borderId="9" xfId="0" applyFont="1" applyFill="1" applyBorder="1" applyAlignment="1">
      <alignment horizontal="center"/>
    </xf>
    <xf numFmtId="0" fontId="31" fillId="0" borderId="9" xfId="0" applyFont="1" applyBorder="1" applyAlignment="1">
      <alignment horizontal="left"/>
    </xf>
    <xf numFmtId="0" fontId="28" fillId="9" borderId="38" xfId="0" applyFont="1" applyFill="1" applyBorder="1" applyAlignment="1">
      <alignment horizontal="center" vertical="center" wrapText="1"/>
    </xf>
    <xf numFmtId="0" fontId="28" fillId="9" borderId="38" xfId="8" applyFont="1" applyFill="1" applyBorder="1" applyAlignment="1">
      <alignment horizontal="center" vertical="center" wrapText="1"/>
    </xf>
    <xf numFmtId="0" fontId="13" fillId="9" borderId="38" xfId="0" applyFont="1" applyFill="1" applyBorder="1" applyAlignment="1">
      <alignment horizontal="center" vertical="center" wrapText="1"/>
    </xf>
    <xf numFmtId="0" fontId="33" fillId="9" borderId="38" xfId="0" applyFont="1" applyFill="1" applyBorder="1" applyAlignment="1">
      <alignment horizontal="center" vertical="center" wrapText="1"/>
    </xf>
    <xf numFmtId="0" fontId="28" fillId="9" borderId="38" xfId="0" applyFont="1" applyFill="1" applyBorder="1" applyAlignment="1">
      <alignment horizontal="center" vertical="center"/>
    </xf>
    <xf numFmtId="0" fontId="33" fillId="9" borderId="38" xfId="6" applyFont="1" applyFill="1" applyBorder="1" applyAlignment="1">
      <alignment horizontal="center" vertical="center" wrapText="1"/>
    </xf>
    <xf numFmtId="0" fontId="28" fillId="9" borderId="38" xfId="6" applyFont="1" applyFill="1" applyBorder="1" applyAlignment="1">
      <alignment horizontal="center" vertical="center" wrapText="1"/>
    </xf>
    <xf numFmtId="0" fontId="36" fillId="9" borderId="38" xfId="6" applyFont="1" applyFill="1" applyBorder="1" applyAlignment="1">
      <alignment horizontal="center" vertical="center" wrapText="1"/>
    </xf>
    <xf numFmtId="0" fontId="28" fillId="9" borderId="38" xfId="6" applyFont="1" applyFill="1" applyBorder="1" applyAlignment="1">
      <alignment horizontal="right" vertical="center" wrapText="1" indent="1"/>
    </xf>
    <xf numFmtId="0" fontId="28" fillId="9" borderId="38" xfId="6" applyFont="1" applyFill="1" applyBorder="1" applyAlignment="1">
      <alignment horizontal="left" vertical="center" wrapText="1" indent="2"/>
    </xf>
    <xf numFmtId="0" fontId="33" fillId="9" borderId="38" xfId="6" applyFont="1" applyFill="1" applyBorder="1" applyAlignment="1">
      <alignment horizontal="left" vertical="center" wrapText="1" indent="1"/>
    </xf>
    <xf numFmtId="0" fontId="28" fillId="9" borderId="38" xfId="6" applyFont="1" applyFill="1" applyBorder="1" applyAlignment="1">
      <alignment horizontal="center"/>
    </xf>
    <xf numFmtId="0" fontId="16" fillId="9" borderId="38" xfId="6" applyFont="1" applyFill="1" applyBorder="1" applyAlignment="1">
      <alignment horizontal="center" vertical="center" wrapText="1"/>
    </xf>
    <xf numFmtId="0" fontId="34" fillId="0" borderId="6" xfId="6" applyFont="1" applyFill="1" applyBorder="1" applyAlignment="1">
      <alignment horizontal="left" vertical="center" wrapText="1"/>
    </xf>
    <xf numFmtId="0" fontId="33" fillId="9" borderId="38" xfId="6" applyFont="1" applyFill="1" applyBorder="1" applyAlignment="1">
      <alignment horizontal="right" vertical="center" wrapText="1"/>
    </xf>
    <xf numFmtId="0" fontId="28" fillId="9" borderId="38" xfId="0" applyFont="1" applyFill="1" applyBorder="1" applyAlignment="1">
      <alignment horizontal="left" vertical="center" wrapText="1" indent="2"/>
    </xf>
    <xf numFmtId="3" fontId="56" fillId="9" borderId="38" xfId="2" applyNumberFormat="1" applyFont="1" applyFill="1" applyBorder="1" applyAlignment="1">
      <alignment horizontal="center" vertical="center" wrapText="1"/>
    </xf>
    <xf numFmtId="3" fontId="28" fillId="9" borderId="38" xfId="2" applyNumberFormat="1" applyFont="1" applyFill="1" applyBorder="1" applyAlignment="1">
      <alignment horizontal="center" vertical="center" wrapText="1"/>
    </xf>
    <xf numFmtId="0" fontId="33" fillId="9" borderId="38" xfId="0" applyFont="1" applyFill="1" applyBorder="1" applyAlignment="1">
      <alignment horizontal="left" vertical="center" wrapText="1" indent="2"/>
    </xf>
    <xf numFmtId="0" fontId="16" fillId="9" borderId="38" xfId="0" applyFont="1" applyFill="1" applyBorder="1" applyAlignment="1">
      <alignment horizontal="center" vertical="center" wrapText="1"/>
    </xf>
    <xf numFmtId="0" fontId="36" fillId="9" borderId="38" xfId="0" applyFont="1" applyFill="1" applyBorder="1" applyAlignment="1">
      <alignment horizontal="center" vertical="center" wrapText="1"/>
    </xf>
    <xf numFmtId="3" fontId="34" fillId="0" borderId="9" xfId="8" applyNumberFormat="1" applyFont="1" applyBorder="1" applyAlignment="1">
      <alignment horizontal="right" vertical="center" wrapText="1"/>
    </xf>
    <xf numFmtId="0" fontId="3" fillId="0" borderId="9" xfId="8" applyFont="1" applyFill="1" applyBorder="1" applyAlignment="1">
      <alignment horizontal="left" vertical="top" wrapText="1"/>
    </xf>
    <xf numFmtId="0" fontId="3" fillId="4" borderId="9" xfId="8" applyFont="1" applyFill="1" applyBorder="1" applyAlignment="1">
      <alignment horizontal="left" vertical="top" wrapText="1"/>
    </xf>
    <xf numFmtId="3" fontId="34" fillId="4" borderId="9" xfId="0" applyNumberFormat="1" applyFont="1" applyFill="1" applyBorder="1" applyAlignment="1">
      <alignment horizontal="right" vertical="center" wrapText="1"/>
    </xf>
    <xf numFmtId="3" fontId="34" fillId="4" borderId="9" xfId="8" applyNumberFormat="1" applyFont="1" applyFill="1" applyBorder="1" applyAlignment="1">
      <alignment horizontal="right" vertical="center" wrapText="1"/>
    </xf>
    <xf numFmtId="0" fontId="33" fillId="9" borderId="38" xfId="8" applyFont="1" applyFill="1" applyBorder="1" applyAlignment="1">
      <alignment horizontal="center" vertical="center" wrapText="1"/>
    </xf>
    <xf numFmtId="0" fontId="3" fillId="0" borderId="9" xfId="4" applyFont="1" applyBorder="1" applyAlignment="1">
      <alignment horizontal="center" vertical="center"/>
    </xf>
    <xf numFmtId="0" fontId="3" fillId="0" borderId="9" xfId="4" applyFont="1" applyBorder="1" applyAlignment="1">
      <alignment horizontal="left" vertical="center"/>
    </xf>
    <xf numFmtId="4" fontId="3" fillId="0" borderId="9" xfId="4" applyNumberFormat="1" applyFont="1" applyBorder="1" applyAlignment="1">
      <alignment horizontal="right" vertical="center"/>
    </xf>
    <xf numFmtId="3" fontId="3" fillId="0" borderId="9" xfId="4" applyNumberFormat="1" applyFont="1" applyBorder="1" applyAlignment="1">
      <alignment horizontal="right" vertical="center"/>
    </xf>
    <xf numFmtId="3" fontId="3" fillId="0" borderId="14" xfId="4" applyNumberFormat="1" applyFont="1" applyBorder="1" applyAlignment="1">
      <alignment horizontal="right" vertical="center"/>
    </xf>
    <xf numFmtId="3" fontId="3" fillId="0" borderId="23" xfId="4" applyNumberFormat="1" applyFont="1" applyBorder="1" applyAlignment="1">
      <alignment horizontal="right" vertical="center"/>
    </xf>
    <xf numFmtId="0" fontId="36" fillId="9" borderId="38" xfId="4" applyFont="1" applyFill="1" applyBorder="1" applyAlignment="1">
      <alignment horizontal="center" vertical="center"/>
    </xf>
    <xf numFmtId="0" fontId="36" fillId="9" borderId="38" xfId="4" applyFont="1" applyFill="1" applyBorder="1" applyAlignment="1">
      <alignment horizontal="center" vertical="center" wrapText="1"/>
    </xf>
    <xf numFmtId="0" fontId="28" fillId="9" borderId="38" xfId="4" applyFont="1" applyFill="1" applyBorder="1" applyAlignment="1">
      <alignment horizontal="center"/>
    </xf>
    <xf numFmtId="0" fontId="3" fillId="0" borderId="9" xfId="6" applyFont="1" applyFill="1" applyBorder="1" applyAlignment="1">
      <alignment horizontal="left" vertical="center"/>
    </xf>
    <xf numFmtId="0" fontId="35" fillId="0" borderId="9" xfId="0" applyFont="1" applyFill="1" applyBorder="1"/>
    <xf numFmtId="3" fontId="35" fillId="0" borderId="9" xfId="2" applyNumberFormat="1" applyFont="1" applyBorder="1" applyAlignment="1">
      <alignment horizontal="right" vertical="center"/>
    </xf>
    <xf numFmtId="0" fontId="34" fillId="0" borderId="9" xfId="0" applyFont="1" applyFill="1" applyBorder="1" applyAlignment="1">
      <alignment horizontal="left"/>
    </xf>
    <xf numFmtId="3" fontId="35" fillId="0" borderId="14" xfId="1" applyNumberFormat="1" applyFont="1" applyFill="1" applyBorder="1" applyAlignment="1">
      <alignment horizontal="right" vertical="center"/>
    </xf>
    <xf numFmtId="0" fontId="26" fillId="0" borderId="0" xfId="0" applyFont="1" applyBorder="1" applyAlignment="1">
      <alignment vertical="center" wrapText="1"/>
    </xf>
    <xf numFmtId="0" fontId="3" fillId="0" borderId="9" xfId="0" applyFont="1" applyFill="1" applyBorder="1" applyAlignment="1">
      <alignment horizontal="center" vertical="center" wrapText="1"/>
    </xf>
    <xf numFmtId="3" fontId="34" fillId="0" borderId="6" xfId="0" applyNumberFormat="1" applyFont="1" applyFill="1" applyBorder="1" applyAlignment="1">
      <alignment wrapText="1"/>
    </xf>
    <xf numFmtId="3" fontId="31" fillId="0" borderId="9" xfId="1" applyNumberFormat="1" applyFont="1" applyFill="1" applyBorder="1" applyAlignment="1">
      <alignment horizontal="right" wrapText="1"/>
    </xf>
    <xf numFmtId="0" fontId="45" fillId="9" borderId="38" xfId="0" applyFont="1" applyFill="1" applyBorder="1" applyAlignment="1">
      <alignment horizontal="center" vertical="center" wrapText="1"/>
    </xf>
    <xf numFmtId="0" fontId="46" fillId="9" borderId="38" xfId="0" applyFont="1" applyFill="1" applyBorder="1" applyAlignment="1">
      <alignment horizontal="right" vertical="center" wrapText="1" indent="1"/>
    </xf>
    <xf numFmtId="0" fontId="4" fillId="9" borderId="1" xfId="3" applyFont="1" applyFill="1" applyBorder="1" applyAlignment="1">
      <alignment horizontal="center" vertical="center" wrapText="1"/>
    </xf>
    <xf numFmtId="3" fontId="4" fillId="9" borderId="1" xfId="3" applyNumberFormat="1" applyFont="1" applyFill="1" applyBorder="1" applyAlignment="1">
      <alignment horizontal="center" vertical="center" wrapText="1"/>
    </xf>
    <xf numFmtId="0" fontId="16" fillId="0" borderId="0" xfId="0" applyFont="1" applyAlignment="1">
      <alignment vertical="top" wrapText="1"/>
    </xf>
    <xf numFmtId="0" fontId="68" fillId="0" borderId="3" xfId="0" applyFont="1" applyFill="1" applyBorder="1" applyAlignment="1">
      <alignment horizontal="left" wrapText="1"/>
    </xf>
    <xf numFmtId="0" fontId="69" fillId="0" borderId="4" xfId="0" applyFont="1" applyBorder="1" applyAlignment="1">
      <alignment horizontal="left" vertical="center" wrapText="1"/>
    </xf>
    <xf numFmtId="3" fontId="69" fillId="0" borderId="2" xfId="0" applyNumberFormat="1" applyFont="1" applyBorder="1" applyAlignment="1">
      <alignment horizontal="center" vertical="center" wrapText="1"/>
    </xf>
    <xf numFmtId="3" fontId="69" fillId="0" borderId="2" xfId="0" applyNumberFormat="1" applyFont="1" applyBorder="1" applyAlignment="1">
      <alignment horizontal="right" vertical="center" wrapText="1"/>
    </xf>
    <xf numFmtId="0" fontId="68" fillId="0" borderId="0" xfId="0" applyFont="1" applyAlignment="1">
      <alignment horizontal="left" vertical="top"/>
    </xf>
    <xf numFmtId="0" fontId="11" fillId="0" borderId="14" xfId="0" applyFont="1" applyBorder="1"/>
    <xf numFmtId="0" fontId="7" fillId="0" borderId="14" xfId="0" applyFont="1" applyBorder="1"/>
    <xf numFmtId="0" fontId="11" fillId="0" borderId="14" xfId="0" applyFont="1" applyBorder="1" applyAlignment="1">
      <alignment vertical="center"/>
    </xf>
    <xf numFmtId="0" fontId="10" fillId="0" borderId="9" xfId="6" applyFont="1" applyFill="1" applyBorder="1" applyAlignment="1">
      <alignment horizontal="left" vertical="center" wrapText="1"/>
    </xf>
    <xf numFmtId="0" fontId="12" fillId="0" borderId="14" xfId="4" applyFont="1" applyBorder="1"/>
    <xf numFmtId="0" fontId="22" fillId="0" borderId="9"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9" xfId="0" applyFont="1" applyFill="1" applyBorder="1" applyAlignment="1">
      <alignment horizontal="left" vertical="top"/>
    </xf>
    <xf numFmtId="0" fontId="22" fillId="0" borderId="3" xfId="0" applyFont="1" applyFill="1" applyBorder="1" applyAlignment="1">
      <alignment horizontal="left" vertical="top"/>
    </xf>
    <xf numFmtId="0" fontId="10" fillId="0" borderId="23"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2" fillId="0" borderId="14" xfId="6" applyFont="1" applyBorder="1"/>
    <xf numFmtId="0" fontId="34" fillId="0" borderId="7" xfId="1" applyNumberFormat="1" applyFont="1" applyBorder="1" applyAlignment="1">
      <alignment horizontal="right" vertical="center" wrapText="1"/>
    </xf>
    <xf numFmtId="0" fontId="12" fillId="0" borderId="3" xfId="6" applyFont="1" applyFill="1" applyBorder="1" applyAlignment="1" applyProtection="1">
      <alignment horizontal="center"/>
      <protection locked="0"/>
    </xf>
    <xf numFmtId="0" fontId="70" fillId="4" borderId="3" xfId="0" applyFont="1" applyFill="1" applyBorder="1"/>
    <xf numFmtId="0" fontId="10" fillId="4" borderId="12" xfId="8" applyFont="1" applyFill="1" applyBorder="1" applyAlignment="1">
      <alignment horizontal="left" vertical="center" wrapText="1"/>
    </xf>
    <xf numFmtId="0" fontId="71" fillId="10" borderId="2" xfId="3" applyFont="1" applyFill="1" applyBorder="1" applyAlignment="1">
      <alignment horizontal="center" vertical="center" wrapText="1"/>
    </xf>
    <xf numFmtId="0" fontId="72" fillId="0" borderId="2" xfId="3" applyFont="1" applyBorder="1" applyAlignment="1">
      <alignment horizontal="left" vertical="center" wrapText="1"/>
    </xf>
    <xf numFmtId="0" fontId="72" fillId="0" borderId="2" xfId="3" applyFont="1" applyBorder="1" applyAlignment="1">
      <alignment horizontal="right" vertical="center" wrapText="1"/>
    </xf>
    <xf numFmtId="0" fontId="71" fillId="10" borderId="2" xfId="3" applyFont="1" applyFill="1" applyBorder="1" applyAlignment="1">
      <alignment horizontal="right" vertical="center" wrapText="1"/>
    </xf>
    <xf numFmtId="0" fontId="71" fillId="11" borderId="2" xfId="3" applyFont="1" applyFill="1" applyBorder="1" applyAlignment="1">
      <alignment horizontal="left" vertical="center" wrapText="1"/>
    </xf>
    <xf numFmtId="0" fontId="71" fillId="11" borderId="2" xfId="3" applyFont="1" applyFill="1" applyBorder="1" applyAlignment="1">
      <alignment horizontal="right" vertical="center" wrapText="1"/>
    </xf>
    <xf numFmtId="0" fontId="73" fillId="12" borderId="2" xfId="3" applyFont="1" applyFill="1" applyBorder="1" applyAlignment="1">
      <alignment horizontal="left" vertical="center" wrapText="1"/>
    </xf>
    <xf numFmtId="0" fontId="73" fillId="12" borderId="2" xfId="3" applyFont="1" applyFill="1" applyBorder="1" applyAlignment="1">
      <alignment horizontal="right" vertical="center" wrapText="1"/>
    </xf>
    <xf numFmtId="0" fontId="73" fillId="13" borderId="2" xfId="3" applyFont="1" applyFill="1" applyBorder="1" applyAlignment="1">
      <alignment horizontal="left" vertical="center" wrapText="1"/>
    </xf>
    <xf numFmtId="0" fontId="73" fillId="13" borderId="2" xfId="3" applyFont="1" applyFill="1" applyBorder="1" applyAlignment="1">
      <alignment horizontal="right" vertical="center" wrapText="1"/>
    </xf>
    <xf numFmtId="0" fontId="73" fillId="14" borderId="2" xfId="3" applyFont="1" applyFill="1" applyBorder="1" applyAlignment="1">
      <alignment horizontal="left" vertical="center" wrapText="1"/>
    </xf>
    <xf numFmtId="0" fontId="73" fillId="14" borderId="2" xfId="3" applyFont="1" applyFill="1" applyBorder="1" applyAlignment="1">
      <alignment horizontal="right" vertical="center" wrapText="1"/>
    </xf>
    <xf numFmtId="0" fontId="73" fillId="0" borderId="2" xfId="3" applyFont="1" applyBorder="1" applyAlignment="1">
      <alignment horizontal="right" vertical="center" wrapText="1"/>
    </xf>
    <xf numFmtId="0" fontId="71" fillId="11" borderId="2" xfId="3" applyFont="1" applyFill="1" applyBorder="1" applyAlignment="1">
      <alignment horizontal="center" vertical="center" wrapText="1"/>
    </xf>
    <xf numFmtId="0" fontId="73" fillId="14" borderId="2" xfId="3" applyFont="1" applyFill="1" applyBorder="1" applyAlignment="1">
      <alignment horizontal="center" vertical="center" wrapText="1"/>
    </xf>
    <xf numFmtId="0" fontId="73" fillId="12" borderId="2" xfId="3" applyFont="1" applyFill="1" applyBorder="1" applyAlignment="1">
      <alignment horizontal="center" vertical="center" wrapText="1"/>
    </xf>
    <xf numFmtId="0" fontId="72" fillId="0" borderId="2" xfId="3" applyFont="1" applyBorder="1" applyAlignment="1">
      <alignment horizontal="center" vertical="center" wrapText="1"/>
    </xf>
    <xf numFmtId="0" fontId="73" fillId="0" borderId="17" xfId="3" applyFont="1" applyBorder="1" applyAlignment="1">
      <alignment horizontal="left" vertical="center" wrapText="1"/>
    </xf>
    <xf numFmtId="0" fontId="72" fillId="0" borderId="17" xfId="3" applyFont="1" applyBorder="1" applyAlignment="1">
      <alignment horizontal="left" vertical="center" wrapText="1"/>
    </xf>
    <xf numFmtId="0" fontId="72" fillId="0" borderId="12" xfId="3" applyFont="1" applyBorder="1" applyAlignment="1">
      <alignment horizontal="left" vertical="center" wrapText="1"/>
    </xf>
    <xf numFmtId="0" fontId="72" fillId="0" borderId="4" xfId="3" applyFont="1" applyBorder="1" applyAlignment="1">
      <alignment horizontal="left" vertical="center" wrapText="1"/>
    </xf>
    <xf numFmtId="0" fontId="72" fillId="0" borderId="12" xfId="3" applyFont="1" applyBorder="1" applyAlignment="1">
      <alignment horizontal="left" vertical="center" wrapText="1"/>
    </xf>
    <xf numFmtId="0" fontId="73" fillId="12" borderId="27" xfId="3" applyFont="1" applyFill="1" applyBorder="1" applyAlignment="1">
      <alignment horizontal="center" vertical="center" wrapText="1"/>
    </xf>
    <xf numFmtId="0" fontId="73" fillId="12" borderId="44" xfId="3" applyFont="1" applyFill="1" applyBorder="1" applyAlignment="1">
      <alignment horizontal="center" vertical="center" wrapText="1"/>
    </xf>
    <xf numFmtId="0" fontId="73" fillId="12" borderId="29" xfId="3" applyFont="1" applyFill="1" applyBorder="1" applyAlignment="1">
      <alignment horizontal="center" vertical="center" wrapText="1"/>
    </xf>
    <xf numFmtId="0" fontId="73" fillId="12" borderId="45" xfId="3" applyFont="1" applyFill="1" applyBorder="1" applyAlignment="1">
      <alignment horizontal="center" vertical="center" wrapText="1"/>
    </xf>
    <xf numFmtId="0" fontId="73" fillId="12" borderId="28" xfId="3" applyFont="1" applyFill="1" applyBorder="1" applyAlignment="1">
      <alignment horizontal="center" vertical="center" wrapText="1"/>
    </xf>
    <xf numFmtId="0" fontId="73" fillId="12" borderId="46" xfId="3" applyFont="1" applyFill="1" applyBorder="1" applyAlignment="1">
      <alignment horizontal="center" vertical="center" wrapText="1"/>
    </xf>
    <xf numFmtId="0" fontId="73" fillId="12" borderId="17" xfId="3" applyFont="1" applyFill="1" applyBorder="1" applyAlignment="1">
      <alignment horizontal="center" vertical="center" wrapText="1"/>
    </xf>
    <xf numFmtId="0" fontId="73" fillId="0" borderId="17" xfId="3" applyFont="1" applyBorder="1" applyAlignment="1">
      <alignment horizontal="left" vertical="center" wrapText="1"/>
    </xf>
    <xf numFmtId="0" fontId="73" fillId="0" borderId="12" xfId="3" applyFont="1" applyBorder="1" applyAlignment="1">
      <alignment horizontal="left" vertical="center" wrapText="1"/>
    </xf>
    <xf numFmtId="0" fontId="72" fillId="0" borderId="17" xfId="3" applyFont="1" applyBorder="1" applyAlignment="1">
      <alignment horizontal="left" vertical="center" wrapText="1"/>
    </xf>
    <xf numFmtId="0" fontId="74" fillId="0" borderId="0" xfId="0" applyFont="1" applyAlignment="1">
      <alignment horizontal="center" vertical="center" wrapText="1"/>
    </xf>
    <xf numFmtId="0" fontId="0" fillId="0" borderId="0" xfId="0" applyAlignment="1">
      <alignment horizontal="center" vertical="center" wrapText="1"/>
    </xf>
    <xf numFmtId="0" fontId="6" fillId="0" borderId="0" xfId="3" applyFont="1" applyAlignment="1">
      <alignment horizontal="center" vertical="center" wrapText="1"/>
    </xf>
    <xf numFmtId="0" fontId="59" fillId="0" borderId="0" xfId="3" applyFont="1"/>
    <xf numFmtId="0" fontId="5" fillId="0" borderId="0" xfId="3" applyFont="1" applyAlignment="1">
      <alignment horizontal="center" vertical="center" wrapText="1"/>
    </xf>
    <xf numFmtId="0" fontId="4" fillId="9" borderId="1" xfId="3" applyFont="1" applyFill="1" applyBorder="1" applyAlignment="1">
      <alignment horizontal="center" vertical="center" wrapText="1"/>
    </xf>
    <xf numFmtId="0" fontId="14" fillId="4" borderId="0" xfId="0" applyFont="1" applyFill="1" applyAlignment="1">
      <alignment horizontal="center"/>
    </xf>
    <xf numFmtId="0" fontId="33" fillId="0" borderId="0" xfId="0" applyFont="1" applyAlignment="1">
      <alignment horizontal="center"/>
    </xf>
    <xf numFmtId="0" fontId="13" fillId="9" borderId="11" xfId="0" applyFont="1" applyFill="1" applyBorder="1" applyAlignment="1">
      <alignment vertical="center"/>
    </xf>
    <xf numFmtId="0" fontId="13" fillId="9" borderId="10" xfId="0" applyFont="1" applyFill="1" applyBorder="1" applyAlignment="1">
      <alignment vertical="center"/>
    </xf>
    <xf numFmtId="0" fontId="32" fillId="5" borderId="11" xfId="0" applyFont="1" applyFill="1" applyBorder="1" applyAlignment="1">
      <alignment horizontal="left" vertical="center"/>
    </xf>
    <xf numFmtId="0" fontId="8" fillId="5" borderId="10" xfId="0" applyFont="1" applyFill="1" applyBorder="1" applyAlignment="1">
      <alignment horizontal="left" vertical="center"/>
    </xf>
    <xf numFmtId="0" fontId="32" fillId="5" borderId="20" xfId="0" applyFont="1" applyFill="1" applyBorder="1" applyAlignment="1">
      <alignment horizontal="left" vertical="center"/>
    </xf>
    <xf numFmtId="0" fontId="8" fillId="5" borderId="30" xfId="0" applyFont="1" applyFill="1" applyBorder="1" applyAlignment="1">
      <alignment horizontal="left" vertical="center"/>
    </xf>
    <xf numFmtId="0" fontId="33" fillId="0" borderId="0" xfId="0" applyFont="1" applyAlignment="1">
      <alignment horizontal="center" wrapText="1"/>
    </xf>
    <xf numFmtId="0" fontId="7" fillId="0" borderId="0" xfId="0" applyFont="1" applyAlignment="1">
      <alignment horizontal="center" vertical="top"/>
    </xf>
    <xf numFmtId="0" fontId="13" fillId="9" borderId="38" xfId="0" applyFont="1" applyFill="1" applyBorder="1" applyAlignment="1">
      <alignment horizontal="center" vertical="center" wrapText="1"/>
    </xf>
    <xf numFmtId="0" fontId="13" fillId="9" borderId="38" xfId="0" applyFont="1" applyFill="1" applyBorder="1" applyAlignment="1">
      <alignment horizontal="center" vertical="center"/>
    </xf>
    <xf numFmtId="0" fontId="13" fillId="9" borderId="38" xfId="2" applyNumberFormat="1" applyFont="1" applyFill="1" applyBorder="1" applyAlignment="1">
      <alignment horizontal="center" vertical="center" wrapText="1"/>
    </xf>
    <xf numFmtId="0" fontId="53" fillId="0" borderId="0" xfId="0" applyFont="1" applyAlignment="1">
      <alignment horizontal="center"/>
    </xf>
    <xf numFmtId="0" fontId="53" fillId="0" borderId="3" xfId="0" applyFont="1" applyBorder="1" applyAlignment="1">
      <alignment horizontal="left" vertical="center"/>
    </xf>
    <xf numFmtId="0" fontId="28" fillId="9" borderId="0" xfId="0" applyFont="1" applyFill="1" applyAlignment="1">
      <alignment horizontal="center"/>
    </xf>
    <xf numFmtId="0" fontId="27" fillId="0" borderId="3" xfId="0" applyFont="1" applyBorder="1" applyAlignment="1">
      <alignment horizontal="left" vertical="center"/>
    </xf>
    <xf numFmtId="0" fontId="28" fillId="9" borderId="38" xfId="0" applyFont="1" applyFill="1" applyBorder="1" applyAlignment="1">
      <alignment horizontal="center" vertical="center"/>
    </xf>
    <xf numFmtId="0" fontId="28" fillId="9" borderId="38" xfId="0" applyFont="1" applyFill="1" applyBorder="1" applyAlignment="1">
      <alignment horizontal="center" vertical="center" wrapText="1"/>
    </xf>
    <xf numFmtId="0" fontId="33" fillId="9" borderId="38" xfId="0" applyFont="1" applyFill="1" applyBorder="1" applyAlignment="1">
      <alignment horizontal="center" vertical="top" wrapText="1"/>
    </xf>
    <xf numFmtId="0" fontId="33" fillId="9" borderId="38" xfId="0" applyFont="1" applyFill="1" applyBorder="1" applyAlignment="1">
      <alignment horizontal="center" vertical="center" wrapText="1"/>
    </xf>
    <xf numFmtId="0" fontId="36" fillId="9" borderId="38" xfId="0" applyFont="1" applyFill="1" applyBorder="1" applyAlignment="1">
      <alignment horizontal="center" vertical="top" wrapText="1"/>
    </xf>
    <xf numFmtId="0" fontId="28" fillId="9" borderId="38" xfId="0" applyFont="1" applyFill="1" applyBorder="1" applyAlignment="1">
      <alignment horizontal="center" vertical="top" wrapText="1"/>
    </xf>
    <xf numFmtId="0" fontId="28" fillId="9" borderId="42" xfId="0" applyFont="1" applyFill="1" applyBorder="1" applyAlignment="1">
      <alignment horizontal="center" vertical="top" wrapText="1"/>
    </xf>
    <xf numFmtId="0" fontId="28" fillId="9" borderId="43" xfId="0" applyFont="1" applyFill="1" applyBorder="1" applyAlignment="1">
      <alignment horizontal="center" vertical="top" wrapText="1"/>
    </xf>
    <xf numFmtId="0" fontId="53" fillId="0" borderId="0" xfId="0" applyFont="1" applyAlignment="1">
      <alignment horizontal="center" vertical="center"/>
    </xf>
    <xf numFmtId="0" fontId="26" fillId="0" borderId="0" xfId="0" applyFont="1" applyAlignment="1">
      <alignment horizontal="center" vertical="top" wrapText="1"/>
    </xf>
    <xf numFmtId="0" fontId="33" fillId="0" borderId="0" xfId="0" applyFont="1" applyAlignment="1">
      <alignment horizontal="center" vertical="center"/>
    </xf>
    <xf numFmtId="0" fontId="33" fillId="5" borderId="11" xfId="0" applyFont="1" applyFill="1" applyBorder="1" applyAlignment="1">
      <alignment vertical="center" wrapText="1"/>
    </xf>
    <xf numFmtId="0" fontId="8" fillId="5" borderId="10" xfId="0" applyFont="1" applyFill="1" applyBorder="1" applyAlignment="1">
      <alignment vertical="center" wrapText="1"/>
    </xf>
    <xf numFmtId="0" fontId="7" fillId="0" borderId="0" xfId="0" applyFont="1" applyAlignment="1">
      <alignment horizontal="center" vertical="top" wrapText="1"/>
    </xf>
    <xf numFmtId="0" fontId="19" fillId="9" borderId="38" xfId="0" applyFont="1" applyFill="1" applyBorder="1" applyAlignment="1">
      <alignment horizontal="center" vertical="center" wrapText="1"/>
    </xf>
    <xf numFmtId="0" fontId="16" fillId="9" borderId="38" xfId="0" applyFont="1" applyFill="1" applyBorder="1" applyAlignment="1">
      <alignment horizontal="center" vertical="center" wrapText="1"/>
    </xf>
    <xf numFmtId="0" fontId="16" fillId="9" borderId="38" xfId="0" applyFont="1" applyFill="1" applyBorder="1" applyAlignment="1">
      <alignment horizontal="center" vertical="top" wrapText="1"/>
    </xf>
    <xf numFmtId="0" fontId="26" fillId="0" borderId="0" xfId="0" applyFont="1" applyAlignment="1">
      <alignment horizontal="center" vertical="top"/>
    </xf>
    <xf numFmtId="0" fontId="26" fillId="0" borderId="0" xfId="0" applyFont="1" applyAlignment="1">
      <alignment horizontal="left" wrapText="1"/>
    </xf>
    <xf numFmtId="0" fontId="27" fillId="0" borderId="18" xfId="0" applyFont="1" applyBorder="1" applyAlignment="1">
      <alignment horizontal="center"/>
    </xf>
    <xf numFmtId="0" fontId="27" fillId="0" borderId="0" xfId="0" applyFont="1" applyAlignment="1">
      <alignment horizontal="center"/>
    </xf>
    <xf numFmtId="0" fontId="36" fillId="9" borderId="38" xfId="0" applyFont="1" applyFill="1" applyBorder="1" applyAlignment="1">
      <alignment horizontal="center" vertical="center" wrapText="1"/>
    </xf>
    <xf numFmtId="4" fontId="26" fillId="0" borderId="21" xfId="0" applyNumberFormat="1" applyFont="1" applyBorder="1" applyAlignment="1">
      <alignment horizontal="left" vertical="center" wrapText="1"/>
    </xf>
    <xf numFmtId="0" fontId="26" fillId="0" borderId="20" xfId="0" applyFont="1" applyBorder="1" applyAlignment="1">
      <alignment horizontal="center" wrapText="1"/>
    </xf>
    <xf numFmtId="0" fontId="26" fillId="0" borderId="19" xfId="0" applyFont="1" applyBorder="1" applyAlignment="1">
      <alignment horizontal="center" wrapText="1"/>
    </xf>
    <xf numFmtId="0" fontId="33" fillId="2" borderId="20" xfId="0" applyFont="1" applyFill="1" applyBorder="1" applyAlignment="1">
      <alignment horizontal="left" vertical="top"/>
    </xf>
    <xf numFmtId="0" fontId="33" fillId="2" borderId="30" xfId="0" applyFont="1" applyFill="1" applyBorder="1" applyAlignment="1">
      <alignment horizontal="left" vertical="top"/>
    </xf>
    <xf numFmtId="0" fontId="32" fillId="5" borderId="10" xfId="0" applyFont="1" applyFill="1" applyBorder="1" applyAlignment="1">
      <alignment horizontal="left" vertical="center"/>
    </xf>
    <xf numFmtId="0" fontId="28" fillId="9" borderId="0" xfId="0" applyFont="1" applyFill="1" applyAlignment="1">
      <alignment horizontal="center" vertical="center"/>
    </xf>
    <xf numFmtId="0" fontId="61" fillId="0" borderId="0" xfId="0" applyFont="1" applyAlignment="1">
      <alignment horizontal="left" vertical="top" wrapText="1"/>
    </xf>
    <xf numFmtId="0" fontId="53" fillId="0" borderId="0" xfId="6" applyFont="1" applyAlignment="1">
      <alignment horizontal="center" vertical="center"/>
    </xf>
    <xf numFmtId="0" fontId="51" fillId="0" borderId="0" xfId="6" applyFont="1" applyAlignment="1">
      <alignment horizontal="center" vertical="top"/>
    </xf>
    <xf numFmtId="0" fontId="33" fillId="0" borderId="0" xfId="6" applyFont="1" applyAlignment="1">
      <alignment horizontal="center" vertical="center"/>
    </xf>
    <xf numFmtId="0" fontId="30" fillId="0" borderId="0" xfId="6" applyFont="1" applyAlignment="1">
      <alignment horizontal="left" wrapText="1"/>
    </xf>
    <xf numFmtId="0" fontId="51" fillId="0" borderId="0" xfId="6" applyFont="1" applyAlignment="1">
      <alignment horizontal="left" wrapText="1"/>
    </xf>
    <xf numFmtId="0" fontId="55" fillId="0" borderId="0" xfId="6" applyFont="1" applyAlignment="1">
      <alignment horizontal="center"/>
    </xf>
    <xf numFmtId="0" fontId="28" fillId="9" borderId="38" xfId="6" applyFont="1" applyFill="1" applyBorder="1" applyAlignment="1">
      <alignment horizontal="center" vertical="center" wrapText="1"/>
    </xf>
    <xf numFmtId="0" fontId="28" fillId="9" borderId="38" xfId="6" applyFont="1" applyFill="1" applyBorder="1" applyAlignment="1">
      <alignment horizontal="center" vertical="center"/>
    </xf>
    <xf numFmtId="0" fontId="28" fillId="9" borderId="38" xfId="7" applyNumberFormat="1" applyFont="1" applyFill="1" applyBorder="1" applyAlignment="1">
      <alignment horizontal="center" vertical="center" wrapText="1"/>
    </xf>
    <xf numFmtId="3" fontId="28" fillId="9" borderId="38" xfId="2" applyNumberFormat="1" applyFont="1" applyFill="1" applyBorder="1" applyAlignment="1">
      <alignment horizontal="center" vertical="center"/>
    </xf>
    <xf numFmtId="0" fontId="32" fillId="5" borderId="3" xfId="6" applyFont="1" applyFill="1" applyBorder="1" applyAlignment="1">
      <alignment horizontal="left" vertical="center"/>
    </xf>
    <xf numFmtId="0" fontId="33" fillId="5" borderId="3" xfId="6" applyFont="1" applyFill="1" applyBorder="1" applyAlignment="1">
      <alignment horizontal="left" vertical="center"/>
    </xf>
    <xf numFmtId="0" fontId="32" fillId="5" borderId="11" xfId="6" applyFont="1" applyFill="1" applyBorder="1" applyAlignment="1">
      <alignment horizontal="left" vertical="center"/>
    </xf>
    <xf numFmtId="0" fontId="32" fillId="5" borderId="22" xfId="6" applyFont="1" applyFill="1" applyBorder="1" applyAlignment="1">
      <alignment horizontal="left" vertical="center"/>
    </xf>
    <xf numFmtId="0" fontId="28" fillId="9" borderId="11" xfId="6" applyFont="1" applyFill="1" applyBorder="1" applyAlignment="1">
      <alignment vertical="center"/>
    </xf>
    <xf numFmtId="0" fontId="28" fillId="9" borderId="10" xfId="6" applyFont="1" applyFill="1" applyBorder="1" applyAlignment="1">
      <alignment vertical="center"/>
    </xf>
    <xf numFmtId="0" fontId="63" fillId="0" borderId="0" xfId="0" applyFont="1" applyAlignment="1">
      <alignment horizontal="left" vertical="top" wrapText="1"/>
    </xf>
    <xf numFmtId="0" fontId="33" fillId="9" borderId="38" xfId="6" applyFont="1" applyFill="1" applyBorder="1" applyAlignment="1">
      <alignment horizontal="center" vertical="center" wrapText="1"/>
    </xf>
    <xf numFmtId="0" fontId="33" fillId="9" borderId="38" xfId="6" applyFont="1" applyFill="1" applyBorder="1" applyAlignment="1">
      <alignment horizontal="center" vertical="top" wrapText="1"/>
    </xf>
    <xf numFmtId="0" fontId="52" fillId="0" borderId="3" xfId="6" applyFont="1" applyBorder="1" applyAlignment="1">
      <alignment horizontal="left" vertical="center"/>
    </xf>
    <xf numFmtId="0" fontId="52" fillId="0" borderId="11" xfId="6" applyFont="1" applyBorder="1" applyAlignment="1">
      <alignment horizontal="left" vertical="center" wrapText="1"/>
    </xf>
    <xf numFmtId="0" fontId="52" fillId="0" borderId="22" xfId="6" applyFont="1" applyBorder="1" applyAlignment="1">
      <alignment horizontal="left" vertical="center" wrapText="1"/>
    </xf>
    <xf numFmtId="0" fontId="52" fillId="0" borderId="10" xfId="6" applyFont="1" applyBorder="1" applyAlignment="1">
      <alignment horizontal="left" vertical="center" wrapText="1"/>
    </xf>
    <xf numFmtId="0" fontId="28" fillId="9" borderId="38" xfId="6" applyFont="1" applyFill="1" applyBorder="1" applyAlignment="1">
      <alignment horizontal="center" vertical="top" wrapText="1"/>
    </xf>
    <xf numFmtId="0" fontId="56" fillId="9" borderId="0" xfId="6" applyFont="1" applyFill="1" applyAlignment="1">
      <alignment horizontal="center" vertical="center"/>
    </xf>
    <xf numFmtId="0" fontId="28" fillId="9" borderId="39" xfId="6" applyFont="1" applyFill="1" applyBorder="1" applyAlignment="1">
      <alignment horizontal="center" vertical="top" wrapText="1"/>
    </xf>
    <xf numFmtId="0" fontId="28" fillId="9" borderId="40" xfId="6" applyFont="1" applyFill="1" applyBorder="1" applyAlignment="1">
      <alignment horizontal="center" vertical="top" wrapText="1"/>
    </xf>
    <xf numFmtId="0" fontId="28" fillId="9" borderId="41" xfId="6" applyFont="1" applyFill="1" applyBorder="1" applyAlignment="1">
      <alignment horizontal="center" vertical="top" wrapText="1"/>
    </xf>
    <xf numFmtId="3" fontId="56" fillId="9" borderId="38" xfId="2" applyNumberFormat="1" applyFont="1" applyFill="1" applyBorder="1" applyAlignment="1">
      <alignment horizontal="center" vertical="center"/>
    </xf>
    <xf numFmtId="0" fontId="45" fillId="9" borderId="11" xfId="4" applyFont="1" applyFill="1" applyBorder="1" applyAlignment="1">
      <alignment horizontal="center" vertical="center"/>
    </xf>
    <xf numFmtId="0" fontId="45" fillId="9" borderId="22" xfId="4" applyFont="1" applyFill="1" applyBorder="1" applyAlignment="1">
      <alignment horizontal="center" vertical="center"/>
    </xf>
    <xf numFmtId="0" fontId="45" fillId="9" borderId="10" xfId="4" applyFont="1" applyFill="1" applyBorder="1" applyAlignment="1">
      <alignment horizontal="center" vertical="center"/>
    </xf>
    <xf numFmtId="0" fontId="49" fillId="0" borderId="11" xfId="4" applyFont="1" applyBorder="1" applyAlignment="1">
      <alignment horizontal="left" vertical="top" wrapText="1"/>
    </xf>
    <xf numFmtId="0" fontId="49" fillId="0" borderId="22" xfId="4" applyFont="1" applyBorder="1" applyAlignment="1">
      <alignment horizontal="left" vertical="top" wrapText="1"/>
    </xf>
    <xf numFmtId="0" fontId="49" fillId="0" borderId="10" xfId="4" applyFont="1" applyBorder="1" applyAlignment="1">
      <alignment horizontal="left" vertical="top" wrapText="1"/>
    </xf>
    <xf numFmtId="0" fontId="49" fillId="0" borderId="14" xfId="4" applyFont="1" applyBorder="1" applyAlignment="1">
      <alignment horizontal="left" vertical="top" wrapText="1"/>
    </xf>
    <xf numFmtId="0" fontId="49" fillId="0" borderId="24" xfId="4" applyFont="1" applyBorder="1" applyAlignment="1">
      <alignment horizontal="left" vertical="top" wrapText="1"/>
    </xf>
    <xf numFmtId="0" fontId="49" fillId="0" borderId="23" xfId="4" applyFont="1" applyBorder="1" applyAlignment="1">
      <alignment horizontal="left" vertical="top" wrapText="1"/>
    </xf>
    <xf numFmtId="0" fontId="56" fillId="9" borderId="38" xfId="6" applyFont="1" applyFill="1" applyBorder="1" applyAlignment="1">
      <alignment horizontal="center" vertical="center" wrapText="1"/>
    </xf>
    <xf numFmtId="0" fontId="56" fillId="9" borderId="38" xfId="6" applyFont="1" applyFill="1" applyBorder="1" applyAlignment="1">
      <alignment horizontal="center" vertical="center"/>
    </xf>
    <xf numFmtId="0" fontId="56" fillId="9" borderId="38" xfId="7" applyNumberFormat="1" applyFont="1" applyFill="1" applyBorder="1" applyAlignment="1">
      <alignment horizontal="center" vertical="center" wrapText="1"/>
    </xf>
    <xf numFmtId="0" fontId="28" fillId="9" borderId="38" xfId="4" applyFont="1" applyFill="1" applyBorder="1" applyAlignment="1">
      <alignment horizontal="center"/>
    </xf>
    <xf numFmtId="0" fontId="27" fillId="0" borderId="14" xfId="4" applyFont="1" applyBorder="1" applyAlignment="1">
      <alignment horizontal="left"/>
    </xf>
    <xf numFmtId="0" fontId="27" fillId="0" borderId="24" xfId="4" applyFont="1" applyBorder="1" applyAlignment="1">
      <alignment horizontal="left"/>
    </xf>
    <xf numFmtId="0" fontId="27" fillId="0" borderId="23" xfId="4" applyFont="1" applyBorder="1" applyAlignment="1">
      <alignment horizontal="left"/>
    </xf>
    <xf numFmtId="0" fontId="37" fillId="4" borderId="0" xfId="4" applyFont="1" applyFill="1" applyAlignment="1">
      <alignment horizontal="center"/>
    </xf>
    <xf numFmtId="0" fontId="53" fillId="4" borderId="0" xfId="4" applyFont="1" applyFill="1" applyAlignment="1">
      <alignment horizontal="center"/>
    </xf>
    <xf numFmtId="0" fontId="36" fillId="9" borderId="38" xfId="4" applyFont="1" applyFill="1" applyBorder="1" applyAlignment="1">
      <alignment horizontal="center" vertical="center"/>
    </xf>
    <xf numFmtId="0" fontId="36" fillId="9" borderId="38" xfId="4" applyFont="1" applyFill="1" applyBorder="1" applyAlignment="1">
      <alignment horizontal="center" vertical="center" wrapText="1"/>
    </xf>
    <xf numFmtId="0" fontId="61" fillId="0" borderId="0" xfId="6" applyFont="1" applyFill="1" applyBorder="1" applyAlignment="1">
      <alignment horizontal="left" vertical="top" wrapText="1"/>
    </xf>
    <xf numFmtId="0" fontId="26" fillId="0" borderId="11" xfId="4" applyFont="1" applyBorder="1" applyAlignment="1">
      <alignment horizontal="left" vertical="top" wrapText="1"/>
    </xf>
    <xf numFmtId="0" fontId="26" fillId="0" borderId="22" xfId="4" applyFont="1" applyBorder="1" applyAlignment="1">
      <alignment horizontal="left" vertical="top" wrapText="1"/>
    </xf>
    <xf numFmtId="0" fontId="26" fillId="0" borderId="10" xfId="4" applyFont="1" applyBorder="1" applyAlignment="1">
      <alignment horizontal="left" vertical="top" wrapText="1"/>
    </xf>
    <xf numFmtId="0" fontId="27" fillId="0" borderId="3" xfId="4" applyFont="1" applyBorder="1" applyAlignment="1">
      <alignment horizontal="left"/>
    </xf>
    <xf numFmtId="0" fontId="27" fillId="0" borderId="11" xfId="4" applyFont="1" applyBorder="1" applyAlignment="1">
      <alignment horizontal="left"/>
    </xf>
    <xf numFmtId="0" fontId="27" fillId="0" borderId="22" xfId="4" applyFont="1" applyBorder="1" applyAlignment="1">
      <alignment horizontal="left"/>
    </xf>
    <xf numFmtId="0" fontId="27" fillId="0" borderId="10" xfId="4" applyFont="1" applyBorder="1" applyAlignment="1">
      <alignment horizontal="left"/>
    </xf>
    <xf numFmtId="0" fontId="27" fillId="0" borderId="20" xfId="4" applyFont="1" applyBorder="1" applyAlignment="1">
      <alignment horizontal="left"/>
    </xf>
    <xf numFmtId="0" fontId="27" fillId="0" borderId="19" xfId="4" applyFont="1" applyBorder="1" applyAlignment="1">
      <alignment horizontal="left"/>
    </xf>
    <xf numFmtId="0" fontId="27" fillId="0" borderId="30" xfId="4" applyFont="1" applyBorder="1" applyAlignment="1">
      <alignment horizontal="left"/>
    </xf>
    <xf numFmtId="0" fontId="28" fillId="9" borderId="20" xfId="4" applyFont="1" applyFill="1" applyBorder="1" applyAlignment="1">
      <alignment horizontal="center"/>
    </xf>
    <xf numFmtId="0" fontId="28" fillId="9" borderId="19" xfId="4" applyFont="1" applyFill="1" applyBorder="1" applyAlignment="1">
      <alignment horizontal="center"/>
    </xf>
    <xf numFmtId="0" fontId="28" fillId="9" borderId="30" xfId="4" applyFont="1" applyFill="1" applyBorder="1" applyAlignment="1">
      <alignment horizontal="center"/>
    </xf>
    <xf numFmtId="0" fontId="58" fillId="0" borderId="0" xfId="0" applyFont="1" applyAlignment="1">
      <alignment horizontal="left" vertical="top" wrapText="1" indent="5"/>
    </xf>
    <xf numFmtId="0" fontId="33" fillId="2" borderId="20" xfId="0" applyFont="1" applyFill="1" applyBorder="1" applyAlignment="1">
      <alignment vertical="top" wrapText="1"/>
    </xf>
    <xf numFmtId="0" fontId="33" fillId="2" borderId="30" xfId="0" applyFont="1" applyFill="1" applyBorder="1" applyAlignment="1">
      <alignment vertical="top" wrapText="1"/>
    </xf>
    <xf numFmtId="0" fontId="33" fillId="2" borderId="3" xfId="0" applyFont="1" applyFill="1" applyBorder="1" applyAlignment="1">
      <alignment vertical="top" wrapText="1"/>
    </xf>
    <xf numFmtId="0" fontId="58" fillId="0" borderId="0" xfId="0" applyFont="1" applyAlignment="1">
      <alignment horizontal="left" wrapText="1"/>
    </xf>
    <xf numFmtId="4" fontId="26" fillId="0" borderId="20" xfId="0" applyNumberFormat="1" applyFont="1" applyBorder="1" applyAlignment="1">
      <alignment horizontal="center" wrapText="1"/>
    </xf>
    <xf numFmtId="4" fontId="26" fillId="0" borderId="19" xfId="0" applyNumberFormat="1" applyFont="1" applyBorder="1" applyAlignment="1">
      <alignment horizontal="center" wrapText="1"/>
    </xf>
    <xf numFmtId="0" fontId="37" fillId="4" borderId="0" xfId="4" applyFont="1" applyFill="1" applyAlignment="1">
      <alignment horizontal="center" vertical="center"/>
    </xf>
    <xf numFmtId="0" fontId="26" fillId="4" borderId="0" xfId="4" applyFont="1" applyFill="1" applyAlignment="1">
      <alignment horizontal="center" vertical="center"/>
    </xf>
    <xf numFmtId="0" fontId="28" fillId="9" borderId="38" xfId="0" applyFont="1" applyFill="1" applyBorder="1" applyAlignment="1">
      <alignment horizontal="left" vertical="center" wrapText="1" indent="1"/>
    </xf>
    <xf numFmtId="0" fontId="29" fillId="6" borderId="3" xfId="0" applyFont="1" applyFill="1" applyBorder="1" applyAlignment="1"/>
    <xf numFmtId="0" fontId="28" fillId="9" borderId="14" xfId="0" applyFont="1" applyFill="1" applyBorder="1" applyAlignment="1">
      <alignment vertical="center"/>
    </xf>
    <xf numFmtId="0" fontId="28" fillId="9" borderId="24" xfId="0" applyFont="1" applyFill="1" applyBorder="1" applyAlignment="1">
      <alignment vertical="center"/>
    </xf>
    <xf numFmtId="0" fontId="58" fillId="0" borderId="0" xfId="0" applyFont="1" applyAlignment="1">
      <alignment horizontal="center" wrapText="1"/>
    </xf>
    <xf numFmtId="0" fontId="26" fillId="0" borderId="29" xfId="0" applyFont="1" applyBorder="1" applyAlignment="1">
      <alignment horizontal="left" wrapText="1"/>
    </xf>
    <xf numFmtId="3" fontId="34" fillId="0" borderId="15" xfId="0" applyNumberFormat="1" applyFont="1" applyBorder="1" applyAlignment="1">
      <alignment horizontal="center" vertical="center" wrapText="1"/>
    </xf>
    <xf numFmtId="0" fontId="33" fillId="9" borderId="38" xfId="0" applyFont="1" applyFill="1" applyBorder="1" applyAlignment="1">
      <alignment horizontal="left" vertical="top" wrapText="1" indent="5"/>
    </xf>
    <xf numFmtId="0" fontId="58" fillId="0" borderId="0" xfId="0" applyFont="1" applyAlignment="1">
      <alignment horizontal="center" vertical="top"/>
    </xf>
    <xf numFmtId="0" fontId="28" fillId="9" borderId="38" xfId="0" applyFont="1" applyFill="1" applyBorder="1" applyAlignment="1">
      <alignment horizontal="left" vertical="top" wrapText="1" indent="5"/>
    </xf>
    <xf numFmtId="0" fontId="15" fillId="0" borderId="0" xfId="0" applyFont="1" applyAlignment="1">
      <alignment horizontal="center"/>
    </xf>
    <xf numFmtId="0" fontId="16" fillId="0" borderId="0" xfId="0" applyFont="1" applyAlignment="1">
      <alignment vertical="center"/>
    </xf>
    <xf numFmtId="0" fontId="16" fillId="0" borderId="0" xfId="0" applyFont="1" applyAlignment="1">
      <alignment horizontal="center" vertical="center"/>
    </xf>
    <xf numFmtId="0" fontId="7" fillId="0" borderId="20" xfId="0" applyFont="1" applyBorder="1" applyAlignment="1">
      <alignment horizontal="center" wrapText="1"/>
    </xf>
    <xf numFmtId="0" fontId="7" fillId="0" borderId="19" xfId="0" applyFont="1" applyBorder="1" applyAlignment="1">
      <alignment horizontal="center" wrapText="1"/>
    </xf>
    <xf numFmtId="0" fontId="13" fillId="9" borderId="0" xfId="0" applyFont="1" applyFill="1" applyAlignment="1">
      <alignment horizontal="center" vertical="center" wrapText="1"/>
    </xf>
    <xf numFmtId="0" fontId="13" fillId="9" borderId="0" xfId="0" applyFont="1" applyFill="1" applyAlignment="1">
      <alignment horizontal="center" vertical="center"/>
    </xf>
    <xf numFmtId="0" fontId="13" fillId="9" borderId="0" xfId="2" applyNumberFormat="1" applyFont="1" applyFill="1" applyBorder="1" applyAlignment="1">
      <alignment horizontal="center" vertical="center" wrapText="1"/>
    </xf>
    <xf numFmtId="0" fontId="29" fillId="6" borderId="11" xfId="0" applyFont="1" applyFill="1" applyBorder="1" applyAlignment="1">
      <alignment horizontal="left"/>
    </xf>
    <xf numFmtId="0" fontId="23" fillId="6" borderId="10" xfId="0" applyFont="1" applyFill="1" applyBorder="1" applyAlignment="1">
      <alignment horizontal="left"/>
    </xf>
    <xf numFmtId="0" fontId="13" fillId="9" borderId="11" xfId="0" applyFont="1" applyFill="1" applyBorder="1"/>
    <xf numFmtId="0" fontId="13" fillId="9" borderId="10" xfId="0" applyFont="1" applyFill="1" applyBorder="1"/>
    <xf numFmtId="0" fontId="28" fillId="9" borderId="38" xfId="8" applyFont="1" applyFill="1" applyBorder="1" applyAlignment="1">
      <alignment horizontal="center" vertical="center" wrapText="1"/>
    </xf>
    <xf numFmtId="0" fontId="28" fillId="9" borderId="38" xfId="8" applyFont="1" applyFill="1" applyBorder="1" applyAlignment="1">
      <alignment horizontal="center" vertical="top" wrapText="1"/>
    </xf>
    <xf numFmtId="0" fontId="53" fillId="0" borderId="0" xfId="8" applyFont="1" applyAlignment="1">
      <alignment horizontal="center" vertical="center" wrapText="1"/>
    </xf>
    <xf numFmtId="0" fontId="30" fillId="0" borderId="0" xfId="8" applyFont="1" applyAlignment="1">
      <alignment horizontal="center" vertical="top"/>
    </xf>
    <xf numFmtId="0" fontId="33" fillId="0" borderId="0" xfId="8" applyFont="1" applyAlignment="1">
      <alignment horizontal="center" vertical="center" wrapText="1"/>
    </xf>
    <xf numFmtId="0" fontId="28" fillId="9" borderId="0" xfId="8" applyFont="1" applyFill="1" applyAlignment="1">
      <alignment horizontal="center" vertical="top" wrapText="1"/>
    </xf>
    <xf numFmtId="0" fontId="33" fillId="9" borderId="0" xfId="8" applyFont="1" applyFill="1" applyAlignment="1">
      <alignment horizontal="center" vertical="center" wrapText="1"/>
    </xf>
    <xf numFmtId="0" fontId="33" fillId="9" borderId="38" xfId="8" applyFont="1" applyFill="1" applyBorder="1" applyAlignment="1">
      <alignment horizontal="center" vertical="center" wrapText="1"/>
    </xf>
    <xf numFmtId="0" fontId="28" fillId="9" borderId="0" xfId="8" applyFont="1" applyFill="1" applyAlignment="1">
      <alignment horizontal="center" vertical="center" wrapText="1"/>
    </xf>
    <xf numFmtId="0" fontId="33" fillId="2" borderId="11" xfId="0" applyFont="1" applyFill="1" applyBorder="1" applyAlignment="1">
      <alignment vertical="top" wrapText="1"/>
    </xf>
    <xf numFmtId="0" fontId="16" fillId="2" borderId="10" xfId="0" applyFont="1" applyFill="1" applyBorder="1" applyAlignment="1">
      <alignment vertical="top" wrapText="1"/>
    </xf>
    <xf numFmtId="0" fontId="42" fillId="0" borderId="11" xfId="0" applyFont="1" applyBorder="1" applyAlignment="1">
      <alignment horizontal="left" vertical="center" wrapText="1"/>
    </xf>
    <xf numFmtId="0" fontId="42" fillId="0" borderId="22" xfId="0" applyFont="1" applyBorder="1" applyAlignment="1">
      <alignment horizontal="left" vertical="center" wrapText="1"/>
    </xf>
    <xf numFmtId="0" fontId="42" fillId="0" borderId="10" xfId="0" applyFont="1" applyBorder="1" applyAlignment="1">
      <alignment horizontal="left" vertical="center" wrapText="1"/>
    </xf>
    <xf numFmtId="0" fontId="44" fillId="7" borderId="3" xfId="0" applyFont="1" applyFill="1" applyBorder="1" applyAlignment="1">
      <alignment horizontal="center" vertical="center"/>
    </xf>
    <xf numFmtId="0" fontId="42" fillId="0" borderId="14" xfId="0" applyFont="1" applyBorder="1" applyAlignment="1">
      <alignment horizontal="left" vertical="center" wrapText="1"/>
    </xf>
    <xf numFmtId="0" fontId="42" fillId="0" borderId="24" xfId="0" applyFont="1" applyBorder="1" applyAlignment="1">
      <alignment horizontal="left" vertical="center" wrapText="1"/>
    </xf>
    <xf numFmtId="0" fontId="42" fillId="0" borderId="23" xfId="0" applyFont="1" applyBorder="1" applyAlignment="1">
      <alignment horizontal="left" vertical="center" wrapText="1"/>
    </xf>
    <xf numFmtId="0" fontId="7" fillId="0" borderId="29" xfId="0" applyFont="1" applyBorder="1" applyAlignment="1">
      <alignment horizontal="left" wrapText="1"/>
    </xf>
    <xf numFmtId="0" fontId="7" fillId="0" borderId="0" xfId="0" applyFont="1" applyAlignment="1">
      <alignment horizontal="left" wrapText="1"/>
    </xf>
    <xf numFmtId="0" fontId="10" fillId="0" borderId="33" xfId="0" applyFont="1" applyBorder="1" applyAlignment="1">
      <alignment horizontal="left" vertical="center" wrapText="1"/>
    </xf>
    <xf numFmtId="0" fontId="10" fillId="0" borderId="32" xfId="0" applyFont="1" applyBorder="1" applyAlignment="1">
      <alignment horizontal="left" vertical="center" wrapText="1"/>
    </xf>
    <xf numFmtId="0" fontId="10" fillId="0" borderId="31" xfId="0" applyFont="1" applyBorder="1" applyAlignment="1">
      <alignment horizontal="left" vertical="center" wrapText="1"/>
    </xf>
    <xf numFmtId="0" fontId="33" fillId="0" borderId="0" xfId="0" applyFont="1" applyAlignment="1">
      <alignment horizontal="center" vertical="top" wrapText="1"/>
    </xf>
    <xf numFmtId="3" fontId="34" fillId="0" borderId="0" xfId="0" applyNumberFormat="1" applyFont="1" applyBorder="1" applyAlignment="1">
      <alignment horizontal="center" vertical="center" wrapText="1"/>
    </xf>
    <xf numFmtId="0" fontId="30" fillId="0" borderId="29" xfId="6" applyFont="1" applyFill="1" applyBorder="1" applyAlignment="1">
      <alignment horizontal="left" wrapText="1"/>
    </xf>
    <xf numFmtId="0" fontId="30" fillId="0" borderId="0" xfId="6" applyFont="1" applyFill="1" applyBorder="1" applyAlignment="1">
      <alignment horizontal="left" wrapText="1"/>
    </xf>
    <xf numFmtId="0" fontId="30" fillId="0" borderId="0" xfId="6" applyFont="1" applyFill="1" applyBorder="1" applyAlignment="1">
      <alignment horizontal="left" vertical="top" wrapText="1" indent="6"/>
    </xf>
    <xf numFmtId="0" fontId="36" fillId="9" borderId="38" xfId="6" applyFont="1" applyFill="1" applyBorder="1" applyAlignment="1">
      <alignment horizontal="center" vertical="center" wrapText="1"/>
    </xf>
    <xf numFmtId="0" fontId="3" fillId="0" borderId="0" xfId="6" applyFont="1" applyFill="1" applyBorder="1" applyAlignment="1">
      <alignment horizontal="left" wrapText="1"/>
    </xf>
    <xf numFmtId="0" fontId="30" fillId="0" borderId="20" xfId="6" applyFont="1" applyFill="1" applyBorder="1" applyAlignment="1">
      <alignment horizontal="center" wrapText="1"/>
    </xf>
    <xf numFmtId="0" fontId="30" fillId="0" borderId="19" xfId="6" applyFont="1" applyFill="1" applyBorder="1" applyAlignment="1">
      <alignment horizontal="center" wrapText="1"/>
    </xf>
    <xf numFmtId="0" fontId="47" fillId="0" borderId="0" xfId="6" applyFont="1" applyFill="1" applyBorder="1" applyAlignment="1">
      <alignment horizontal="left" vertical="top" wrapText="1"/>
    </xf>
    <xf numFmtId="3" fontId="34" fillId="0" borderId="15" xfId="6" applyNumberFormat="1" applyFont="1" applyFill="1" applyBorder="1" applyAlignment="1">
      <alignment horizontal="center" vertical="center" wrapText="1"/>
    </xf>
    <xf numFmtId="0" fontId="45" fillId="9" borderId="0" xfId="6" applyFont="1" applyFill="1" applyBorder="1" applyAlignment="1">
      <alignment horizontal="center"/>
    </xf>
    <xf numFmtId="0" fontId="31" fillId="0" borderId="14" xfId="6" applyFont="1" applyBorder="1" applyAlignment="1">
      <alignment horizontal="left"/>
    </xf>
    <xf numFmtId="0" fontId="31" fillId="0" borderId="24" xfId="6" applyFont="1" applyBorder="1" applyAlignment="1">
      <alignment horizontal="left"/>
    </xf>
    <xf numFmtId="0" fontId="31" fillId="0" borderId="23" xfId="6" applyFont="1" applyBorder="1" applyAlignment="1">
      <alignment horizontal="left"/>
    </xf>
    <xf numFmtId="0" fontId="33" fillId="9" borderId="38" xfId="6" applyFont="1" applyFill="1" applyBorder="1" applyAlignment="1">
      <alignment horizontal="left" vertical="top" wrapText="1"/>
    </xf>
    <xf numFmtId="3" fontId="34" fillId="0" borderId="29" xfId="6" applyNumberFormat="1" applyFont="1" applyFill="1" applyBorder="1" applyAlignment="1">
      <alignment horizontal="center" vertical="center" wrapText="1"/>
    </xf>
    <xf numFmtId="0" fontId="19" fillId="9" borderId="38" xfId="6" applyFont="1" applyFill="1" applyBorder="1" applyAlignment="1">
      <alignment horizontal="center" vertical="center" wrapText="1"/>
    </xf>
    <xf numFmtId="0" fontId="16" fillId="9" borderId="38" xfId="6" applyFont="1" applyFill="1" applyBorder="1" applyAlignment="1">
      <alignment horizontal="center" vertical="center" wrapText="1"/>
    </xf>
    <xf numFmtId="0" fontId="16" fillId="9" borderId="38" xfId="6" applyFont="1" applyFill="1" applyBorder="1" applyAlignment="1">
      <alignment horizontal="center" vertical="top" wrapText="1"/>
    </xf>
    <xf numFmtId="0" fontId="39" fillId="0" borderId="0" xfId="6" applyFont="1" applyFill="1" applyBorder="1" applyAlignment="1">
      <alignment horizontal="center" vertical="top"/>
    </xf>
    <xf numFmtId="0" fontId="14" fillId="0" borderId="0" xfId="0" applyFont="1" applyAlignment="1">
      <alignment horizontal="center" vertical="center"/>
    </xf>
    <xf numFmtId="0" fontId="8" fillId="5" borderId="36" xfId="6" applyFont="1" applyFill="1" applyBorder="1" applyAlignment="1">
      <alignment horizontal="left" vertical="center"/>
    </xf>
    <xf numFmtId="0" fontId="8" fillId="5" borderId="37" xfId="6" applyFont="1" applyFill="1" applyBorder="1" applyAlignment="1">
      <alignment horizontal="left" vertical="center"/>
    </xf>
    <xf numFmtId="0" fontId="32" fillId="5" borderId="36" xfId="6" applyFont="1" applyFill="1" applyBorder="1" applyAlignment="1">
      <alignment horizontal="left" vertical="center"/>
    </xf>
    <xf numFmtId="0" fontId="39" fillId="0" borderId="0" xfId="6" applyFont="1" applyFill="1" applyBorder="1" applyAlignment="1">
      <alignment horizontal="left" wrapText="1"/>
    </xf>
    <xf numFmtId="0" fontId="9" fillId="0" borderId="0" xfId="6" applyFont="1" applyFill="1" applyBorder="1" applyAlignment="1">
      <alignment horizontal="center" wrapText="1"/>
    </xf>
    <xf numFmtId="0" fontId="28" fillId="9" borderId="38" xfId="6" applyFont="1" applyFill="1" applyBorder="1" applyAlignment="1">
      <alignment horizontal="center"/>
    </xf>
    <xf numFmtId="0" fontId="31" fillId="0" borderId="14" xfId="6" applyFont="1" applyBorder="1" applyAlignment="1">
      <alignment horizontal="left" vertical="center"/>
    </xf>
    <xf numFmtId="0" fontId="31" fillId="0" borderId="23" xfId="6" applyFont="1" applyBorder="1" applyAlignment="1">
      <alignment horizontal="left" vertical="center"/>
    </xf>
    <xf numFmtId="3" fontId="3" fillId="0" borderId="15" xfId="6" applyNumberFormat="1" applyFont="1" applyFill="1" applyBorder="1" applyAlignment="1">
      <alignment horizontal="center" vertical="center" shrinkToFit="1"/>
    </xf>
    <xf numFmtId="0" fontId="51" fillId="0" borderId="0" xfId="6" applyFont="1" applyFill="1" applyBorder="1" applyAlignment="1">
      <alignment horizontal="center" vertical="top" wrapText="1"/>
    </xf>
    <xf numFmtId="0" fontId="53" fillId="0" borderId="0" xfId="6" applyFont="1" applyFill="1" applyAlignment="1">
      <alignment horizontal="center" vertical="center"/>
    </xf>
    <xf numFmtId="0" fontId="58" fillId="0" borderId="0" xfId="0" applyFont="1" applyAlignment="1">
      <alignment horizontal="center"/>
    </xf>
    <xf numFmtId="0" fontId="33" fillId="0" borderId="0" xfId="6" applyFont="1" applyFill="1" applyAlignment="1">
      <alignment horizontal="center" vertical="center"/>
    </xf>
    <xf numFmtId="2" fontId="11" fillId="0" borderId="0" xfId="0" applyNumberFormat="1" applyFont="1" applyAlignment="1">
      <alignment horizontal="center"/>
    </xf>
    <xf numFmtId="0" fontId="7" fillId="0" borderId="18" xfId="0" applyFont="1" applyBorder="1" applyAlignment="1">
      <alignment horizontal="center" wrapText="1"/>
    </xf>
    <xf numFmtId="0" fontId="7" fillId="0" borderId="0" xfId="0" applyFont="1" applyAlignment="1">
      <alignment horizontal="center" wrapText="1"/>
    </xf>
    <xf numFmtId="0" fontId="9" fillId="0" borderId="0" xfId="6" applyFont="1" applyAlignment="1">
      <alignment horizontal="center" wrapText="1"/>
    </xf>
    <xf numFmtId="2" fontId="11" fillId="0" borderId="18" xfId="0" applyNumberFormat="1" applyFont="1" applyBorder="1" applyAlignment="1">
      <alignment horizontal="center"/>
    </xf>
    <xf numFmtId="2" fontId="11" fillId="0" borderId="14" xfId="0" applyNumberFormat="1" applyFont="1" applyBorder="1" applyAlignment="1">
      <alignment horizontal="center"/>
    </xf>
    <xf numFmtId="2" fontId="11" fillId="0" borderId="24" xfId="0" applyNumberFormat="1" applyFont="1" applyBorder="1" applyAlignment="1">
      <alignment horizontal="center"/>
    </xf>
    <xf numFmtId="0" fontId="13" fillId="9" borderId="11" xfId="6" applyFont="1" applyFill="1" applyBorder="1" applyAlignment="1">
      <alignment horizontal="left" vertical="center"/>
    </xf>
    <xf numFmtId="0" fontId="13" fillId="9" borderId="10" xfId="6" applyFont="1" applyFill="1" applyBorder="1" applyAlignment="1">
      <alignment horizontal="left" vertical="center"/>
    </xf>
    <xf numFmtId="0" fontId="8" fillId="5" borderId="10" xfId="6" applyFont="1" applyFill="1" applyBorder="1" applyAlignment="1">
      <alignment horizontal="left" vertical="center"/>
    </xf>
    <xf numFmtId="0" fontId="11" fillId="0" borderId="0" xfId="0" applyFont="1" applyAlignment="1">
      <alignment horizontal="center"/>
    </xf>
    <xf numFmtId="0" fontId="8" fillId="5" borderId="11" xfId="0" applyFont="1" applyFill="1" applyBorder="1" applyAlignment="1">
      <alignment horizontal="left" vertical="center"/>
    </xf>
    <xf numFmtId="0" fontId="13" fillId="9" borderId="38" xfId="0" applyFont="1" applyFill="1" applyBorder="1" applyAlignment="1">
      <alignment horizontal="center" vertical="top" wrapText="1"/>
    </xf>
    <xf numFmtId="0" fontId="26" fillId="0" borderId="0" xfId="0" applyFont="1" applyBorder="1" applyAlignment="1">
      <alignment horizontal="center" vertical="top" wrapText="1"/>
    </xf>
    <xf numFmtId="0" fontId="26" fillId="4" borderId="0" xfId="0" applyFont="1" applyFill="1" applyAlignment="1">
      <alignment horizontal="center" vertical="top"/>
    </xf>
    <xf numFmtId="0" fontId="7" fillId="0" borderId="19" xfId="0" applyFont="1" applyBorder="1" applyAlignment="1">
      <alignment horizontal="left" wrapText="1"/>
    </xf>
    <xf numFmtId="0" fontId="33" fillId="5" borderId="11" xfId="0" applyFont="1" applyFill="1" applyBorder="1" applyAlignment="1">
      <alignment vertical="center"/>
    </xf>
    <xf numFmtId="0" fontId="8" fillId="5" borderId="10" xfId="0" applyFont="1" applyFill="1" applyBorder="1" applyAlignment="1">
      <alignment vertical="center"/>
    </xf>
    <xf numFmtId="0" fontId="33" fillId="5" borderId="11" xfId="0" applyFont="1" applyFill="1" applyBorder="1" applyAlignment="1">
      <alignment horizontal="left" vertical="center"/>
    </xf>
    <xf numFmtId="0" fontId="7" fillId="0" borderId="27" xfId="0" applyFont="1" applyBorder="1" applyAlignment="1">
      <alignment horizontal="left" wrapText="1"/>
    </xf>
    <xf numFmtId="0" fontId="7" fillId="0" borderId="21" xfId="0" applyFont="1" applyBorder="1" applyAlignment="1">
      <alignment horizontal="left" wrapText="1"/>
    </xf>
    <xf numFmtId="0" fontId="48" fillId="0" borderId="0" xfId="0" applyFont="1" applyAlignment="1">
      <alignment horizontal="left" vertical="center" wrapText="1"/>
    </xf>
    <xf numFmtId="0" fontId="33" fillId="0" borderId="0" xfId="8" applyFont="1" applyAlignment="1">
      <alignment horizontal="center" vertical="center"/>
    </xf>
    <xf numFmtId="0" fontId="53" fillId="0" borderId="0" xfId="8" applyFont="1" applyAlignment="1">
      <alignment horizontal="center" vertical="center"/>
    </xf>
    <xf numFmtId="0" fontId="61" fillId="0" borderId="0" xfId="0" applyFont="1" applyAlignment="1">
      <alignment horizontal="center" vertical="center" wrapText="1"/>
    </xf>
    <xf numFmtId="1" fontId="30" fillId="0" borderId="0" xfId="8" applyNumberFormat="1" applyFont="1" applyAlignment="1">
      <alignment horizontal="center" shrinkToFit="1"/>
    </xf>
    <xf numFmtId="3" fontId="30" fillId="0" borderId="15" xfId="8" applyNumberFormat="1" applyFont="1" applyBorder="1" applyAlignment="1">
      <alignment horizontal="center" vertical="center" shrinkToFit="1"/>
    </xf>
  </cellXfs>
  <cellStyles count="10">
    <cellStyle name="Millares" xfId="1" builtinId="3"/>
    <cellStyle name="Millares 2" xfId="9"/>
    <cellStyle name="Moneda" xfId="2" builtinId="4"/>
    <cellStyle name="Moneda 10 2" xfId="5"/>
    <cellStyle name="Moneda 2" xfId="7"/>
    <cellStyle name="Normal" xfId="0" builtinId="0"/>
    <cellStyle name="Normal 2" xfId="3"/>
    <cellStyle name="Normal 2 2" xfId="6"/>
    <cellStyle name="Normal 3" xfId="8"/>
    <cellStyle name="Normal 4" xf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4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5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5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56.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57.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58.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59.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60.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63.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64.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65.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66.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67.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4.bin"/></Relationships>
</file>

<file path=xl/worksheets/_rels/sheet68.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tabSelected="1" workbookViewId="0">
      <selection activeCell="B13" sqref="B13"/>
    </sheetView>
  </sheetViews>
  <sheetFormatPr baseColWidth="10" defaultRowHeight="14.5" x14ac:dyDescent="0.35"/>
  <cols>
    <col min="1" max="1" width="10.90625" style="6"/>
    <col min="2" max="2" width="110.6328125" style="6" customWidth="1"/>
    <col min="3" max="3" width="15.6328125" style="6" customWidth="1"/>
    <col min="4" max="16384" width="10.90625" style="6"/>
  </cols>
  <sheetData>
    <row r="2" spans="2:3" x14ac:dyDescent="0.35">
      <c r="B2" s="541" t="s">
        <v>1100</v>
      </c>
      <c r="C2" s="541" t="s">
        <v>1101</v>
      </c>
    </row>
    <row r="3" spans="2:3" x14ac:dyDescent="0.35">
      <c r="B3" s="542" t="s">
        <v>23</v>
      </c>
      <c r="C3" s="543" t="s">
        <v>1102</v>
      </c>
    </row>
    <row r="4" spans="2:3" x14ac:dyDescent="0.35">
      <c r="B4" s="542" t="s">
        <v>1103</v>
      </c>
      <c r="C4" s="543" t="s">
        <v>1104</v>
      </c>
    </row>
    <row r="5" spans="2:3" x14ac:dyDescent="0.35">
      <c r="B5" s="544" t="s">
        <v>94</v>
      </c>
      <c r="C5" s="544" t="s">
        <v>1105</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0"/>
  <sheetViews>
    <sheetView workbookViewId="0">
      <selection activeCell="B13" sqref="B13"/>
    </sheetView>
  </sheetViews>
  <sheetFormatPr baseColWidth="10" defaultRowHeight="14.5" x14ac:dyDescent="0.35"/>
  <cols>
    <col min="1" max="1" width="10.90625" style="6"/>
    <col min="2" max="4" width="7.6328125" style="6" customWidth="1"/>
    <col min="5" max="5" width="105.6328125" style="6" customWidth="1"/>
    <col min="6" max="7" width="15.6328125" style="6" customWidth="1"/>
    <col min="8" max="16384" width="10.90625" style="6"/>
  </cols>
  <sheetData>
    <row r="2" spans="2:7" x14ac:dyDescent="0.35">
      <c r="B2" s="563" t="s">
        <v>1437</v>
      </c>
      <c r="C2" s="563" t="s">
        <v>1438</v>
      </c>
      <c r="D2" s="563" t="s">
        <v>1438</v>
      </c>
      <c r="E2" s="563" t="s">
        <v>1438</v>
      </c>
      <c r="F2" s="563" t="s">
        <v>1438</v>
      </c>
      <c r="G2" s="564" t="s">
        <v>1438</v>
      </c>
    </row>
    <row r="3" spans="2:7" x14ac:dyDescent="0.35">
      <c r="B3" s="565" t="s">
        <v>1439</v>
      </c>
      <c r="C3" s="565" t="s">
        <v>1439</v>
      </c>
      <c r="D3" s="565" t="s">
        <v>1439</v>
      </c>
      <c r="E3" s="565" t="s">
        <v>1439</v>
      </c>
      <c r="F3" s="565" t="s">
        <v>1439</v>
      </c>
      <c r="G3" s="566" t="s">
        <v>1439</v>
      </c>
    </row>
    <row r="4" spans="2:7" x14ac:dyDescent="0.35">
      <c r="B4" s="565" t="s">
        <v>1440</v>
      </c>
      <c r="C4" s="565" t="s">
        <v>1440</v>
      </c>
      <c r="D4" s="565" t="s">
        <v>1440</v>
      </c>
      <c r="E4" s="565" t="s">
        <v>1440</v>
      </c>
      <c r="F4" s="565" t="s">
        <v>1440</v>
      </c>
      <c r="G4" s="566" t="s">
        <v>1440</v>
      </c>
    </row>
    <row r="5" spans="2:7" x14ac:dyDescent="0.35">
      <c r="B5" s="567" t="s">
        <v>1441</v>
      </c>
      <c r="C5" s="567" t="s">
        <v>1441</v>
      </c>
      <c r="D5" s="567" t="s">
        <v>1441</v>
      </c>
      <c r="E5" s="567" t="s">
        <v>1441</v>
      </c>
      <c r="F5" s="567" t="s">
        <v>1441</v>
      </c>
      <c r="G5" s="568" t="s">
        <v>1441</v>
      </c>
    </row>
    <row r="6" spans="2:7" x14ac:dyDescent="0.35">
      <c r="B6" s="569" t="s">
        <v>87</v>
      </c>
      <c r="C6" s="569" t="s">
        <v>87</v>
      </c>
      <c r="D6" s="569" t="s">
        <v>87</v>
      </c>
      <c r="E6" s="569" t="s">
        <v>87</v>
      </c>
      <c r="F6" s="556">
        <v>2022</v>
      </c>
      <c r="G6" s="556">
        <v>2021</v>
      </c>
    </row>
    <row r="7" spans="2:7" x14ac:dyDescent="0.35">
      <c r="B7" s="570" t="s">
        <v>1442</v>
      </c>
      <c r="C7" s="570" t="s">
        <v>1442</v>
      </c>
      <c r="D7" s="570" t="s">
        <v>1442</v>
      </c>
      <c r="E7" s="570" t="s">
        <v>1442</v>
      </c>
      <c r="F7" s="553" t="s">
        <v>1424</v>
      </c>
      <c r="G7" s="553" t="s">
        <v>1424</v>
      </c>
    </row>
    <row r="8" spans="2:7" x14ac:dyDescent="0.35">
      <c r="B8" s="558" t="s">
        <v>1424</v>
      </c>
      <c r="C8" s="571" t="s">
        <v>1443</v>
      </c>
      <c r="D8" s="571" t="s">
        <v>1443</v>
      </c>
      <c r="E8" s="571" t="s">
        <v>1443</v>
      </c>
      <c r="F8" s="553" t="s">
        <v>1105</v>
      </c>
      <c r="G8" s="553" t="s">
        <v>1444</v>
      </c>
    </row>
    <row r="9" spans="2:7" x14ac:dyDescent="0.35">
      <c r="B9" s="559" t="s">
        <v>1424</v>
      </c>
      <c r="C9" s="560" t="s">
        <v>1424</v>
      </c>
      <c r="D9" s="562" t="s">
        <v>1445</v>
      </c>
      <c r="E9" s="562" t="s">
        <v>1445</v>
      </c>
      <c r="F9" s="543">
        <v>0</v>
      </c>
      <c r="G9" s="543">
        <v>0</v>
      </c>
    </row>
    <row r="10" spans="2:7" x14ac:dyDescent="0.35">
      <c r="B10" s="559" t="s">
        <v>1424</v>
      </c>
      <c r="C10" s="560" t="s">
        <v>1424</v>
      </c>
      <c r="D10" s="562" t="s">
        <v>1446</v>
      </c>
      <c r="E10" s="562" t="s">
        <v>1446</v>
      </c>
      <c r="F10" s="543">
        <v>0</v>
      </c>
      <c r="G10" s="543">
        <v>0</v>
      </c>
    </row>
    <row r="11" spans="2:7" x14ac:dyDescent="0.35">
      <c r="B11" s="559" t="s">
        <v>1424</v>
      </c>
      <c r="C11" s="560" t="s">
        <v>1424</v>
      </c>
      <c r="D11" s="562" t="s">
        <v>1447</v>
      </c>
      <c r="E11" s="562" t="s">
        <v>1447</v>
      </c>
      <c r="F11" s="543">
        <v>0</v>
      </c>
      <c r="G11" s="543">
        <v>0</v>
      </c>
    </row>
    <row r="12" spans="2:7" x14ac:dyDescent="0.35">
      <c r="B12" s="559" t="s">
        <v>1424</v>
      </c>
      <c r="C12" s="560" t="s">
        <v>1424</v>
      </c>
      <c r="D12" s="562" t="s">
        <v>1448</v>
      </c>
      <c r="E12" s="562" t="s">
        <v>1448</v>
      </c>
      <c r="F12" s="543">
        <v>0</v>
      </c>
      <c r="G12" s="543">
        <v>0</v>
      </c>
    </row>
    <row r="13" spans="2:7" x14ac:dyDescent="0.35">
      <c r="B13" s="559" t="s">
        <v>1424</v>
      </c>
      <c r="C13" s="560" t="s">
        <v>1424</v>
      </c>
      <c r="D13" s="562" t="s">
        <v>1449</v>
      </c>
      <c r="E13" s="562" t="s">
        <v>1449</v>
      </c>
      <c r="F13" s="543">
        <v>0</v>
      </c>
      <c r="G13" s="543">
        <v>0</v>
      </c>
    </row>
    <row r="14" spans="2:7" x14ac:dyDescent="0.35">
      <c r="B14" s="559" t="s">
        <v>1424</v>
      </c>
      <c r="C14" s="560" t="s">
        <v>1424</v>
      </c>
      <c r="D14" s="562" t="s">
        <v>1450</v>
      </c>
      <c r="E14" s="562" t="s">
        <v>1450</v>
      </c>
      <c r="F14" s="543">
        <v>0</v>
      </c>
      <c r="G14" s="543">
        <v>0</v>
      </c>
    </row>
    <row r="15" spans="2:7" x14ac:dyDescent="0.35">
      <c r="B15" s="559" t="s">
        <v>1424</v>
      </c>
      <c r="C15" s="560" t="s">
        <v>1424</v>
      </c>
      <c r="D15" s="562" t="s">
        <v>1451</v>
      </c>
      <c r="E15" s="562" t="s">
        <v>1451</v>
      </c>
      <c r="F15" s="543">
        <v>0</v>
      </c>
      <c r="G15" s="543">
        <v>0</v>
      </c>
    </row>
    <row r="16" spans="2:7" x14ac:dyDescent="0.35">
      <c r="B16" s="559" t="s">
        <v>1424</v>
      </c>
      <c r="C16" s="560" t="s">
        <v>1424</v>
      </c>
      <c r="D16" s="562" t="s">
        <v>1452</v>
      </c>
      <c r="E16" s="562" t="s">
        <v>1452</v>
      </c>
      <c r="F16" s="543">
        <v>0</v>
      </c>
      <c r="G16" s="543">
        <v>0</v>
      </c>
    </row>
    <row r="17" spans="2:7" x14ac:dyDescent="0.35">
      <c r="B17" s="559" t="s">
        <v>1424</v>
      </c>
      <c r="C17" s="560" t="s">
        <v>1424</v>
      </c>
      <c r="D17" s="562" t="s">
        <v>1453</v>
      </c>
      <c r="E17" s="562" t="s">
        <v>1453</v>
      </c>
      <c r="F17" s="543" t="s">
        <v>1105</v>
      </c>
      <c r="G17" s="543" t="s">
        <v>1444</v>
      </c>
    </row>
    <row r="18" spans="2:7" x14ac:dyDescent="0.35">
      <c r="B18" s="559" t="s">
        <v>1424</v>
      </c>
      <c r="C18" s="560" t="s">
        <v>1424</v>
      </c>
      <c r="D18" s="562" t="s">
        <v>1454</v>
      </c>
      <c r="E18" s="562" t="s">
        <v>1454</v>
      </c>
      <c r="F18" s="543">
        <v>0</v>
      </c>
      <c r="G18" s="543">
        <v>0</v>
      </c>
    </row>
    <row r="19" spans="2:7" x14ac:dyDescent="0.35">
      <c r="B19" s="572" t="s">
        <v>1424</v>
      </c>
      <c r="C19" s="572" t="s">
        <v>1424</v>
      </c>
      <c r="D19" s="572" t="s">
        <v>1424</v>
      </c>
      <c r="E19" s="572" t="s">
        <v>1424</v>
      </c>
      <c r="F19" s="543" t="s">
        <v>1424</v>
      </c>
      <c r="G19" s="543" t="s">
        <v>1424</v>
      </c>
    </row>
    <row r="20" spans="2:7" x14ac:dyDescent="0.35">
      <c r="B20" s="558" t="s">
        <v>1424</v>
      </c>
      <c r="C20" s="571" t="s">
        <v>1455</v>
      </c>
      <c r="D20" s="571" t="s">
        <v>1455</v>
      </c>
      <c r="E20" s="571" t="s">
        <v>1455</v>
      </c>
      <c r="F20" s="553" t="s">
        <v>1406</v>
      </c>
      <c r="G20" s="553" t="s">
        <v>1444</v>
      </c>
    </row>
    <row r="21" spans="2:7" x14ac:dyDescent="0.35">
      <c r="B21" s="559" t="s">
        <v>1424</v>
      </c>
      <c r="C21" s="560" t="s">
        <v>1424</v>
      </c>
      <c r="D21" s="562" t="s">
        <v>1456</v>
      </c>
      <c r="E21" s="562" t="s">
        <v>1456</v>
      </c>
      <c r="F21" s="543" t="s">
        <v>1108</v>
      </c>
      <c r="G21" s="543" t="s">
        <v>1457</v>
      </c>
    </row>
    <row r="22" spans="2:7" x14ac:dyDescent="0.35">
      <c r="B22" s="559" t="s">
        <v>1424</v>
      </c>
      <c r="C22" s="560" t="s">
        <v>1424</v>
      </c>
      <c r="D22" s="562" t="s">
        <v>1458</v>
      </c>
      <c r="E22" s="562" t="s">
        <v>1458</v>
      </c>
      <c r="F22" s="543" t="s">
        <v>1147</v>
      </c>
      <c r="G22" s="543" t="s">
        <v>1459</v>
      </c>
    </row>
    <row r="23" spans="2:7" x14ac:dyDescent="0.35">
      <c r="B23" s="559" t="s">
        <v>1424</v>
      </c>
      <c r="C23" s="560" t="s">
        <v>1424</v>
      </c>
      <c r="D23" s="562" t="s">
        <v>1460</v>
      </c>
      <c r="E23" s="562" t="s">
        <v>1460</v>
      </c>
      <c r="F23" s="543" t="s">
        <v>1195</v>
      </c>
      <c r="G23" s="543" t="s">
        <v>1461</v>
      </c>
    </row>
    <row r="24" spans="2:7" x14ac:dyDescent="0.35">
      <c r="B24" s="559" t="s">
        <v>1424</v>
      </c>
      <c r="C24" s="560" t="s">
        <v>1424</v>
      </c>
      <c r="D24" s="562" t="s">
        <v>1462</v>
      </c>
      <c r="E24" s="562" t="s">
        <v>1462</v>
      </c>
      <c r="F24" s="543">
        <v>0</v>
      </c>
      <c r="G24" s="543">
        <v>0</v>
      </c>
    </row>
    <row r="25" spans="2:7" x14ac:dyDescent="0.35">
      <c r="B25" s="559" t="s">
        <v>1424</v>
      </c>
      <c r="C25" s="560" t="s">
        <v>1424</v>
      </c>
      <c r="D25" s="562" t="s">
        <v>1463</v>
      </c>
      <c r="E25" s="562" t="s">
        <v>1463</v>
      </c>
      <c r="F25" s="543">
        <v>0</v>
      </c>
      <c r="G25" s="543">
        <v>0</v>
      </c>
    </row>
    <row r="26" spans="2:7" x14ac:dyDescent="0.35">
      <c r="B26" s="559" t="s">
        <v>1424</v>
      </c>
      <c r="C26" s="560" t="s">
        <v>1424</v>
      </c>
      <c r="D26" s="562" t="s">
        <v>1464</v>
      </c>
      <c r="E26" s="562" t="s">
        <v>1464</v>
      </c>
      <c r="F26" s="543">
        <v>0</v>
      </c>
      <c r="G26" s="543">
        <v>0</v>
      </c>
    </row>
    <row r="27" spans="2:7" x14ac:dyDescent="0.35">
      <c r="B27" s="559" t="s">
        <v>1424</v>
      </c>
      <c r="C27" s="560" t="s">
        <v>1424</v>
      </c>
      <c r="D27" s="562" t="s">
        <v>1465</v>
      </c>
      <c r="E27" s="562" t="s">
        <v>1465</v>
      </c>
      <c r="F27" s="543">
        <v>0</v>
      </c>
      <c r="G27" s="543">
        <v>0</v>
      </c>
    </row>
    <row r="28" spans="2:7" x14ac:dyDescent="0.35">
      <c r="B28" s="559" t="s">
        <v>1424</v>
      </c>
      <c r="C28" s="560" t="s">
        <v>1424</v>
      </c>
      <c r="D28" s="562" t="s">
        <v>1466</v>
      </c>
      <c r="E28" s="562" t="s">
        <v>1466</v>
      </c>
      <c r="F28" s="543">
        <v>0</v>
      </c>
      <c r="G28" s="543">
        <v>0</v>
      </c>
    </row>
    <row r="29" spans="2:7" x14ac:dyDescent="0.35">
      <c r="B29" s="559" t="s">
        <v>1424</v>
      </c>
      <c r="C29" s="560" t="s">
        <v>1424</v>
      </c>
      <c r="D29" s="562" t="s">
        <v>1467</v>
      </c>
      <c r="E29" s="562" t="s">
        <v>1467</v>
      </c>
      <c r="F29" s="543">
        <v>0</v>
      </c>
      <c r="G29" s="543">
        <v>0</v>
      </c>
    </row>
    <row r="30" spans="2:7" x14ac:dyDescent="0.35">
      <c r="B30" s="559" t="s">
        <v>1424</v>
      </c>
      <c r="C30" s="560" t="s">
        <v>1424</v>
      </c>
      <c r="D30" s="562" t="s">
        <v>1468</v>
      </c>
      <c r="E30" s="562" t="s">
        <v>1468</v>
      </c>
      <c r="F30" s="543">
        <v>0</v>
      </c>
      <c r="G30" s="543">
        <v>0</v>
      </c>
    </row>
    <row r="31" spans="2:7" x14ac:dyDescent="0.35">
      <c r="B31" s="559" t="s">
        <v>1424</v>
      </c>
      <c r="C31" s="560" t="s">
        <v>1424</v>
      </c>
      <c r="D31" s="562" t="s">
        <v>1469</v>
      </c>
      <c r="E31" s="562" t="s">
        <v>1469</v>
      </c>
      <c r="F31" s="543">
        <v>0</v>
      </c>
      <c r="G31" s="543">
        <v>0</v>
      </c>
    </row>
    <row r="32" spans="2:7" x14ac:dyDescent="0.35">
      <c r="B32" s="559" t="s">
        <v>1424</v>
      </c>
      <c r="C32" s="560" t="s">
        <v>1424</v>
      </c>
      <c r="D32" s="562" t="s">
        <v>1470</v>
      </c>
      <c r="E32" s="562" t="s">
        <v>1470</v>
      </c>
      <c r="F32" s="543">
        <v>0</v>
      </c>
      <c r="G32" s="543">
        <v>0</v>
      </c>
    </row>
    <row r="33" spans="2:7" x14ac:dyDescent="0.35">
      <c r="B33" s="559" t="s">
        <v>1424</v>
      </c>
      <c r="C33" s="560" t="s">
        <v>1424</v>
      </c>
      <c r="D33" s="562" t="s">
        <v>1471</v>
      </c>
      <c r="E33" s="562" t="s">
        <v>1471</v>
      </c>
      <c r="F33" s="543">
        <v>0</v>
      </c>
      <c r="G33" s="543">
        <v>0</v>
      </c>
    </row>
    <row r="34" spans="2:7" x14ac:dyDescent="0.35">
      <c r="B34" s="559" t="s">
        <v>1424</v>
      </c>
      <c r="C34" s="560" t="s">
        <v>1424</v>
      </c>
      <c r="D34" s="562" t="s">
        <v>1472</v>
      </c>
      <c r="E34" s="562" t="s">
        <v>1472</v>
      </c>
      <c r="F34" s="543">
        <v>0</v>
      </c>
      <c r="G34" s="543">
        <v>0</v>
      </c>
    </row>
    <row r="35" spans="2:7" x14ac:dyDescent="0.35">
      <c r="B35" s="559" t="s">
        <v>1424</v>
      </c>
      <c r="C35" s="560" t="s">
        <v>1424</v>
      </c>
      <c r="D35" s="562" t="s">
        <v>1473</v>
      </c>
      <c r="E35" s="562" t="s">
        <v>1473</v>
      </c>
      <c r="F35" s="543">
        <v>0</v>
      </c>
      <c r="G35" s="543">
        <v>0</v>
      </c>
    </row>
    <row r="36" spans="2:7" x14ac:dyDescent="0.35">
      <c r="B36" s="559" t="s">
        <v>1424</v>
      </c>
      <c r="C36" s="560" t="s">
        <v>1424</v>
      </c>
      <c r="D36" s="562" t="s">
        <v>1474</v>
      </c>
      <c r="E36" s="562" t="s">
        <v>1474</v>
      </c>
      <c r="F36" s="543">
        <v>0</v>
      </c>
      <c r="G36" s="543">
        <v>0</v>
      </c>
    </row>
    <row r="37" spans="2:7" x14ac:dyDescent="0.35">
      <c r="B37" s="570" t="s">
        <v>1475</v>
      </c>
      <c r="C37" s="570" t="s">
        <v>1475</v>
      </c>
      <c r="D37" s="570" t="s">
        <v>1475</v>
      </c>
      <c r="E37" s="570" t="s">
        <v>1475</v>
      </c>
      <c r="F37" s="553" t="s">
        <v>1280</v>
      </c>
      <c r="G37" s="553">
        <v>0</v>
      </c>
    </row>
    <row r="38" spans="2:7" x14ac:dyDescent="0.35">
      <c r="B38" s="572" t="s">
        <v>1424</v>
      </c>
      <c r="C38" s="572" t="s">
        <v>1424</v>
      </c>
      <c r="D38" s="572" t="s">
        <v>1424</v>
      </c>
      <c r="E38" s="572" t="s">
        <v>1424</v>
      </c>
      <c r="F38" s="543" t="s">
        <v>1424</v>
      </c>
      <c r="G38" s="543" t="s">
        <v>1424</v>
      </c>
    </row>
    <row r="39" spans="2:7" x14ac:dyDescent="0.35">
      <c r="B39" s="570" t="s">
        <v>1476</v>
      </c>
      <c r="C39" s="570" t="s">
        <v>1476</v>
      </c>
      <c r="D39" s="570" t="s">
        <v>1476</v>
      </c>
      <c r="E39" s="570" t="s">
        <v>1476</v>
      </c>
      <c r="F39" s="553" t="s">
        <v>1424</v>
      </c>
      <c r="G39" s="553" t="s">
        <v>1424</v>
      </c>
    </row>
    <row r="40" spans="2:7" x14ac:dyDescent="0.35">
      <c r="B40" s="558" t="s">
        <v>1424</v>
      </c>
      <c r="C40" s="571" t="s">
        <v>1443</v>
      </c>
      <c r="D40" s="571" t="s">
        <v>1443</v>
      </c>
      <c r="E40" s="571" t="s">
        <v>1443</v>
      </c>
      <c r="F40" s="553">
        <v>0</v>
      </c>
      <c r="G40" s="553">
        <v>0</v>
      </c>
    </row>
    <row r="41" spans="2:7" x14ac:dyDescent="0.35">
      <c r="B41" s="559" t="s">
        <v>1424</v>
      </c>
      <c r="C41" s="560" t="s">
        <v>1424</v>
      </c>
      <c r="D41" s="562" t="s">
        <v>1477</v>
      </c>
      <c r="E41" s="562" t="s">
        <v>1477</v>
      </c>
      <c r="F41" s="543">
        <v>0</v>
      </c>
      <c r="G41" s="543">
        <v>0</v>
      </c>
    </row>
    <row r="42" spans="2:7" x14ac:dyDescent="0.35">
      <c r="B42" s="559" t="s">
        <v>1424</v>
      </c>
      <c r="C42" s="560" t="s">
        <v>1424</v>
      </c>
      <c r="D42" s="562" t="s">
        <v>1478</v>
      </c>
      <c r="E42" s="562" t="s">
        <v>1478</v>
      </c>
      <c r="F42" s="543">
        <v>0</v>
      </c>
      <c r="G42" s="543">
        <v>0</v>
      </c>
    </row>
    <row r="43" spans="2:7" x14ac:dyDescent="0.35">
      <c r="B43" s="559" t="s">
        <v>1424</v>
      </c>
      <c r="C43" s="560" t="s">
        <v>1424</v>
      </c>
      <c r="D43" s="562" t="s">
        <v>1479</v>
      </c>
      <c r="E43" s="562" t="s">
        <v>1479</v>
      </c>
      <c r="F43" s="543">
        <v>0</v>
      </c>
      <c r="G43" s="543">
        <v>0</v>
      </c>
    </row>
    <row r="44" spans="2:7" x14ac:dyDescent="0.35">
      <c r="B44" s="572" t="s">
        <v>1424</v>
      </c>
      <c r="C44" s="572" t="s">
        <v>1424</v>
      </c>
      <c r="D44" s="572" t="s">
        <v>1424</v>
      </c>
      <c r="E44" s="572" t="s">
        <v>1424</v>
      </c>
      <c r="F44" s="543" t="s">
        <v>1424</v>
      </c>
      <c r="G44" s="543" t="s">
        <v>1424</v>
      </c>
    </row>
    <row r="45" spans="2:7" x14ac:dyDescent="0.35">
      <c r="B45" s="558" t="s">
        <v>1424</v>
      </c>
      <c r="C45" s="571" t="s">
        <v>1455</v>
      </c>
      <c r="D45" s="571" t="s">
        <v>1455</v>
      </c>
      <c r="E45" s="571" t="s">
        <v>1455</v>
      </c>
      <c r="F45" s="553" t="s">
        <v>1280</v>
      </c>
      <c r="G45" s="553">
        <v>0</v>
      </c>
    </row>
    <row r="46" spans="2:7" x14ac:dyDescent="0.35">
      <c r="B46" s="559" t="s">
        <v>1424</v>
      </c>
      <c r="C46" s="560" t="s">
        <v>1424</v>
      </c>
      <c r="D46" s="562" t="s">
        <v>1477</v>
      </c>
      <c r="E46" s="562" t="s">
        <v>1477</v>
      </c>
      <c r="F46" s="543">
        <v>0</v>
      </c>
      <c r="G46" s="543">
        <v>0</v>
      </c>
    </row>
    <row r="47" spans="2:7" x14ac:dyDescent="0.35">
      <c r="B47" s="559" t="s">
        <v>1424</v>
      </c>
      <c r="C47" s="560" t="s">
        <v>1424</v>
      </c>
      <c r="D47" s="562" t="s">
        <v>1478</v>
      </c>
      <c r="E47" s="562" t="s">
        <v>1478</v>
      </c>
      <c r="F47" s="543" t="s">
        <v>1480</v>
      </c>
      <c r="G47" s="543">
        <v>0</v>
      </c>
    </row>
    <row r="48" spans="2:7" x14ac:dyDescent="0.35">
      <c r="B48" s="559" t="s">
        <v>1424</v>
      </c>
      <c r="C48" s="560" t="s">
        <v>1424</v>
      </c>
      <c r="D48" s="562" t="s">
        <v>1481</v>
      </c>
      <c r="E48" s="562" t="s">
        <v>1481</v>
      </c>
      <c r="F48" s="543" t="s">
        <v>1300</v>
      </c>
      <c r="G48" s="543">
        <v>0</v>
      </c>
    </row>
    <row r="49" spans="2:7" x14ac:dyDescent="0.35">
      <c r="B49" s="570" t="s">
        <v>1482</v>
      </c>
      <c r="C49" s="570" t="s">
        <v>1482</v>
      </c>
      <c r="D49" s="570" t="s">
        <v>1482</v>
      </c>
      <c r="E49" s="570" t="s">
        <v>1482</v>
      </c>
      <c r="F49" s="553" t="s">
        <v>1483</v>
      </c>
      <c r="G49" s="553">
        <v>0</v>
      </c>
    </row>
    <row r="50" spans="2:7" x14ac:dyDescent="0.35">
      <c r="B50" s="572" t="s">
        <v>1424</v>
      </c>
      <c r="C50" s="572" t="s">
        <v>1424</v>
      </c>
      <c r="D50" s="572" t="s">
        <v>1424</v>
      </c>
      <c r="E50" s="572" t="s">
        <v>1424</v>
      </c>
      <c r="F50" s="543" t="s">
        <v>1424</v>
      </c>
      <c r="G50" s="543" t="s">
        <v>1424</v>
      </c>
    </row>
    <row r="51" spans="2:7" x14ac:dyDescent="0.35">
      <c r="B51" s="570" t="s">
        <v>1484</v>
      </c>
      <c r="C51" s="570" t="s">
        <v>1484</v>
      </c>
      <c r="D51" s="570" t="s">
        <v>1484</v>
      </c>
      <c r="E51" s="570" t="s">
        <v>1484</v>
      </c>
      <c r="F51" s="553" t="s">
        <v>1424</v>
      </c>
      <c r="G51" s="553" t="s">
        <v>1424</v>
      </c>
    </row>
    <row r="52" spans="2:7" x14ac:dyDescent="0.35">
      <c r="B52" s="558" t="s">
        <v>1424</v>
      </c>
      <c r="C52" s="571" t="s">
        <v>1443</v>
      </c>
      <c r="D52" s="571" t="s">
        <v>1443</v>
      </c>
      <c r="E52" s="571" t="s">
        <v>1443</v>
      </c>
      <c r="F52" s="553">
        <v>0</v>
      </c>
      <c r="G52" s="553">
        <v>0</v>
      </c>
    </row>
    <row r="53" spans="2:7" x14ac:dyDescent="0.35">
      <c r="B53" s="559" t="s">
        <v>1424</v>
      </c>
      <c r="C53" s="560" t="s">
        <v>1424</v>
      </c>
      <c r="D53" s="562" t="s">
        <v>1485</v>
      </c>
      <c r="E53" s="562" t="s">
        <v>1485</v>
      </c>
      <c r="F53" s="543">
        <v>0</v>
      </c>
      <c r="G53" s="543">
        <v>0</v>
      </c>
    </row>
    <row r="54" spans="2:7" x14ac:dyDescent="0.35">
      <c r="B54" s="559" t="s">
        <v>1424</v>
      </c>
      <c r="C54" s="560" t="s">
        <v>1424</v>
      </c>
      <c r="D54" s="560" t="s">
        <v>1424</v>
      </c>
      <c r="E54" s="561" t="s">
        <v>1486</v>
      </c>
      <c r="F54" s="543">
        <v>0</v>
      </c>
      <c r="G54" s="543">
        <v>0</v>
      </c>
    </row>
    <row r="55" spans="2:7" x14ac:dyDescent="0.35">
      <c r="B55" s="559" t="s">
        <v>1424</v>
      </c>
      <c r="C55" s="560" t="s">
        <v>1424</v>
      </c>
      <c r="D55" s="560" t="s">
        <v>1424</v>
      </c>
      <c r="E55" s="561" t="s">
        <v>1487</v>
      </c>
      <c r="F55" s="543">
        <v>0</v>
      </c>
      <c r="G55" s="543">
        <v>0</v>
      </c>
    </row>
    <row r="56" spans="2:7" x14ac:dyDescent="0.35">
      <c r="B56" s="559" t="s">
        <v>1424</v>
      </c>
      <c r="C56" s="560" t="s">
        <v>1424</v>
      </c>
      <c r="D56" s="562" t="s">
        <v>1488</v>
      </c>
      <c r="E56" s="562" t="s">
        <v>1488</v>
      </c>
      <c r="F56" s="543">
        <v>0</v>
      </c>
      <c r="G56" s="543">
        <v>0</v>
      </c>
    </row>
    <row r="57" spans="2:7" x14ac:dyDescent="0.35">
      <c r="B57" s="572" t="s">
        <v>1424</v>
      </c>
      <c r="C57" s="572" t="s">
        <v>1424</v>
      </c>
      <c r="D57" s="572" t="s">
        <v>1424</v>
      </c>
      <c r="E57" s="572" t="s">
        <v>1424</v>
      </c>
      <c r="F57" s="543" t="s">
        <v>1424</v>
      </c>
      <c r="G57" s="543" t="s">
        <v>1424</v>
      </c>
    </row>
    <row r="58" spans="2:7" x14ac:dyDescent="0.35">
      <c r="B58" s="558" t="s">
        <v>1424</v>
      </c>
      <c r="C58" s="571" t="s">
        <v>1455</v>
      </c>
      <c r="D58" s="571" t="s">
        <v>1455</v>
      </c>
      <c r="E58" s="571" t="s">
        <v>1455</v>
      </c>
      <c r="F58" s="553">
        <v>0</v>
      </c>
      <c r="G58" s="553">
        <v>0</v>
      </c>
    </row>
    <row r="59" spans="2:7" x14ac:dyDescent="0.35">
      <c r="B59" s="559" t="s">
        <v>1424</v>
      </c>
      <c r="C59" s="560" t="s">
        <v>1424</v>
      </c>
      <c r="D59" s="562" t="s">
        <v>1489</v>
      </c>
      <c r="E59" s="562" t="s">
        <v>1489</v>
      </c>
      <c r="F59" s="543">
        <v>0</v>
      </c>
      <c r="G59" s="543">
        <v>0</v>
      </c>
    </row>
    <row r="60" spans="2:7" x14ac:dyDescent="0.35">
      <c r="B60" s="559" t="s">
        <v>1424</v>
      </c>
      <c r="C60" s="560" t="s">
        <v>1424</v>
      </c>
      <c r="D60" s="560" t="s">
        <v>1424</v>
      </c>
      <c r="E60" s="561" t="s">
        <v>1486</v>
      </c>
      <c r="F60" s="543">
        <v>0</v>
      </c>
      <c r="G60" s="543">
        <v>0</v>
      </c>
    </row>
    <row r="61" spans="2:7" x14ac:dyDescent="0.35">
      <c r="B61" s="559" t="s">
        <v>1424</v>
      </c>
      <c r="C61" s="560" t="s">
        <v>1424</v>
      </c>
      <c r="D61" s="560" t="s">
        <v>1424</v>
      </c>
      <c r="E61" s="561" t="s">
        <v>1487</v>
      </c>
      <c r="F61" s="543">
        <v>0</v>
      </c>
      <c r="G61" s="543">
        <v>0</v>
      </c>
    </row>
    <row r="62" spans="2:7" x14ac:dyDescent="0.35">
      <c r="B62" s="559" t="s">
        <v>1424</v>
      </c>
      <c r="C62" s="560" t="s">
        <v>1424</v>
      </c>
      <c r="D62" s="562" t="s">
        <v>1490</v>
      </c>
      <c r="E62" s="562" t="s">
        <v>1490</v>
      </c>
      <c r="F62" s="543">
        <v>0</v>
      </c>
      <c r="G62" s="543">
        <v>0</v>
      </c>
    </row>
    <row r="63" spans="2:7" x14ac:dyDescent="0.35">
      <c r="B63" s="570" t="s">
        <v>1491</v>
      </c>
      <c r="C63" s="570" t="s">
        <v>1491</v>
      </c>
      <c r="D63" s="570" t="s">
        <v>1491</v>
      </c>
      <c r="E63" s="570" t="s">
        <v>1491</v>
      </c>
      <c r="F63" s="553">
        <v>0</v>
      </c>
      <c r="G63" s="553">
        <v>0</v>
      </c>
    </row>
    <row r="64" spans="2:7" x14ac:dyDescent="0.35">
      <c r="B64" s="572" t="s">
        <v>1424</v>
      </c>
      <c r="C64" s="572" t="s">
        <v>1424</v>
      </c>
      <c r="D64" s="572" t="s">
        <v>1424</v>
      </c>
      <c r="E64" s="572" t="s">
        <v>1424</v>
      </c>
      <c r="F64" s="543" t="s">
        <v>1424</v>
      </c>
      <c r="G64" s="543" t="s">
        <v>1424</v>
      </c>
    </row>
    <row r="65" spans="2:7" x14ac:dyDescent="0.35">
      <c r="B65" s="570" t="s">
        <v>1492</v>
      </c>
      <c r="C65" s="570" t="s">
        <v>1492</v>
      </c>
      <c r="D65" s="570" t="s">
        <v>1492</v>
      </c>
      <c r="E65" s="570" t="s">
        <v>1492</v>
      </c>
      <c r="F65" s="553">
        <v>0</v>
      </c>
      <c r="G65" s="553">
        <v>0</v>
      </c>
    </row>
    <row r="66" spans="2:7" x14ac:dyDescent="0.35">
      <c r="B66" s="572" t="s">
        <v>1424</v>
      </c>
      <c r="C66" s="572" t="s">
        <v>1424</v>
      </c>
      <c r="D66" s="572" t="s">
        <v>1424</v>
      </c>
      <c r="E66" s="572" t="s">
        <v>1424</v>
      </c>
      <c r="F66" s="543" t="s">
        <v>1424</v>
      </c>
      <c r="G66" s="543" t="s">
        <v>1424</v>
      </c>
    </row>
    <row r="67" spans="2:7" x14ac:dyDescent="0.35">
      <c r="B67" s="570" t="s">
        <v>1493</v>
      </c>
      <c r="C67" s="570" t="s">
        <v>1493</v>
      </c>
      <c r="D67" s="570" t="s">
        <v>1493</v>
      </c>
      <c r="E67" s="570" t="s">
        <v>1493</v>
      </c>
      <c r="F67" s="553">
        <v>0</v>
      </c>
      <c r="G67" s="553">
        <v>0</v>
      </c>
    </row>
    <row r="68" spans="2:7" x14ac:dyDescent="0.35">
      <c r="B68" s="572" t="s">
        <v>1424</v>
      </c>
      <c r="C68" s="572" t="s">
        <v>1424</v>
      </c>
      <c r="D68" s="572" t="s">
        <v>1424</v>
      </c>
      <c r="E68" s="572" t="s">
        <v>1424</v>
      </c>
      <c r="F68" s="543" t="s">
        <v>1424</v>
      </c>
      <c r="G68" s="543" t="s">
        <v>1424</v>
      </c>
    </row>
    <row r="69" spans="2:7" x14ac:dyDescent="0.35">
      <c r="B69" s="570" t="s">
        <v>1494</v>
      </c>
      <c r="C69" s="570" t="s">
        <v>1494</v>
      </c>
      <c r="D69" s="570" t="s">
        <v>1494</v>
      </c>
      <c r="E69" s="570" t="s">
        <v>1494</v>
      </c>
      <c r="F69" s="553">
        <v>0</v>
      </c>
      <c r="G69" s="553">
        <v>0</v>
      </c>
    </row>
    <row r="70" spans="2:7" x14ac:dyDescent="0.35">
      <c r="B70" s="572" t="s">
        <v>1424</v>
      </c>
      <c r="C70" s="572" t="s">
        <v>1424</v>
      </c>
      <c r="D70" s="572" t="s">
        <v>1424</v>
      </c>
      <c r="E70" s="572" t="s">
        <v>1424</v>
      </c>
      <c r="F70" s="543" t="s">
        <v>1424</v>
      </c>
      <c r="G70" s="543" t="s">
        <v>1424</v>
      </c>
    </row>
  </sheetData>
  <mergeCells count="65">
    <mergeCell ref="B66:E66"/>
    <mergeCell ref="B67:E67"/>
    <mergeCell ref="B68:E68"/>
    <mergeCell ref="B69:E69"/>
    <mergeCell ref="B70:E70"/>
    <mergeCell ref="B65:E65"/>
    <mergeCell ref="B50:E50"/>
    <mergeCell ref="B51:E51"/>
    <mergeCell ref="C52:E52"/>
    <mergeCell ref="D53:E53"/>
    <mergeCell ref="D56:E56"/>
    <mergeCell ref="B57:E57"/>
    <mergeCell ref="C58:E58"/>
    <mergeCell ref="D59:E59"/>
    <mergeCell ref="D62:E62"/>
    <mergeCell ref="B63:E63"/>
    <mergeCell ref="B64:E64"/>
    <mergeCell ref="B49:E49"/>
    <mergeCell ref="B38:E38"/>
    <mergeCell ref="B39:E39"/>
    <mergeCell ref="C40:E40"/>
    <mergeCell ref="D41:E41"/>
    <mergeCell ref="D42:E42"/>
    <mergeCell ref="D43:E43"/>
    <mergeCell ref="B44:E44"/>
    <mergeCell ref="C45:E45"/>
    <mergeCell ref="D46:E46"/>
    <mergeCell ref="D47:E47"/>
    <mergeCell ref="D48:E48"/>
    <mergeCell ref="B37:E37"/>
    <mergeCell ref="D26:E26"/>
    <mergeCell ref="D27:E27"/>
    <mergeCell ref="D28:E28"/>
    <mergeCell ref="D29:E29"/>
    <mergeCell ref="D30:E30"/>
    <mergeCell ref="D31:E31"/>
    <mergeCell ref="D32:E32"/>
    <mergeCell ref="D33:E33"/>
    <mergeCell ref="D34:E34"/>
    <mergeCell ref="D35:E35"/>
    <mergeCell ref="D36:E36"/>
    <mergeCell ref="D25:E25"/>
    <mergeCell ref="D14:E14"/>
    <mergeCell ref="D15:E15"/>
    <mergeCell ref="D16:E16"/>
    <mergeCell ref="D17:E17"/>
    <mergeCell ref="D18:E18"/>
    <mergeCell ref="B19:E19"/>
    <mergeCell ref="C20:E20"/>
    <mergeCell ref="D21:E21"/>
    <mergeCell ref="D22:E22"/>
    <mergeCell ref="D23:E23"/>
    <mergeCell ref="D24:E24"/>
    <mergeCell ref="D13:E13"/>
    <mergeCell ref="B2:G2"/>
    <mergeCell ref="B3:G3"/>
    <mergeCell ref="B4:G4"/>
    <mergeCell ref="B5:G5"/>
    <mergeCell ref="B6:E6"/>
    <mergeCell ref="B7:E7"/>
    <mergeCell ref="C8:E8"/>
    <mergeCell ref="D9:E9"/>
    <mergeCell ref="D10:E10"/>
    <mergeCell ref="D11:E11"/>
    <mergeCell ref="D12:E12"/>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0"/>
  <sheetViews>
    <sheetView workbookViewId="0">
      <selection activeCell="B13" sqref="B13"/>
    </sheetView>
  </sheetViews>
  <sheetFormatPr baseColWidth="10" defaultRowHeight="14.5" x14ac:dyDescent="0.35"/>
  <cols>
    <col min="1" max="1" width="10.90625" style="6"/>
    <col min="2" max="4" width="7.6328125" style="6" customWidth="1"/>
    <col min="5" max="5" width="105.6328125" style="6" customWidth="1"/>
    <col min="6" max="7" width="15.6328125" style="6" customWidth="1"/>
    <col min="8" max="16384" width="10.90625" style="6"/>
  </cols>
  <sheetData>
    <row r="2" spans="2:7" x14ac:dyDescent="0.35">
      <c r="B2" s="563" t="s">
        <v>23</v>
      </c>
      <c r="C2" s="563" t="s">
        <v>1438</v>
      </c>
      <c r="D2" s="563" t="s">
        <v>1438</v>
      </c>
      <c r="E2" s="563" t="s">
        <v>1438</v>
      </c>
      <c r="F2" s="563" t="s">
        <v>1438</v>
      </c>
      <c r="G2" s="564" t="s">
        <v>1438</v>
      </c>
    </row>
    <row r="3" spans="2:7" x14ac:dyDescent="0.35">
      <c r="B3" s="565" t="s">
        <v>1439</v>
      </c>
      <c r="C3" s="565" t="s">
        <v>1439</v>
      </c>
      <c r="D3" s="565" t="s">
        <v>1439</v>
      </c>
      <c r="E3" s="565" t="s">
        <v>1439</v>
      </c>
      <c r="F3" s="565" t="s">
        <v>1439</v>
      </c>
      <c r="G3" s="566" t="s">
        <v>1439</v>
      </c>
    </row>
    <row r="4" spans="2:7" x14ac:dyDescent="0.35">
      <c r="B4" s="565" t="s">
        <v>1440</v>
      </c>
      <c r="C4" s="565" t="s">
        <v>1440</v>
      </c>
      <c r="D4" s="565" t="s">
        <v>1440</v>
      </c>
      <c r="E4" s="565" t="s">
        <v>1440</v>
      </c>
      <c r="F4" s="565" t="s">
        <v>1440</v>
      </c>
      <c r="G4" s="566" t="s">
        <v>1440</v>
      </c>
    </row>
    <row r="5" spans="2:7" x14ac:dyDescent="0.35">
      <c r="B5" s="567" t="s">
        <v>1441</v>
      </c>
      <c r="C5" s="567" t="s">
        <v>1441</v>
      </c>
      <c r="D5" s="567" t="s">
        <v>1441</v>
      </c>
      <c r="E5" s="567" t="s">
        <v>1441</v>
      </c>
      <c r="F5" s="567" t="s">
        <v>1441</v>
      </c>
      <c r="G5" s="568" t="s">
        <v>1441</v>
      </c>
    </row>
    <row r="6" spans="2:7" x14ac:dyDescent="0.35">
      <c r="B6" s="569" t="s">
        <v>87</v>
      </c>
      <c r="C6" s="569" t="s">
        <v>87</v>
      </c>
      <c r="D6" s="569" t="s">
        <v>87</v>
      </c>
      <c r="E6" s="569" t="s">
        <v>87</v>
      </c>
      <c r="F6" s="556">
        <v>2022</v>
      </c>
      <c r="G6" s="556">
        <v>2021</v>
      </c>
    </row>
    <row r="7" spans="2:7" x14ac:dyDescent="0.35">
      <c r="B7" s="570" t="s">
        <v>1442</v>
      </c>
      <c r="C7" s="570" t="s">
        <v>1442</v>
      </c>
      <c r="D7" s="570" t="s">
        <v>1442</v>
      </c>
      <c r="E7" s="570" t="s">
        <v>1442</v>
      </c>
      <c r="F7" s="553" t="s">
        <v>1424</v>
      </c>
      <c r="G7" s="553" t="s">
        <v>1424</v>
      </c>
    </row>
    <row r="8" spans="2:7" x14ac:dyDescent="0.35">
      <c r="B8" s="558" t="s">
        <v>1424</v>
      </c>
      <c r="C8" s="571" t="s">
        <v>1443</v>
      </c>
      <c r="D8" s="571" t="s">
        <v>1443</v>
      </c>
      <c r="E8" s="571" t="s">
        <v>1443</v>
      </c>
      <c r="F8" s="553" t="s">
        <v>1102</v>
      </c>
      <c r="G8" s="553" t="s">
        <v>1495</v>
      </c>
    </row>
    <row r="9" spans="2:7" x14ac:dyDescent="0.35">
      <c r="B9" s="559" t="s">
        <v>1424</v>
      </c>
      <c r="C9" s="560" t="s">
        <v>1424</v>
      </c>
      <c r="D9" s="562" t="s">
        <v>1445</v>
      </c>
      <c r="E9" s="562" t="s">
        <v>1445</v>
      </c>
      <c r="F9" s="543">
        <v>0</v>
      </c>
      <c r="G9" s="543">
        <v>0</v>
      </c>
    </row>
    <row r="10" spans="2:7" x14ac:dyDescent="0.35">
      <c r="B10" s="559" t="s">
        <v>1424</v>
      </c>
      <c r="C10" s="560" t="s">
        <v>1424</v>
      </c>
      <c r="D10" s="562" t="s">
        <v>1446</v>
      </c>
      <c r="E10" s="562" t="s">
        <v>1446</v>
      </c>
      <c r="F10" s="543">
        <v>0</v>
      </c>
      <c r="G10" s="543">
        <v>0</v>
      </c>
    </row>
    <row r="11" spans="2:7" x14ac:dyDescent="0.35">
      <c r="B11" s="559" t="s">
        <v>1424</v>
      </c>
      <c r="C11" s="560" t="s">
        <v>1424</v>
      </c>
      <c r="D11" s="562" t="s">
        <v>1447</v>
      </c>
      <c r="E11" s="562" t="s">
        <v>1447</v>
      </c>
      <c r="F11" s="543">
        <v>0</v>
      </c>
      <c r="G11" s="543">
        <v>0</v>
      </c>
    </row>
    <row r="12" spans="2:7" x14ac:dyDescent="0.35">
      <c r="B12" s="559" t="s">
        <v>1424</v>
      </c>
      <c r="C12" s="560" t="s">
        <v>1424</v>
      </c>
      <c r="D12" s="562" t="s">
        <v>1448</v>
      </c>
      <c r="E12" s="562" t="s">
        <v>1448</v>
      </c>
      <c r="F12" s="543">
        <v>0</v>
      </c>
      <c r="G12" s="543">
        <v>0</v>
      </c>
    </row>
    <row r="13" spans="2:7" x14ac:dyDescent="0.35">
      <c r="B13" s="559" t="s">
        <v>1424</v>
      </c>
      <c r="C13" s="560" t="s">
        <v>1424</v>
      </c>
      <c r="D13" s="562" t="s">
        <v>1449</v>
      </c>
      <c r="E13" s="562" t="s">
        <v>1449</v>
      </c>
      <c r="F13" s="543">
        <v>0</v>
      </c>
      <c r="G13" s="543">
        <v>0</v>
      </c>
    </row>
    <row r="14" spans="2:7" x14ac:dyDescent="0.35">
      <c r="B14" s="559" t="s">
        <v>1424</v>
      </c>
      <c r="C14" s="560" t="s">
        <v>1424</v>
      </c>
      <c r="D14" s="562" t="s">
        <v>1450</v>
      </c>
      <c r="E14" s="562" t="s">
        <v>1450</v>
      </c>
      <c r="F14" s="543">
        <v>0</v>
      </c>
      <c r="G14" s="543">
        <v>0</v>
      </c>
    </row>
    <row r="15" spans="2:7" x14ac:dyDescent="0.35">
      <c r="B15" s="559" t="s">
        <v>1424</v>
      </c>
      <c r="C15" s="560" t="s">
        <v>1424</v>
      </c>
      <c r="D15" s="562" t="s">
        <v>1451</v>
      </c>
      <c r="E15" s="562" t="s">
        <v>1451</v>
      </c>
      <c r="F15" s="543">
        <v>0</v>
      </c>
      <c r="G15" s="543">
        <v>0</v>
      </c>
    </row>
    <row r="16" spans="2:7" x14ac:dyDescent="0.35">
      <c r="B16" s="559" t="s">
        <v>1424</v>
      </c>
      <c r="C16" s="560" t="s">
        <v>1424</v>
      </c>
      <c r="D16" s="562" t="s">
        <v>1452</v>
      </c>
      <c r="E16" s="562" t="s">
        <v>1452</v>
      </c>
      <c r="F16" s="543">
        <v>0</v>
      </c>
      <c r="G16" s="543">
        <v>0</v>
      </c>
    </row>
    <row r="17" spans="2:7" x14ac:dyDescent="0.35">
      <c r="B17" s="559" t="s">
        <v>1424</v>
      </c>
      <c r="C17" s="560" t="s">
        <v>1424</v>
      </c>
      <c r="D17" s="562" t="s">
        <v>1453</v>
      </c>
      <c r="E17" s="562" t="s">
        <v>1453</v>
      </c>
      <c r="F17" s="543" t="s">
        <v>1102</v>
      </c>
      <c r="G17" s="543" t="s">
        <v>1495</v>
      </c>
    </row>
    <row r="18" spans="2:7" x14ac:dyDescent="0.35">
      <c r="B18" s="559" t="s">
        <v>1424</v>
      </c>
      <c r="C18" s="560" t="s">
        <v>1424</v>
      </c>
      <c r="D18" s="562" t="s">
        <v>1454</v>
      </c>
      <c r="E18" s="562" t="s">
        <v>1454</v>
      </c>
      <c r="F18" s="543">
        <v>0</v>
      </c>
      <c r="G18" s="543">
        <v>0</v>
      </c>
    </row>
    <row r="19" spans="2:7" x14ac:dyDescent="0.35">
      <c r="B19" s="572" t="s">
        <v>1424</v>
      </c>
      <c r="C19" s="572" t="s">
        <v>1424</v>
      </c>
      <c r="D19" s="572" t="s">
        <v>1424</v>
      </c>
      <c r="E19" s="572" t="s">
        <v>1424</v>
      </c>
      <c r="F19" s="543" t="s">
        <v>1424</v>
      </c>
      <c r="G19" s="543" t="s">
        <v>1424</v>
      </c>
    </row>
    <row r="20" spans="2:7" x14ac:dyDescent="0.35">
      <c r="B20" s="558" t="s">
        <v>1424</v>
      </c>
      <c r="C20" s="571" t="s">
        <v>1455</v>
      </c>
      <c r="D20" s="571" t="s">
        <v>1455</v>
      </c>
      <c r="E20" s="571" t="s">
        <v>1455</v>
      </c>
      <c r="F20" s="553" t="s">
        <v>1415</v>
      </c>
      <c r="G20" s="553" t="s">
        <v>1495</v>
      </c>
    </row>
    <row r="21" spans="2:7" x14ac:dyDescent="0.35">
      <c r="B21" s="559" t="s">
        <v>1424</v>
      </c>
      <c r="C21" s="560" t="s">
        <v>1424</v>
      </c>
      <c r="D21" s="562" t="s">
        <v>1456</v>
      </c>
      <c r="E21" s="562" t="s">
        <v>1456</v>
      </c>
      <c r="F21" s="543" t="s">
        <v>1304</v>
      </c>
      <c r="G21" s="543" t="s">
        <v>1496</v>
      </c>
    </row>
    <row r="22" spans="2:7" x14ac:dyDescent="0.35">
      <c r="B22" s="559" t="s">
        <v>1424</v>
      </c>
      <c r="C22" s="560" t="s">
        <v>1424</v>
      </c>
      <c r="D22" s="562" t="s">
        <v>1458</v>
      </c>
      <c r="E22" s="562" t="s">
        <v>1458</v>
      </c>
      <c r="F22" s="543" t="s">
        <v>1316</v>
      </c>
      <c r="G22" s="543" t="s">
        <v>1497</v>
      </c>
    </row>
    <row r="23" spans="2:7" x14ac:dyDescent="0.35">
      <c r="B23" s="559" t="s">
        <v>1424</v>
      </c>
      <c r="C23" s="560" t="s">
        <v>1424</v>
      </c>
      <c r="D23" s="562" t="s">
        <v>1460</v>
      </c>
      <c r="E23" s="562" t="s">
        <v>1460</v>
      </c>
      <c r="F23" s="543" t="s">
        <v>1330</v>
      </c>
      <c r="G23" s="543" t="s">
        <v>1498</v>
      </c>
    </row>
    <row r="24" spans="2:7" x14ac:dyDescent="0.35">
      <c r="B24" s="559" t="s">
        <v>1424</v>
      </c>
      <c r="C24" s="560" t="s">
        <v>1424</v>
      </c>
      <c r="D24" s="562" t="s">
        <v>1462</v>
      </c>
      <c r="E24" s="562" t="s">
        <v>1462</v>
      </c>
      <c r="F24" s="543">
        <v>0</v>
      </c>
      <c r="G24" s="543">
        <v>0</v>
      </c>
    </row>
    <row r="25" spans="2:7" x14ac:dyDescent="0.35">
      <c r="B25" s="559" t="s">
        <v>1424</v>
      </c>
      <c r="C25" s="560" t="s">
        <v>1424</v>
      </c>
      <c r="D25" s="562" t="s">
        <v>1463</v>
      </c>
      <c r="E25" s="562" t="s">
        <v>1463</v>
      </c>
      <c r="F25" s="543">
        <v>0</v>
      </c>
      <c r="G25" s="543">
        <v>0</v>
      </c>
    </row>
    <row r="26" spans="2:7" x14ac:dyDescent="0.35">
      <c r="B26" s="559" t="s">
        <v>1424</v>
      </c>
      <c r="C26" s="560" t="s">
        <v>1424</v>
      </c>
      <c r="D26" s="562" t="s">
        <v>1464</v>
      </c>
      <c r="E26" s="562" t="s">
        <v>1464</v>
      </c>
      <c r="F26" s="543">
        <v>0</v>
      </c>
      <c r="G26" s="543">
        <v>0</v>
      </c>
    </row>
    <row r="27" spans="2:7" x14ac:dyDescent="0.35">
      <c r="B27" s="559" t="s">
        <v>1424</v>
      </c>
      <c r="C27" s="560" t="s">
        <v>1424</v>
      </c>
      <c r="D27" s="562" t="s">
        <v>1465</v>
      </c>
      <c r="E27" s="562" t="s">
        <v>1465</v>
      </c>
      <c r="F27" s="543">
        <v>0</v>
      </c>
      <c r="G27" s="543">
        <v>0</v>
      </c>
    </row>
    <row r="28" spans="2:7" x14ac:dyDescent="0.35">
      <c r="B28" s="559" t="s">
        <v>1424</v>
      </c>
      <c r="C28" s="560" t="s">
        <v>1424</v>
      </c>
      <c r="D28" s="562" t="s">
        <v>1466</v>
      </c>
      <c r="E28" s="562" t="s">
        <v>1466</v>
      </c>
      <c r="F28" s="543">
        <v>0</v>
      </c>
      <c r="G28" s="543">
        <v>0</v>
      </c>
    </row>
    <row r="29" spans="2:7" x14ac:dyDescent="0.35">
      <c r="B29" s="559" t="s">
        <v>1424</v>
      </c>
      <c r="C29" s="560" t="s">
        <v>1424</v>
      </c>
      <c r="D29" s="562" t="s">
        <v>1467</v>
      </c>
      <c r="E29" s="562" t="s">
        <v>1467</v>
      </c>
      <c r="F29" s="543">
        <v>0</v>
      </c>
      <c r="G29" s="543">
        <v>0</v>
      </c>
    </row>
    <row r="30" spans="2:7" x14ac:dyDescent="0.35">
      <c r="B30" s="559" t="s">
        <v>1424</v>
      </c>
      <c r="C30" s="560" t="s">
        <v>1424</v>
      </c>
      <c r="D30" s="562" t="s">
        <v>1468</v>
      </c>
      <c r="E30" s="562" t="s">
        <v>1468</v>
      </c>
      <c r="F30" s="543">
        <v>0</v>
      </c>
      <c r="G30" s="543">
        <v>0</v>
      </c>
    </row>
    <row r="31" spans="2:7" x14ac:dyDescent="0.35">
      <c r="B31" s="559" t="s">
        <v>1424</v>
      </c>
      <c r="C31" s="560" t="s">
        <v>1424</v>
      </c>
      <c r="D31" s="562" t="s">
        <v>1469</v>
      </c>
      <c r="E31" s="562" t="s">
        <v>1469</v>
      </c>
      <c r="F31" s="543">
        <v>0</v>
      </c>
      <c r="G31" s="543">
        <v>0</v>
      </c>
    </row>
    <row r="32" spans="2:7" x14ac:dyDescent="0.35">
      <c r="B32" s="559" t="s">
        <v>1424</v>
      </c>
      <c r="C32" s="560" t="s">
        <v>1424</v>
      </c>
      <c r="D32" s="562" t="s">
        <v>1470</v>
      </c>
      <c r="E32" s="562" t="s">
        <v>1470</v>
      </c>
      <c r="F32" s="543">
        <v>0</v>
      </c>
      <c r="G32" s="543">
        <v>0</v>
      </c>
    </row>
    <row r="33" spans="2:7" x14ac:dyDescent="0.35">
      <c r="B33" s="559" t="s">
        <v>1424</v>
      </c>
      <c r="C33" s="560" t="s">
        <v>1424</v>
      </c>
      <c r="D33" s="562" t="s">
        <v>1471</v>
      </c>
      <c r="E33" s="562" t="s">
        <v>1471</v>
      </c>
      <c r="F33" s="543">
        <v>0</v>
      </c>
      <c r="G33" s="543">
        <v>0</v>
      </c>
    </row>
    <row r="34" spans="2:7" x14ac:dyDescent="0.35">
      <c r="B34" s="559" t="s">
        <v>1424</v>
      </c>
      <c r="C34" s="560" t="s">
        <v>1424</v>
      </c>
      <c r="D34" s="562" t="s">
        <v>1472</v>
      </c>
      <c r="E34" s="562" t="s">
        <v>1472</v>
      </c>
      <c r="F34" s="543">
        <v>0</v>
      </c>
      <c r="G34" s="543">
        <v>0</v>
      </c>
    </row>
    <row r="35" spans="2:7" x14ac:dyDescent="0.35">
      <c r="B35" s="559" t="s">
        <v>1424</v>
      </c>
      <c r="C35" s="560" t="s">
        <v>1424</v>
      </c>
      <c r="D35" s="562" t="s">
        <v>1473</v>
      </c>
      <c r="E35" s="562" t="s">
        <v>1473</v>
      </c>
      <c r="F35" s="543">
        <v>0</v>
      </c>
      <c r="G35" s="543">
        <v>0</v>
      </c>
    </row>
    <row r="36" spans="2:7" x14ac:dyDescent="0.35">
      <c r="B36" s="559" t="s">
        <v>1424</v>
      </c>
      <c r="C36" s="560" t="s">
        <v>1424</v>
      </c>
      <c r="D36" s="562" t="s">
        <v>1474</v>
      </c>
      <c r="E36" s="562" t="s">
        <v>1474</v>
      </c>
      <c r="F36" s="543">
        <v>0</v>
      </c>
      <c r="G36" s="543">
        <v>0</v>
      </c>
    </row>
    <row r="37" spans="2:7" x14ac:dyDescent="0.35">
      <c r="B37" s="570" t="s">
        <v>1475</v>
      </c>
      <c r="C37" s="570" t="s">
        <v>1475</v>
      </c>
      <c r="D37" s="570" t="s">
        <v>1475</v>
      </c>
      <c r="E37" s="570" t="s">
        <v>1475</v>
      </c>
      <c r="F37" s="553" t="s">
        <v>1351</v>
      </c>
      <c r="G37" s="553">
        <v>0</v>
      </c>
    </row>
    <row r="38" spans="2:7" x14ac:dyDescent="0.35">
      <c r="B38" s="572" t="s">
        <v>1424</v>
      </c>
      <c r="C38" s="572" t="s">
        <v>1424</v>
      </c>
      <c r="D38" s="572" t="s">
        <v>1424</v>
      </c>
      <c r="E38" s="572" t="s">
        <v>1424</v>
      </c>
      <c r="F38" s="543" t="s">
        <v>1424</v>
      </c>
      <c r="G38" s="543" t="s">
        <v>1424</v>
      </c>
    </row>
    <row r="39" spans="2:7" x14ac:dyDescent="0.35">
      <c r="B39" s="570" t="s">
        <v>1476</v>
      </c>
      <c r="C39" s="570" t="s">
        <v>1476</v>
      </c>
      <c r="D39" s="570" t="s">
        <v>1476</v>
      </c>
      <c r="E39" s="570" t="s">
        <v>1476</v>
      </c>
      <c r="F39" s="553" t="s">
        <v>1424</v>
      </c>
      <c r="G39" s="553" t="s">
        <v>1424</v>
      </c>
    </row>
    <row r="40" spans="2:7" x14ac:dyDescent="0.35">
      <c r="B40" s="558" t="s">
        <v>1424</v>
      </c>
      <c r="C40" s="571" t="s">
        <v>1443</v>
      </c>
      <c r="D40" s="571" t="s">
        <v>1443</v>
      </c>
      <c r="E40" s="571" t="s">
        <v>1443</v>
      </c>
      <c r="F40" s="553">
        <v>0</v>
      </c>
      <c r="G40" s="553">
        <v>0</v>
      </c>
    </row>
    <row r="41" spans="2:7" x14ac:dyDescent="0.35">
      <c r="B41" s="559" t="s">
        <v>1424</v>
      </c>
      <c r="C41" s="560" t="s">
        <v>1424</v>
      </c>
      <c r="D41" s="562" t="s">
        <v>1477</v>
      </c>
      <c r="E41" s="562" t="s">
        <v>1477</v>
      </c>
      <c r="F41" s="543">
        <v>0</v>
      </c>
      <c r="G41" s="543">
        <v>0</v>
      </c>
    </row>
    <row r="42" spans="2:7" x14ac:dyDescent="0.35">
      <c r="B42" s="559" t="s">
        <v>1424</v>
      </c>
      <c r="C42" s="560" t="s">
        <v>1424</v>
      </c>
      <c r="D42" s="562" t="s">
        <v>1478</v>
      </c>
      <c r="E42" s="562" t="s">
        <v>1478</v>
      </c>
      <c r="F42" s="543">
        <v>0</v>
      </c>
      <c r="G42" s="543">
        <v>0</v>
      </c>
    </row>
    <row r="43" spans="2:7" x14ac:dyDescent="0.35">
      <c r="B43" s="559" t="s">
        <v>1424</v>
      </c>
      <c r="C43" s="560" t="s">
        <v>1424</v>
      </c>
      <c r="D43" s="562" t="s">
        <v>1479</v>
      </c>
      <c r="E43" s="562" t="s">
        <v>1479</v>
      </c>
      <c r="F43" s="543">
        <v>0</v>
      </c>
      <c r="G43" s="543">
        <v>0</v>
      </c>
    </row>
    <row r="44" spans="2:7" x14ac:dyDescent="0.35">
      <c r="B44" s="572" t="s">
        <v>1424</v>
      </c>
      <c r="C44" s="572" t="s">
        <v>1424</v>
      </c>
      <c r="D44" s="572" t="s">
        <v>1424</v>
      </c>
      <c r="E44" s="572" t="s">
        <v>1424</v>
      </c>
      <c r="F44" s="543" t="s">
        <v>1424</v>
      </c>
      <c r="G44" s="543" t="s">
        <v>1424</v>
      </c>
    </row>
    <row r="45" spans="2:7" x14ac:dyDescent="0.35">
      <c r="B45" s="558" t="s">
        <v>1424</v>
      </c>
      <c r="C45" s="571" t="s">
        <v>1455</v>
      </c>
      <c r="D45" s="571" t="s">
        <v>1455</v>
      </c>
      <c r="E45" s="571" t="s">
        <v>1455</v>
      </c>
      <c r="F45" s="553" t="s">
        <v>1351</v>
      </c>
      <c r="G45" s="553">
        <v>0</v>
      </c>
    </row>
    <row r="46" spans="2:7" x14ac:dyDescent="0.35">
      <c r="B46" s="559" t="s">
        <v>1424</v>
      </c>
      <c r="C46" s="560" t="s">
        <v>1424</v>
      </c>
      <c r="D46" s="562" t="s">
        <v>1477</v>
      </c>
      <c r="E46" s="562" t="s">
        <v>1477</v>
      </c>
      <c r="F46" s="543">
        <v>0</v>
      </c>
      <c r="G46" s="543">
        <v>0</v>
      </c>
    </row>
    <row r="47" spans="2:7" x14ac:dyDescent="0.35">
      <c r="B47" s="559" t="s">
        <v>1424</v>
      </c>
      <c r="C47" s="560" t="s">
        <v>1424</v>
      </c>
      <c r="D47" s="562" t="s">
        <v>1478</v>
      </c>
      <c r="E47" s="562" t="s">
        <v>1478</v>
      </c>
      <c r="F47" s="543" t="s">
        <v>1499</v>
      </c>
      <c r="G47" s="543">
        <v>0</v>
      </c>
    </row>
    <row r="48" spans="2:7" x14ac:dyDescent="0.35">
      <c r="B48" s="559" t="s">
        <v>1424</v>
      </c>
      <c r="C48" s="560" t="s">
        <v>1424</v>
      </c>
      <c r="D48" s="562" t="s">
        <v>1481</v>
      </c>
      <c r="E48" s="562" t="s">
        <v>1481</v>
      </c>
      <c r="F48" s="543" t="s">
        <v>1300</v>
      </c>
      <c r="G48" s="543">
        <v>0</v>
      </c>
    </row>
    <row r="49" spans="2:7" x14ac:dyDescent="0.35">
      <c r="B49" s="570" t="s">
        <v>1482</v>
      </c>
      <c r="C49" s="570" t="s">
        <v>1482</v>
      </c>
      <c r="D49" s="570" t="s">
        <v>1482</v>
      </c>
      <c r="E49" s="570" t="s">
        <v>1482</v>
      </c>
      <c r="F49" s="553" t="s">
        <v>1500</v>
      </c>
      <c r="G49" s="553">
        <v>0</v>
      </c>
    </row>
    <row r="50" spans="2:7" x14ac:dyDescent="0.35">
      <c r="B50" s="572" t="s">
        <v>1424</v>
      </c>
      <c r="C50" s="572" t="s">
        <v>1424</v>
      </c>
      <c r="D50" s="572" t="s">
        <v>1424</v>
      </c>
      <c r="E50" s="572" t="s">
        <v>1424</v>
      </c>
      <c r="F50" s="543" t="s">
        <v>1424</v>
      </c>
      <c r="G50" s="543" t="s">
        <v>1424</v>
      </c>
    </row>
    <row r="51" spans="2:7" x14ac:dyDescent="0.35">
      <c r="B51" s="570" t="s">
        <v>1484</v>
      </c>
      <c r="C51" s="570" t="s">
        <v>1484</v>
      </c>
      <c r="D51" s="570" t="s">
        <v>1484</v>
      </c>
      <c r="E51" s="570" t="s">
        <v>1484</v>
      </c>
      <c r="F51" s="553" t="s">
        <v>1424</v>
      </c>
      <c r="G51" s="553" t="s">
        <v>1424</v>
      </c>
    </row>
    <row r="52" spans="2:7" x14ac:dyDescent="0.35">
      <c r="B52" s="558" t="s">
        <v>1424</v>
      </c>
      <c r="C52" s="571" t="s">
        <v>1443</v>
      </c>
      <c r="D52" s="571" t="s">
        <v>1443</v>
      </c>
      <c r="E52" s="571" t="s">
        <v>1443</v>
      </c>
      <c r="F52" s="553">
        <v>0</v>
      </c>
      <c r="G52" s="553">
        <v>0</v>
      </c>
    </row>
    <row r="53" spans="2:7" x14ac:dyDescent="0.35">
      <c r="B53" s="559" t="s">
        <v>1424</v>
      </c>
      <c r="C53" s="560" t="s">
        <v>1424</v>
      </c>
      <c r="D53" s="562" t="s">
        <v>1485</v>
      </c>
      <c r="E53" s="562" t="s">
        <v>1485</v>
      </c>
      <c r="F53" s="543">
        <v>0</v>
      </c>
      <c r="G53" s="543">
        <v>0</v>
      </c>
    </row>
    <row r="54" spans="2:7" x14ac:dyDescent="0.35">
      <c r="B54" s="559" t="s">
        <v>1424</v>
      </c>
      <c r="C54" s="560" t="s">
        <v>1424</v>
      </c>
      <c r="D54" s="560" t="s">
        <v>1424</v>
      </c>
      <c r="E54" s="561" t="s">
        <v>1486</v>
      </c>
      <c r="F54" s="543">
        <v>0</v>
      </c>
      <c r="G54" s="543">
        <v>0</v>
      </c>
    </row>
    <row r="55" spans="2:7" x14ac:dyDescent="0.35">
      <c r="B55" s="559" t="s">
        <v>1424</v>
      </c>
      <c r="C55" s="560" t="s">
        <v>1424</v>
      </c>
      <c r="D55" s="560" t="s">
        <v>1424</v>
      </c>
      <c r="E55" s="561" t="s">
        <v>1487</v>
      </c>
      <c r="F55" s="543">
        <v>0</v>
      </c>
      <c r="G55" s="543">
        <v>0</v>
      </c>
    </row>
    <row r="56" spans="2:7" x14ac:dyDescent="0.35">
      <c r="B56" s="559" t="s">
        <v>1424</v>
      </c>
      <c r="C56" s="560" t="s">
        <v>1424</v>
      </c>
      <c r="D56" s="562" t="s">
        <v>1488</v>
      </c>
      <c r="E56" s="562" t="s">
        <v>1488</v>
      </c>
      <c r="F56" s="543">
        <v>0</v>
      </c>
      <c r="G56" s="543">
        <v>0</v>
      </c>
    </row>
    <row r="57" spans="2:7" x14ac:dyDescent="0.35">
      <c r="B57" s="572" t="s">
        <v>1424</v>
      </c>
      <c r="C57" s="572" t="s">
        <v>1424</v>
      </c>
      <c r="D57" s="572" t="s">
        <v>1424</v>
      </c>
      <c r="E57" s="572" t="s">
        <v>1424</v>
      </c>
      <c r="F57" s="543" t="s">
        <v>1424</v>
      </c>
      <c r="G57" s="543" t="s">
        <v>1424</v>
      </c>
    </row>
    <row r="58" spans="2:7" x14ac:dyDescent="0.35">
      <c r="B58" s="558" t="s">
        <v>1424</v>
      </c>
      <c r="C58" s="571" t="s">
        <v>1455</v>
      </c>
      <c r="D58" s="571" t="s">
        <v>1455</v>
      </c>
      <c r="E58" s="571" t="s">
        <v>1455</v>
      </c>
      <c r="F58" s="553">
        <v>0</v>
      </c>
      <c r="G58" s="553">
        <v>0</v>
      </c>
    </row>
    <row r="59" spans="2:7" x14ac:dyDescent="0.35">
      <c r="B59" s="559" t="s">
        <v>1424</v>
      </c>
      <c r="C59" s="560" t="s">
        <v>1424</v>
      </c>
      <c r="D59" s="562" t="s">
        <v>1489</v>
      </c>
      <c r="E59" s="562" t="s">
        <v>1489</v>
      </c>
      <c r="F59" s="543">
        <v>0</v>
      </c>
      <c r="G59" s="543">
        <v>0</v>
      </c>
    </row>
    <row r="60" spans="2:7" x14ac:dyDescent="0.35">
      <c r="B60" s="559" t="s">
        <v>1424</v>
      </c>
      <c r="C60" s="560" t="s">
        <v>1424</v>
      </c>
      <c r="D60" s="560" t="s">
        <v>1424</v>
      </c>
      <c r="E60" s="561" t="s">
        <v>1486</v>
      </c>
      <c r="F60" s="543">
        <v>0</v>
      </c>
      <c r="G60" s="543">
        <v>0</v>
      </c>
    </row>
    <row r="61" spans="2:7" x14ac:dyDescent="0.35">
      <c r="B61" s="559" t="s">
        <v>1424</v>
      </c>
      <c r="C61" s="560" t="s">
        <v>1424</v>
      </c>
      <c r="D61" s="560" t="s">
        <v>1424</v>
      </c>
      <c r="E61" s="561" t="s">
        <v>1487</v>
      </c>
      <c r="F61" s="543">
        <v>0</v>
      </c>
      <c r="G61" s="543">
        <v>0</v>
      </c>
    </row>
    <row r="62" spans="2:7" x14ac:dyDescent="0.35">
      <c r="B62" s="559" t="s">
        <v>1424</v>
      </c>
      <c r="C62" s="560" t="s">
        <v>1424</v>
      </c>
      <c r="D62" s="562" t="s">
        <v>1490</v>
      </c>
      <c r="E62" s="562" t="s">
        <v>1490</v>
      </c>
      <c r="F62" s="543">
        <v>0</v>
      </c>
      <c r="G62" s="543">
        <v>0</v>
      </c>
    </row>
    <row r="63" spans="2:7" x14ac:dyDescent="0.35">
      <c r="B63" s="570" t="s">
        <v>1491</v>
      </c>
      <c r="C63" s="570" t="s">
        <v>1491</v>
      </c>
      <c r="D63" s="570" t="s">
        <v>1491</v>
      </c>
      <c r="E63" s="570" t="s">
        <v>1491</v>
      </c>
      <c r="F63" s="553">
        <v>0</v>
      </c>
      <c r="G63" s="553">
        <v>0</v>
      </c>
    </row>
    <row r="64" spans="2:7" x14ac:dyDescent="0.35">
      <c r="B64" s="572" t="s">
        <v>1424</v>
      </c>
      <c r="C64" s="572" t="s">
        <v>1424</v>
      </c>
      <c r="D64" s="572" t="s">
        <v>1424</v>
      </c>
      <c r="E64" s="572" t="s">
        <v>1424</v>
      </c>
      <c r="F64" s="543" t="s">
        <v>1424</v>
      </c>
      <c r="G64" s="543" t="s">
        <v>1424</v>
      </c>
    </row>
    <row r="65" spans="2:7" x14ac:dyDescent="0.35">
      <c r="B65" s="570" t="s">
        <v>1492</v>
      </c>
      <c r="C65" s="570" t="s">
        <v>1492</v>
      </c>
      <c r="D65" s="570" t="s">
        <v>1492</v>
      </c>
      <c r="E65" s="570" t="s">
        <v>1492</v>
      </c>
      <c r="F65" s="553">
        <v>0</v>
      </c>
      <c r="G65" s="553">
        <v>0</v>
      </c>
    </row>
    <row r="66" spans="2:7" x14ac:dyDescent="0.35">
      <c r="B66" s="572" t="s">
        <v>1424</v>
      </c>
      <c r="C66" s="572" t="s">
        <v>1424</v>
      </c>
      <c r="D66" s="572" t="s">
        <v>1424</v>
      </c>
      <c r="E66" s="572" t="s">
        <v>1424</v>
      </c>
      <c r="F66" s="543" t="s">
        <v>1424</v>
      </c>
      <c r="G66" s="543" t="s">
        <v>1424</v>
      </c>
    </row>
    <row r="67" spans="2:7" x14ac:dyDescent="0.35">
      <c r="B67" s="570" t="s">
        <v>1493</v>
      </c>
      <c r="C67" s="570" t="s">
        <v>1493</v>
      </c>
      <c r="D67" s="570" t="s">
        <v>1493</v>
      </c>
      <c r="E67" s="570" t="s">
        <v>1493</v>
      </c>
      <c r="F67" s="553">
        <v>0</v>
      </c>
      <c r="G67" s="553">
        <v>0</v>
      </c>
    </row>
    <row r="68" spans="2:7" x14ac:dyDescent="0.35">
      <c r="B68" s="572" t="s">
        <v>1424</v>
      </c>
      <c r="C68" s="572" t="s">
        <v>1424</v>
      </c>
      <c r="D68" s="572" t="s">
        <v>1424</v>
      </c>
      <c r="E68" s="572" t="s">
        <v>1424</v>
      </c>
      <c r="F68" s="543" t="s">
        <v>1424</v>
      </c>
      <c r="G68" s="543" t="s">
        <v>1424</v>
      </c>
    </row>
    <row r="69" spans="2:7" x14ac:dyDescent="0.35">
      <c r="B69" s="570" t="s">
        <v>1494</v>
      </c>
      <c r="C69" s="570" t="s">
        <v>1494</v>
      </c>
      <c r="D69" s="570" t="s">
        <v>1494</v>
      </c>
      <c r="E69" s="570" t="s">
        <v>1494</v>
      </c>
      <c r="F69" s="553">
        <v>0</v>
      </c>
      <c r="G69" s="553">
        <v>0</v>
      </c>
    </row>
    <row r="70" spans="2:7" x14ac:dyDescent="0.35">
      <c r="B70" s="572" t="s">
        <v>1424</v>
      </c>
      <c r="C70" s="572" t="s">
        <v>1424</v>
      </c>
      <c r="D70" s="572" t="s">
        <v>1424</v>
      </c>
      <c r="E70" s="572" t="s">
        <v>1424</v>
      </c>
      <c r="F70" s="543" t="s">
        <v>1424</v>
      </c>
      <c r="G70" s="543" t="s">
        <v>1424</v>
      </c>
    </row>
  </sheetData>
  <mergeCells count="65">
    <mergeCell ref="B66:E66"/>
    <mergeCell ref="B67:E67"/>
    <mergeCell ref="B68:E68"/>
    <mergeCell ref="B69:E69"/>
    <mergeCell ref="B70:E70"/>
    <mergeCell ref="B65:E65"/>
    <mergeCell ref="B50:E50"/>
    <mergeCell ref="B51:E51"/>
    <mergeCell ref="C52:E52"/>
    <mergeCell ref="D53:E53"/>
    <mergeCell ref="D56:E56"/>
    <mergeCell ref="B57:E57"/>
    <mergeCell ref="C58:E58"/>
    <mergeCell ref="D59:E59"/>
    <mergeCell ref="D62:E62"/>
    <mergeCell ref="B63:E63"/>
    <mergeCell ref="B64:E64"/>
    <mergeCell ref="B49:E49"/>
    <mergeCell ref="B38:E38"/>
    <mergeCell ref="B39:E39"/>
    <mergeCell ref="C40:E40"/>
    <mergeCell ref="D41:E41"/>
    <mergeCell ref="D42:E42"/>
    <mergeCell ref="D43:E43"/>
    <mergeCell ref="B44:E44"/>
    <mergeCell ref="C45:E45"/>
    <mergeCell ref="D46:E46"/>
    <mergeCell ref="D47:E47"/>
    <mergeCell ref="D48:E48"/>
    <mergeCell ref="B37:E37"/>
    <mergeCell ref="D26:E26"/>
    <mergeCell ref="D27:E27"/>
    <mergeCell ref="D28:E28"/>
    <mergeCell ref="D29:E29"/>
    <mergeCell ref="D30:E30"/>
    <mergeCell ref="D31:E31"/>
    <mergeCell ref="D32:E32"/>
    <mergeCell ref="D33:E33"/>
    <mergeCell ref="D34:E34"/>
    <mergeCell ref="D35:E35"/>
    <mergeCell ref="D36:E36"/>
    <mergeCell ref="D25:E25"/>
    <mergeCell ref="D14:E14"/>
    <mergeCell ref="D15:E15"/>
    <mergeCell ref="D16:E16"/>
    <mergeCell ref="D17:E17"/>
    <mergeCell ref="D18:E18"/>
    <mergeCell ref="B19:E19"/>
    <mergeCell ref="C20:E20"/>
    <mergeCell ref="D21:E21"/>
    <mergeCell ref="D22:E22"/>
    <mergeCell ref="D23:E23"/>
    <mergeCell ref="D24:E24"/>
    <mergeCell ref="D13:E13"/>
    <mergeCell ref="B2:G2"/>
    <mergeCell ref="B3:G3"/>
    <mergeCell ref="B4:G4"/>
    <mergeCell ref="B5:G5"/>
    <mergeCell ref="B6:E6"/>
    <mergeCell ref="B7:E7"/>
    <mergeCell ref="C8:E8"/>
    <mergeCell ref="D9:E9"/>
    <mergeCell ref="D10:E10"/>
    <mergeCell ref="D11:E11"/>
    <mergeCell ref="D12:E12"/>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0"/>
  <sheetViews>
    <sheetView workbookViewId="0">
      <selection activeCell="B13" sqref="B13"/>
    </sheetView>
  </sheetViews>
  <sheetFormatPr baseColWidth="10" defaultRowHeight="14.5" x14ac:dyDescent="0.35"/>
  <cols>
    <col min="1" max="1" width="10.90625" style="6"/>
    <col min="2" max="4" width="7.6328125" style="6" customWidth="1"/>
    <col min="5" max="5" width="105.6328125" style="6" customWidth="1"/>
    <col min="6" max="7" width="15.6328125" style="6" customWidth="1"/>
    <col min="8" max="16384" width="10.90625" style="6"/>
  </cols>
  <sheetData>
    <row r="2" spans="2:7" x14ac:dyDescent="0.35">
      <c r="B2" s="563" t="s">
        <v>1103</v>
      </c>
      <c r="C2" s="563" t="s">
        <v>1438</v>
      </c>
      <c r="D2" s="563" t="s">
        <v>1438</v>
      </c>
      <c r="E2" s="563" t="s">
        <v>1438</v>
      </c>
      <c r="F2" s="563" t="s">
        <v>1438</v>
      </c>
      <c r="G2" s="564" t="s">
        <v>1438</v>
      </c>
    </row>
    <row r="3" spans="2:7" x14ac:dyDescent="0.35">
      <c r="B3" s="565" t="s">
        <v>1439</v>
      </c>
      <c r="C3" s="565" t="s">
        <v>1439</v>
      </c>
      <c r="D3" s="565" t="s">
        <v>1439</v>
      </c>
      <c r="E3" s="565" t="s">
        <v>1439</v>
      </c>
      <c r="F3" s="565" t="s">
        <v>1439</v>
      </c>
      <c r="G3" s="566" t="s">
        <v>1439</v>
      </c>
    </row>
    <row r="4" spans="2:7" x14ac:dyDescent="0.35">
      <c r="B4" s="565" t="s">
        <v>1440</v>
      </c>
      <c r="C4" s="565" t="s">
        <v>1440</v>
      </c>
      <c r="D4" s="565" t="s">
        <v>1440</v>
      </c>
      <c r="E4" s="565" t="s">
        <v>1440</v>
      </c>
      <c r="F4" s="565" t="s">
        <v>1440</v>
      </c>
      <c r="G4" s="566" t="s">
        <v>1440</v>
      </c>
    </row>
    <row r="5" spans="2:7" x14ac:dyDescent="0.35">
      <c r="B5" s="567" t="s">
        <v>1441</v>
      </c>
      <c r="C5" s="567" t="s">
        <v>1441</v>
      </c>
      <c r="D5" s="567" t="s">
        <v>1441</v>
      </c>
      <c r="E5" s="567" t="s">
        <v>1441</v>
      </c>
      <c r="F5" s="567" t="s">
        <v>1441</v>
      </c>
      <c r="G5" s="568" t="s">
        <v>1441</v>
      </c>
    </row>
    <row r="6" spans="2:7" x14ac:dyDescent="0.35">
      <c r="B6" s="569" t="s">
        <v>87</v>
      </c>
      <c r="C6" s="569" t="s">
        <v>87</v>
      </c>
      <c r="D6" s="569" t="s">
        <v>87</v>
      </c>
      <c r="E6" s="569" t="s">
        <v>87</v>
      </c>
      <c r="F6" s="556">
        <v>2022</v>
      </c>
      <c r="G6" s="556">
        <v>2021</v>
      </c>
    </row>
    <row r="7" spans="2:7" x14ac:dyDescent="0.35">
      <c r="B7" s="570" t="s">
        <v>1442</v>
      </c>
      <c r="C7" s="570" t="s">
        <v>1442</v>
      </c>
      <c r="D7" s="570" t="s">
        <v>1442</v>
      </c>
      <c r="E7" s="570" t="s">
        <v>1442</v>
      </c>
      <c r="F7" s="553" t="s">
        <v>1424</v>
      </c>
      <c r="G7" s="553" t="s">
        <v>1424</v>
      </c>
    </row>
    <row r="8" spans="2:7" x14ac:dyDescent="0.35">
      <c r="B8" s="558" t="s">
        <v>1424</v>
      </c>
      <c r="C8" s="571" t="s">
        <v>1443</v>
      </c>
      <c r="D8" s="571" t="s">
        <v>1443</v>
      </c>
      <c r="E8" s="571" t="s">
        <v>1443</v>
      </c>
      <c r="F8" s="553" t="s">
        <v>1104</v>
      </c>
      <c r="G8" s="553" t="s">
        <v>1501</v>
      </c>
    </row>
    <row r="9" spans="2:7" x14ac:dyDescent="0.35">
      <c r="B9" s="559" t="s">
        <v>1424</v>
      </c>
      <c r="C9" s="560" t="s">
        <v>1424</v>
      </c>
      <c r="D9" s="562" t="s">
        <v>1445</v>
      </c>
      <c r="E9" s="562" t="s">
        <v>1445</v>
      </c>
      <c r="F9" s="543">
        <v>0</v>
      </c>
      <c r="G9" s="543">
        <v>0</v>
      </c>
    </row>
    <row r="10" spans="2:7" x14ac:dyDescent="0.35">
      <c r="B10" s="559" t="s">
        <v>1424</v>
      </c>
      <c r="C10" s="560" t="s">
        <v>1424</v>
      </c>
      <c r="D10" s="562" t="s">
        <v>1446</v>
      </c>
      <c r="E10" s="562" t="s">
        <v>1446</v>
      </c>
      <c r="F10" s="543">
        <v>0</v>
      </c>
      <c r="G10" s="543">
        <v>0</v>
      </c>
    </row>
    <row r="11" spans="2:7" x14ac:dyDescent="0.35">
      <c r="B11" s="559" t="s">
        <v>1424</v>
      </c>
      <c r="C11" s="560" t="s">
        <v>1424</v>
      </c>
      <c r="D11" s="562" t="s">
        <v>1447</v>
      </c>
      <c r="E11" s="562" t="s">
        <v>1447</v>
      </c>
      <c r="F11" s="543">
        <v>0</v>
      </c>
      <c r="G11" s="543">
        <v>0</v>
      </c>
    </row>
    <row r="12" spans="2:7" x14ac:dyDescent="0.35">
      <c r="B12" s="559" t="s">
        <v>1424</v>
      </c>
      <c r="C12" s="560" t="s">
        <v>1424</v>
      </c>
      <c r="D12" s="562" t="s">
        <v>1448</v>
      </c>
      <c r="E12" s="562" t="s">
        <v>1448</v>
      </c>
      <c r="F12" s="543">
        <v>0</v>
      </c>
      <c r="G12" s="543">
        <v>0</v>
      </c>
    </row>
    <row r="13" spans="2:7" x14ac:dyDescent="0.35">
      <c r="B13" s="559" t="s">
        <v>1424</v>
      </c>
      <c r="C13" s="560" t="s">
        <v>1424</v>
      </c>
      <c r="D13" s="562" t="s">
        <v>1449</v>
      </c>
      <c r="E13" s="562" t="s">
        <v>1449</v>
      </c>
      <c r="F13" s="543">
        <v>0</v>
      </c>
      <c r="G13" s="543">
        <v>0</v>
      </c>
    </row>
    <row r="14" spans="2:7" x14ac:dyDescent="0.35">
      <c r="B14" s="559" t="s">
        <v>1424</v>
      </c>
      <c r="C14" s="560" t="s">
        <v>1424</v>
      </c>
      <c r="D14" s="562" t="s">
        <v>1450</v>
      </c>
      <c r="E14" s="562" t="s">
        <v>1450</v>
      </c>
      <c r="F14" s="543">
        <v>0</v>
      </c>
      <c r="G14" s="543">
        <v>0</v>
      </c>
    </row>
    <row r="15" spans="2:7" x14ac:dyDescent="0.35">
      <c r="B15" s="559" t="s">
        <v>1424</v>
      </c>
      <c r="C15" s="560" t="s">
        <v>1424</v>
      </c>
      <c r="D15" s="562" t="s">
        <v>1451</v>
      </c>
      <c r="E15" s="562" t="s">
        <v>1451</v>
      </c>
      <c r="F15" s="543">
        <v>0</v>
      </c>
      <c r="G15" s="543">
        <v>0</v>
      </c>
    </row>
    <row r="16" spans="2:7" x14ac:dyDescent="0.35">
      <c r="B16" s="559" t="s">
        <v>1424</v>
      </c>
      <c r="C16" s="560" t="s">
        <v>1424</v>
      </c>
      <c r="D16" s="562" t="s">
        <v>1452</v>
      </c>
      <c r="E16" s="562" t="s">
        <v>1452</v>
      </c>
      <c r="F16" s="543">
        <v>0</v>
      </c>
      <c r="G16" s="543">
        <v>0</v>
      </c>
    </row>
    <row r="17" spans="2:7" x14ac:dyDescent="0.35">
      <c r="B17" s="559" t="s">
        <v>1424</v>
      </c>
      <c r="C17" s="560" t="s">
        <v>1424</v>
      </c>
      <c r="D17" s="562" t="s">
        <v>1453</v>
      </c>
      <c r="E17" s="562" t="s">
        <v>1453</v>
      </c>
      <c r="F17" s="543" t="s">
        <v>1104</v>
      </c>
      <c r="G17" s="543" t="s">
        <v>1501</v>
      </c>
    </row>
    <row r="18" spans="2:7" x14ac:dyDescent="0.35">
      <c r="B18" s="559" t="s">
        <v>1424</v>
      </c>
      <c r="C18" s="560" t="s">
        <v>1424</v>
      </c>
      <c r="D18" s="562" t="s">
        <v>1454</v>
      </c>
      <c r="E18" s="562" t="s">
        <v>1454</v>
      </c>
      <c r="F18" s="543">
        <v>0</v>
      </c>
      <c r="G18" s="543">
        <v>0</v>
      </c>
    </row>
    <row r="19" spans="2:7" x14ac:dyDescent="0.35">
      <c r="B19" s="572" t="s">
        <v>1424</v>
      </c>
      <c r="C19" s="572" t="s">
        <v>1424</v>
      </c>
      <c r="D19" s="572" t="s">
        <v>1424</v>
      </c>
      <c r="E19" s="572" t="s">
        <v>1424</v>
      </c>
      <c r="F19" s="543" t="s">
        <v>1424</v>
      </c>
      <c r="G19" s="543" t="s">
        <v>1424</v>
      </c>
    </row>
    <row r="20" spans="2:7" x14ac:dyDescent="0.35">
      <c r="B20" s="558" t="s">
        <v>1424</v>
      </c>
      <c r="C20" s="571" t="s">
        <v>1455</v>
      </c>
      <c r="D20" s="571" t="s">
        <v>1455</v>
      </c>
      <c r="E20" s="571" t="s">
        <v>1455</v>
      </c>
      <c r="F20" s="553" t="s">
        <v>1416</v>
      </c>
      <c r="G20" s="553" t="s">
        <v>1501</v>
      </c>
    </row>
    <row r="21" spans="2:7" x14ac:dyDescent="0.35">
      <c r="B21" s="559" t="s">
        <v>1424</v>
      </c>
      <c r="C21" s="560" t="s">
        <v>1424</v>
      </c>
      <c r="D21" s="562" t="s">
        <v>1456</v>
      </c>
      <c r="E21" s="562" t="s">
        <v>1456</v>
      </c>
      <c r="F21" s="543" t="s">
        <v>1353</v>
      </c>
      <c r="G21" s="543" t="s">
        <v>1502</v>
      </c>
    </row>
    <row r="22" spans="2:7" x14ac:dyDescent="0.35">
      <c r="B22" s="559" t="s">
        <v>1424</v>
      </c>
      <c r="C22" s="560" t="s">
        <v>1424</v>
      </c>
      <c r="D22" s="562" t="s">
        <v>1458</v>
      </c>
      <c r="E22" s="562" t="s">
        <v>1458</v>
      </c>
      <c r="F22" s="543" t="s">
        <v>1366</v>
      </c>
      <c r="G22" s="543" t="s">
        <v>1503</v>
      </c>
    </row>
    <row r="23" spans="2:7" x14ac:dyDescent="0.35">
      <c r="B23" s="559" t="s">
        <v>1424</v>
      </c>
      <c r="C23" s="560" t="s">
        <v>1424</v>
      </c>
      <c r="D23" s="562" t="s">
        <v>1460</v>
      </c>
      <c r="E23" s="562" t="s">
        <v>1460</v>
      </c>
      <c r="F23" s="543" t="s">
        <v>1382</v>
      </c>
      <c r="G23" s="543" t="s">
        <v>1504</v>
      </c>
    </row>
    <row r="24" spans="2:7" x14ac:dyDescent="0.35">
      <c r="B24" s="559" t="s">
        <v>1424</v>
      </c>
      <c r="C24" s="560" t="s">
        <v>1424</v>
      </c>
      <c r="D24" s="562" t="s">
        <v>1462</v>
      </c>
      <c r="E24" s="562" t="s">
        <v>1462</v>
      </c>
      <c r="F24" s="543">
        <v>0</v>
      </c>
      <c r="G24" s="543">
        <v>0</v>
      </c>
    </row>
    <row r="25" spans="2:7" x14ac:dyDescent="0.35">
      <c r="B25" s="559" t="s">
        <v>1424</v>
      </c>
      <c r="C25" s="560" t="s">
        <v>1424</v>
      </c>
      <c r="D25" s="562" t="s">
        <v>1463</v>
      </c>
      <c r="E25" s="562" t="s">
        <v>1463</v>
      </c>
      <c r="F25" s="543">
        <v>0</v>
      </c>
      <c r="G25" s="543">
        <v>0</v>
      </c>
    </row>
    <row r="26" spans="2:7" x14ac:dyDescent="0.35">
      <c r="B26" s="559" t="s">
        <v>1424</v>
      </c>
      <c r="C26" s="560" t="s">
        <v>1424</v>
      </c>
      <c r="D26" s="562" t="s">
        <v>1464</v>
      </c>
      <c r="E26" s="562" t="s">
        <v>1464</v>
      </c>
      <c r="F26" s="543">
        <v>0</v>
      </c>
      <c r="G26" s="543">
        <v>0</v>
      </c>
    </row>
    <row r="27" spans="2:7" x14ac:dyDescent="0.35">
      <c r="B27" s="559" t="s">
        <v>1424</v>
      </c>
      <c r="C27" s="560" t="s">
        <v>1424</v>
      </c>
      <c r="D27" s="562" t="s">
        <v>1465</v>
      </c>
      <c r="E27" s="562" t="s">
        <v>1465</v>
      </c>
      <c r="F27" s="543">
        <v>0</v>
      </c>
      <c r="G27" s="543">
        <v>0</v>
      </c>
    </row>
    <row r="28" spans="2:7" x14ac:dyDescent="0.35">
      <c r="B28" s="559" t="s">
        <v>1424</v>
      </c>
      <c r="C28" s="560" t="s">
        <v>1424</v>
      </c>
      <c r="D28" s="562" t="s">
        <v>1466</v>
      </c>
      <c r="E28" s="562" t="s">
        <v>1466</v>
      </c>
      <c r="F28" s="543">
        <v>0</v>
      </c>
      <c r="G28" s="543">
        <v>0</v>
      </c>
    </row>
    <row r="29" spans="2:7" x14ac:dyDescent="0.35">
      <c r="B29" s="559" t="s">
        <v>1424</v>
      </c>
      <c r="C29" s="560" t="s">
        <v>1424</v>
      </c>
      <c r="D29" s="562" t="s">
        <v>1467</v>
      </c>
      <c r="E29" s="562" t="s">
        <v>1467</v>
      </c>
      <c r="F29" s="543">
        <v>0</v>
      </c>
      <c r="G29" s="543">
        <v>0</v>
      </c>
    </row>
    <row r="30" spans="2:7" x14ac:dyDescent="0.35">
      <c r="B30" s="559" t="s">
        <v>1424</v>
      </c>
      <c r="C30" s="560" t="s">
        <v>1424</v>
      </c>
      <c r="D30" s="562" t="s">
        <v>1468</v>
      </c>
      <c r="E30" s="562" t="s">
        <v>1468</v>
      </c>
      <c r="F30" s="543">
        <v>0</v>
      </c>
      <c r="G30" s="543">
        <v>0</v>
      </c>
    </row>
    <row r="31" spans="2:7" x14ac:dyDescent="0.35">
      <c r="B31" s="559" t="s">
        <v>1424</v>
      </c>
      <c r="C31" s="560" t="s">
        <v>1424</v>
      </c>
      <c r="D31" s="562" t="s">
        <v>1469</v>
      </c>
      <c r="E31" s="562" t="s">
        <v>1469</v>
      </c>
      <c r="F31" s="543">
        <v>0</v>
      </c>
      <c r="G31" s="543">
        <v>0</v>
      </c>
    </row>
    <row r="32" spans="2:7" x14ac:dyDescent="0.35">
      <c r="B32" s="559" t="s">
        <v>1424</v>
      </c>
      <c r="C32" s="560" t="s">
        <v>1424</v>
      </c>
      <c r="D32" s="562" t="s">
        <v>1470</v>
      </c>
      <c r="E32" s="562" t="s">
        <v>1470</v>
      </c>
      <c r="F32" s="543">
        <v>0</v>
      </c>
      <c r="G32" s="543">
        <v>0</v>
      </c>
    </row>
    <row r="33" spans="2:7" x14ac:dyDescent="0.35">
      <c r="B33" s="559" t="s">
        <v>1424</v>
      </c>
      <c r="C33" s="560" t="s">
        <v>1424</v>
      </c>
      <c r="D33" s="562" t="s">
        <v>1471</v>
      </c>
      <c r="E33" s="562" t="s">
        <v>1471</v>
      </c>
      <c r="F33" s="543">
        <v>0</v>
      </c>
      <c r="G33" s="543">
        <v>0</v>
      </c>
    </row>
    <row r="34" spans="2:7" x14ac:dyDescent="0.35">
      <c r="B34" s="559" t="s">
        <v>1424</v>
      </c>
      <c r="C34" s="560" t="s">
        <v>1424</v>
      </c>
      <c r="D34" s="562" t="s">
        <v>1472</v>
      </c>
      <c r="E34" s="562" t="s">
        <v>1472</v>
      </c>
      <c r="F34" s="543">
        <v>0</v>
      </c>
      <c r="G34" s="543">
        <v>0</v>
      </c>
    </row>
    <row r="35" spans="2:7" x14ac:dyDescent="0.35">
      <c r="B35" s="559" t="s">
        <v>1424</v>
      </c>
      <c r="C35" s="560" t="s">
        <v>1424</v>
      </c>
      <c r="D35" s="562" t="s">
        <v>1473</v>
      </c>
      <c r="E35" s="562" t="s">
        <v>1473</v>
      </c>
      <c r="F35" s="543">
        <v>0</v>
      </c>
      <c r="G35" s="543">
        <v>0</v>
      </c>
    </row>
    <row r="36" spans="2:7" x14ac:dyDescent="0.35">
      <c r="B36" s="559" t="s">
        <v>1424</v>
      </c>
      <c r="C36" s="560" t="s">
        <v>1424</v>
      </c>
      <c r="D36" s="562" t="s">
        <v>1474</v>
      </c>
      <c r="E36" s="562" t="s">
        <v>1474</v>
      </c>
      <c r="F36" s="543">
        <v>0</v>
      </c>
      <c r="G36" s="543">
        <v>0</v>
      </c>
    </row>
    <row r="37" spans="2:7" x14ac:dyDescent="0.35">
      <c r="B37" s="570" t="s">
        <v>1475</v>
      </c>
      <c r="C37" s="570" t="s">
        <v>1475</v>
      </c>
      <c r="D37" s="570" t="s">
        <v>1475</v>
      </c>
      <c r="E37" s="570" t="s">
        <v>1475</v>
      </c>
      <c r="F37" s="553" t="s">
        <v>1401</v>
      </c>
      <c r="G37" s="553">
        <v>0</v>
      </c>
    </row>
    <row r="38" spans="2:7" x14ac:dyDescent="0.35">
      <c r="B38" s="572" t="s">
        <v>1424</v>
      </c>
      <c r="C38" s="572" t="s">
        <v>1424</v>
      </c>
      <c r="D38" s="572" t="s">
        <v>1424</v>
      </c>
      <c r="E38" s="572" t="s">
        <v>1424</v>
      </c>
      <c r="F38" s="543" t="s">
        <v>1424</v>
      </c>
      <c r="G38" s="543" t="s">
        <v>1424</v>
      </c>
    </row>
    <row r="39" spans="2:7" x14ac:dyDescent="0.35">
      <c r="B39" s="570" t="s">
        <v>1476</v>
      </c>
      <c r="C39" s="570" t="s">
        <v>1476</v>
      </c>
      <c r="D39" s="570" t="s">
        <v>1476</v>
      </c>
      <c r="E39" s="570" t="s">
        <v>1476</v>
      </c>
      <c r="F39" s="553" t="s">
        <v>1424</v>
      </c>
      <c r="G39" s="553" t="s">
        <v>1424</v>
      </c>
    </row>
    <row r="40" spans="2:7" x14ac:dyDescent="0.35">
      <c r="B40" s="558" t="s">
        <v>1424</v>
      </c>
      <c r="C40" s="571" t="s">
        <v>1443</v>
      </c>
      <c r="D40" s="571" t="s">
        <v>1443</v>
      </c>
      <c r="E40" s="571" t="s">
        <v>1443</v>
      </c>
      <c r="F40" s="553">
        <v>0</v>
      </c>
      <c r="G40" s="553">
        <v>0</v>
      </c>
    </row>
    <row r="41" spans="2:7" x14ac:dyDescent="0.35">
      <c r="B41" s="559" t="s">
        <v>1424</v>
      </c>
      <c r="C41" s="560" t="s">
        <v>1424</v>
      </c>
      <c r="D41" s="562" t="s">
        <v>1477</v>
      </c>
      <c r="E41" s="562" t="s">
        <v>1477</v>
      </c>
      <c r="F41" s="543">
        <v>0</v>
      </c>
      <c r="G41" s="543">
        <v>0</v>
      </c>
    </row>
    <row r="42" spans="2:7" x14ac:dyDescent="0.35">
      <c r="B42" s="559" t="s">
        <v>1424</v>
      </c>
      <c r="C42" s="560" t="s">
        <v>1424</v>
      </c>
      <c r="D42" s="562" t="s">
        <v>1478</v>
      </c>
      <c r="E42" s="562" t="s">
        <v>1478</v>
      </c>
      <c r="F42" s="543">
        <v>0</v>
      </c>
      <c r="G42" s="543">
        <v>0</v>
      </c>
    </row>
    <row r="43" spans="2:7" x14ac:dyDescent="0.35">
      <c r="B43" s="559" t="s">
        <v>1424</v>
      </c>
      <c r="C43" s="560" t="s">
        <v>1424</v>
      </c>
      <c r="D43" s="562" t="s">
        <v>1479</v>
      </c>
      <c r="E43" s="562" t="s">
        <v>1479</v>
      </c>
      <c r="F43" s="543">
        <v>0</v>
      </c>
      <c r="G43" s="543">
        <v>0</v>
      </c>
    </row>
    <row r="44" spans="2:7" x14ac:dyDescent="0.35">
      <c r="B44" s="572" t="s">
        <v>1424</v>
      </c>
      <c r="C44" s="572" t="s">
        <v>1424</v>
      </c>
      <c r="D44" s="572" t="s">
        <v>1424</v>
      </c>
      <c r="E44" s="572" t="s">
        <v>1424</v>
      </c>
      <c r="F44" s="543" t="s">
        <v>1424</v>
      </c>
      <c r="G44" s="543" t="s">
        <v>1424</v>
      </c>
    </row>
    <row r="45" spans="2:7" x14ac:dyDescent="0.35">
      <c r="B45" s="558" t="s">
        <v>1424</v>
      </c>
      <c r="C45" s="571" t="s">
        <v>1455</v>
      </c>
      <c r="D45" s="571" t="s">
        <v>1455</v>
      </c>
      <c r="E45" s="571" t="s">
        <v>1455</v>
      </c>
      <c r="F45" s="553" t="s">
        <v>1401</v>
      </c>
      <c r="G45" s="553">
        <v>0</v>
      </c>
    </row>
    <row r="46" spans="2:7" x14ac:dyDescent="0.35">
      <c r="B46" s="559" t="s">
        <v>1424</v>
      </c>
      <c r="C46" s="560" t="s">
        <v>1424</v>
      </c>
      <c r="D46" s="562" t="s">
        <v>1477</v>
      </c>
      <c r="E46" s="562" t="s">
        <v>1477</v>
      </c>
      <c r="F46" s="543">
        <v>0</v>
      </c>
      <c r="G46" s="543">
        <v>0</v>
      </c>
    </row>
    <row r="47" spans="2:7" x14ac:dyDescent="0.35">
      <c r="B47" s="559" t="s">
        <v>1424</v>
      </c>
      <c r="C47" s="560" t="s">
        <v>1424</v>
      </c>
      <c r="D47" s="562" t="s">
        <v>1478</v>
      </c>
      <c r="E47" s="562" t="s">
        <v>1478</v>
      </c>
      <c r="F47" s="543" t="s">
        <v>1401</v>
      </c>
      <c r="G47" s="543">
        <v>0</v>
      </c>
    </row>
    <row r="48" spans="2:7" x14ac:dyDescent="0.35">
      <c r="B48" s="559" t="s">
        <v>1424</v>
      </c>
      <c r="C48" s="560" t="s">
        <v>1424</v>
      </c>
      <c r="D48" s="562" t="s">
        <v>1481</v>
      </c>
      <c r="E48" s="562" t="s">
        <v>1481</v>
      </c>
      <c r="F48" s="543">
        <v>0</v>
      </c>
      <c r="G48" s="543">
        <v>0</v>
      </c>
    </row>
    <row r="49" spans="2:7" x14ac:dyDescent="0.35">
      <c r="B49" s="570" t="s">
        <v>1482</v>
      </c>
      <c r="C49" s="570" t="s">
        <v>1482</v>
      </c>
      <c r="D49" s="570" t="s">
        <v>1482</v>
      </c>
      <c r="E49" s="570" t="s">
        <v>1482</v>
      </c>
      <c r="F49" s="553" t="s">
        <v>1505</v>
      </c>
      <c r="G49" s="553">
        <v>0</v>
      </c>
    </row>
    <row r="50" spans="2:7" x14ac:dyDescent="0.35">
      <c r="B50" s="572" t="s">
        <v>1424</v>
      </c>
      <c r="C50" s="572" t="s">
        <v>1424</v>
      </c>
      <c r="D50" s="572" t="s">
        <v>1424</v>
      </c>
      <c r="E50" s="572" t="s">
        <v>1424</v>
      </c>
      <c r="F50" s="543" t="s">
        <v>1424</v>
      </c>
      <c r="G50" s="543" t="s">
        <v>1424</v>
      </c>
    </row>
    <row r="51" spans="2:7" x14ac:dyDescent="0.35">
      <c r="B51" s="570" t="s">
        <v>1484</v>
      </c>
      <c r="C51" s="570" t="s">
        <v>1484</v>
      </c>
      <c r="D51" s="570" t="s">
        <v>1484</v>
      </c>
      <c r="E51" s="570" t="s">
        <v>1484</v>
      </c>
      <c r="F51" s="553" t="s">
        <v>1424</v>
      </c>
      <c r="G51" s="553" t="s">
        <v>1424</v>
      </c>
    </row>
    <row r="52" spans="2:7" x14ac:dyDescent="0.35">
      <c r="B52" s="558" t="s">
        <v>1424</v>
      </c>
      <c r="C52" s="571" t="s">
        <v>1443</v>
      </c>
      <c r="D52" s="571" t="s">
        <v>1443</v>
      </c>
      <c r="E52" s="571" t="s">
        <v>1443</v>
      </c>
      <c r="F52" s="553">
        <v>0</v>
      </c>
      <c r="G52" s="553">
        <v>0</v>
      </c>
    </row>
    <row r="53" spans="2:7" x14ac:dyDescent="0.35">
      <c r="B53" s="559" t="s">
        <v>1424</v>
      </c>
      <c r="C53" s="560" t="s">
        <v>1424</v>
      </c>
      <c r="D53" s="562" t="s">
        <v>1485</v>
      </c>
      <c r="E53" s="562" t="s">
        <v>1485</v>
      </c>
      <c r="F53" s="543">
        <v>0</v>
      </c>
      <c r="G53" s="543">
        <v>0</v>
      </c>
    </row>
    <row r="54" spans="2:7" x14ac:dyDescent="0.35">
      <c r="B54" s="559" t="s">
        <v>1424</v>
      </c>
      <c r="C54" s="560" t="s">
        <v>1424</v>
      </c>
      <c r="D54" s="560" t="s">
        <v>1424</v>
      </c>
      <c r="E54" s="561" t="s">
        <v>1486</v>
      </c>
      <c r="F54" s="543">
        <v>0</v>
      </c>
      <c r="G54" s="543">
        <v>0</v>
      </c>
    </row>
    <row r="55" spans="2:7" x14ac:dyDescent="0.35">
      <c r="B55" s="559" t="s">
        <v>1424</v>
      </c>
      <c r="C55" s="560" t="s">
        <v>1424</v>
      </c>
      <c r="D55" s="560" t="s">
        <v>1424</v>
      </c>
      <c r="E55" s="561" t="s">
        <v>1487</v>
      </c>
      <c r="F55" s="543">
        <v>0</v>
      </c>
      <c r="G55" s="543">
        <v>0</v>
      </c>
    </row>
    <row r="56" spans="2:7" x14ac:dyDescent="0.35">
      <c r="B56" s="559" t="s">
        <v>1424</v>
      </c>
      <c r="C56" s="560" t="s">
        <v>1424</v>
      </c>
      <c r="D56" s="562" t="s">
        <v>1488</v>
      </c>
      <c r="E56" s="562" t="s">
        <v>1488</v>
      </c>
      <c r="F56" s="543">
        <v>0</v>
      </c>
      <c r="G56" s="543">
        <v>0</v>
      </c>
    </row>
    <row r="57" spans="2:7" x14ac:dyDescent="0.35">
      <c r="B57" s="572" t="s">
        <v>1424</v>
      </c>
      <c r="C57" s="572" t="s">
        <v>1424</v>
      </c>
      <c r="D57" s="572" t="s">
        <v>1424</v>
      </c>
      <c r="E57" s="572" t="s">
        <v>1424</v>
      </c>
      <c r="F57" s="543" t="s">
        <v>1424</v>
      </c>
      <c r="G57" s="543" t="s">
        <v>1424</v>
      </c>
    </row>
    <row r="58" spans="2:7" x14ac:dyDescent="0.35">
      <c r="B58" s="558" t="s">
        <v>1424</v>
      </c>
      <c r="C58" s="571" t="s">
        <v>1455</v>
      </c>
      <c r="D58" s="571" t="s">
        <v>1455</v>
      </c>
      <c r="E58" s="571" t="s">
        <v>1455</v>
      </c>
      <c r="F58" s="553">
        <v>0</v>
      </c>
      <c r="G58" s="553">
        <v>0</v>
      </c>
    </row>
    <row r="59" spans="2:7" x14ac:dyDescent="0.35">
      <c r="B59" s="559" t="s">
        <v>1424</v>
      </c>
      <c r="C59" s="560" t="s">
        <v>1424</v>
      </c>
      <c r="D59" s="562" t="s">
        <v>1489</v>
      </c>
      <c r="E59" s="562" t="s">
        <v>1489</v>
      </c>
      <c r="F59" s="543">
        <v>0</v>
      </c>
      <c r="G59" s="543">
        <v>0</v>
      </c>
    </row>
    <row r="60" spans="2:7" x14ac:dyDescent="0.35">
      <c r="B60" s="559" t="s">
        <v>1424</v>
      </c>
      <c r="C60" s="560" t="s">
        <v>1424</v>
      </c>
      <c r="D60" s="560" t="s">
        <v>1424</v>
      </c>
      <c r="E60" s="561" t="s">
        <v>1486</v>
      </c>
      <c r="F60" s="543">
        <v>0</v>
      </c>
      <c r="G60" s="543">
        <v>0</v>
      </c>
    </row>
    <row r="61" spans="2:7" x14ac:dyDescent="0.35">
      <c r="B61" s="559" t="s">
        <v>1424</v>
      </c>
      <c r="C61" s="560" t="s">
        <v>1424</v>
      </c>
      <c r="D61" s="560" t="s">
        <v>1424</v>
      </c>
      <c r="E61" s="561" t="s">
        <v>1487</v>
      </c>
      <c r="F61" s="543">
        <v>0</v>
      </c>
      <c r="G61" s="543">
        <v>0</v>
      </c>
    </row>
    <row r="62" spans="2:7" x14ac:dyDescent="0.35">
      <c r="B62" s="559" t="s">
        <v>1424</v>
      </c>
      <c r="C62" s="560" t="s">
        <v>1424</v>
      </c>
      <c r="D62" s="562" t="s">
        <v>1490</v>
      </c>
      <c r="E62" s="562" t="s">
        <v>1490</v>
      </c>
      <c r="F62" s="543">
        <v>0</v>
      </c>
      <c r="G62" s="543">
        <v>0</v>
      </c>
    </row>
    <row r="63" spans="2:7" x14ac:dyDescent="0.35">
      <c r="B63" s="570" t="s">
        <v>1491</v>
      </c>
      <c r="C63" s="570" t="s">
        <v>1491</v>
      </c>
      <c r="D63" s="570" t="s">
        <v>1491</v>
      </c>
      <c r="E63" s="570" t="s">
        <v>1491</v>
      </c>
      <c r="F63" s="553">
        <v>0</v>
      </c>
      <c r="G63" s="553">
        <v>0</v>
      </c>
    </row>
    <row r="64" spans="2:7" x14ac:dyDescent="0.35">
      <c r="B64" s="572" t="s">
        <v>1424</v>
      </c>
      <c r="C64" s="572" t="s">
        <v>1424</v>
      </c>
      <c r="D64" s="572" t="s">
        <v>1424</v>
      </c>
      <c r="E64" s="572" t="s">
        <v>1424</v>
      </c>
      <c r="F64" s="543" t="s">
        <v>1424</v>
      </c>
      <c r="G64" s="543" t="s">
        <v>1424</v>
      </c>
    </row>
    <row r="65" spans="2:7" x14ac:dyDescent="0.35">
      <c r="B65" s="570" t="s">
        <v>1492</v>
      </c>
      <c r="C65" s="570" t="s">
        <v>1492</v>
      </c>
      <c r="D65" s="570" t="s">
        <v>1492</v>
      </c>
      <c r="E65" s="570" t="s">
        <v>1492</v>
      </c>
      <c r="F65" s="553">
        <v>0</v>
      </c>
      <c r="G65" s="553">
        <v>0</v>
      </c>
    </row>
    <row r="66" spans="2:7" x14ac:dyDescent="0.35">
      <c r="B66" s="572" t="s">
        <v>1424</v>
      </c>
      <c r="C66" s="572" t="s">
        <v>1424</v>
      </c>
      <c r="D66" s="572" t="s">
        <v>1424</v>
      </c>
      <c r="E66" s="572" t="s">
        <v>1424</v>
      </c>
      <c r="F66" s="543" t="s">
        <v>1424</v>
      </c>
      <c r="G66" s="543" t="s">
        <v>1424</v>
      </c>
    </row>
    <row r="67" spans="2:7" x14ac:dyDescent="0.35">
      <c r="B67" s="570" t="s">
        <v>1493</v>
      </c>
      <c r="C67" s="570" t="s">
        <v>1493</v>
      </c>
      <c r="D67" s="570" t="s">
        <v>1493</v>
      </c>
      <c r="E67" s="570" t="s">
        <v>1493</v>
      </c>
      <c r="F67" s="553">
        <v>0</v>
      </c>
      <c r="G67" s="553">
        <v>0</v>
      </c>
    </row>
    <row r="68" spans="2:7" x14ac:dyDescent="0.35">
      <c r="B68" s="572" t="s">
        <v>1424</v>
      </c>
      <c r="C68" s="572" t="s">
        <v>1424</v>
      </c>
      <c r="D68" s="572" t="s">
        <v>1424</v>
      </c>
      <c r="E68" s="572" t="s">
        <v>1424</v>
      </c>
      <c r="F68" s="543" t="s">
        <v>1424</v>
      </c>
      <c r="G68" s="543" t="s">
        <v>1424</v>
      </c>
    </row>
    <row r="69" spans="2:7" x14ac:dyDescent="0.35">
      <c r="B69" s="570" t="s">
        <v>1494</v>
      </c>
      <c r="C69" s="570" t="s">
        <v>1494</v>
      </c>
      <c r="D69" s="570" t="s">
        <v>1494</v>
      </c>
      <c r="E69" s="570" t="s">
        <v>1494</v>
      </c>
      <c r="F69" s="553">
        <v>0</v>
      </c>
      <c r="G69" s="553">
        <v>0</v>
      </c>
    </row>
    <row r="70" spans="2:7" x14ac:dyDescent="0.35">
      <c r="B70" s="572" t="s">
        <v>1424</v>
      </c>
      <c r="C70" s="572" t="s">
        <v>1424</v>
      </c>
      <c r="D70" s="572" t="s">
        <v>1424</v>
      </c>
      <c r="E70" s="572" t="s">
        <v>1424</v>
      </c>
      <c r="F70" s="543" t="s">
        <v>1424</v>
      </c>
      <c r="G70" s="543" t="s">
        <v>1424</v>
      </c>
    </row>
  </sheetData>
  <mergeCells count="65">
    <mergeCell ref="B66:E66"/>
    <mergeCell ref="B67:E67"/>
    <mergeCell ref="B68:E68"/>
    <mergeCell ref="B69:E69"/>
    <mergeCell ref="B70:E70"/>
    <mergeCell ref="B65:E65"/>
    <mergeCell ref="B50:E50"/>
    <mergeCell ref="B51:E51"/>
    <mergeCell ref="C52:E52"/>
    <mergeCell ref="D53:E53"/>
    <mergeCell ref="D56:E56"/>
    <mergeCell ref="B57:E57"/>
    <mergeCell ref="C58:E58"/>
    <mergeCell ref="D59:E59"/>
    <mergeCell ref="D62:E62"/>
    <mergeCell ref="B63:E63"/>
    <mergeCell ref="B64:E64"/>
    <mergeCell ref="B49:E49"/>
    <mergeCell ref="B38:E38"/>
    <mergeCell ref="B39:E39"/>
    <mergeCell ref="C40:E40"/>
    <mergeCell ref="D41:E41"/>
    <mergeCell ref="D42:E42"/>
    <mergeCell ref="D43:E43"/>
    <mergeCell ref="B44:E44"/>
    <mergeCell ref="C45:E45"/>
    <mergeCell ref="D46:E46"/>
    <mergeCell ref="D47:E47"/>
    <mergeCell ref="D48:E48"/>
    <mergeCell ref="B37:E37"/>
    <mergeCell ref="D26:E26"/>
    <mergeCell ref="D27:E27"/>
    <mergeCell ref="D28:E28"/>
    <mergeCell ref="D29:E29"/>
    <mergeCell ref="D30:E30"/>
    <mergeCell ref="D31:E31"/>
    <mergeCell ref="D32:E32"/>
    <mergeCell ref="D33:E33"/>
    <mergeCell ref="D34:E34"/>
    <mergeCell ref="D35:E35"/>
    <mergeCell ref="D36:E36"/>
    <mergeCell ref="D25:E25"/>
    <mergeCell ref="D14:E14"/>
    <mergeCell ref="D15:E15"/>
    <mergeCell ref="D16:E16"/>
    <mergeCell ref="D17:E17"/>
    <mergeCell ref="D18:E18"/>
    <mergeCell ref="B19:E19"/>
    <mergeCell ref="C20:E20"/>
    <mergeCell ref="D21:E21"/>
    <mergeCell ref="D22:E22"/>
    <mergeCell ref="D23:E23"/>
    <mergeCell ref="D24:E24"/>
    <mergeCell ref="D13:E13"/>
    <mergeCell ref="B2:G2"/>
    <mergeCell ref="B3:G3"/>
    <mergeCell ref="B4:G4"/>
    <mergeCell ref="B5:G5"/>
    <mergeCell ref="B6:E6"/>
    <mergeCell ref="B7:E7"/>
    <mergeCell ref="C8:E8"/>
    <mergeCell ref="D9:E9"/>
    <mergeCell ref="D10:E10"/>
    <mergeCell ref="D11:E11"/>
    <mergeCell ref="D12:E12"/>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
  <sheetViews>
    <sheetView workbookViewId="0">
      <selection activeCell="B13" sqref="B13"/>
    </sheetView>
  </sheetViews>
  <sheetFormatPr baseColWidth="10" defaultRowHeight="14.5" x14ac:dyDescent="0.35"/>
  <cols>
    <col min="1" max="1" width="10.90625" style="6"/>
    <col min="2" max="2" width="110.6328125" style="6" customWidth="1"/>
    <col min="3" max="3" width="15.6328125" style="6" customWidth="1"/>
    <col min="4" max="16384" width="10.90625" style="6"/>
  </cols>
  <sheetData>
    <row r="2" spans="2:3" x14ac:dyDescent="0.35">
      <c r="B2" s="541" t="s">
        <v>1506</v>
      </c>
      <c r="C2" s="541" t="s">
        <v>1101</v>
      </c>
    </row>
    <row r="3" spans="2:3" x14ac:dyDescent="0.35">
      <c r="B3" s="542" t="s">
        <v>21</v>
      </c>
      <c r="C3" s="543" t="s">
        <v>1507</v>
      </c>
    </row>
    <row r="4" spans="2:3" x14ac:dyDescent="0.35">
      <c r="B4" s="542" t="s">
        <v>1508</v>
      </c>
      <c r="C4" s="543" t="s">
        <v>1509</v>
      </c>
    </row>
    <row r="5" spans="2:3" x14ac:dyDescent="0.35">
      <c r="B5" s="542" t="s">
        <v>1510</v>
      </c>
      <c r="C5" s="543" t="s">
        <v>1511</v>
      </c>
    </row>
    <row r="6" spans="2:3" x14ac:dyDescent="0.35">
      <c r="B6" s="544" t="s">
        <v>94</v>
      </c>
      <c r="C6" s="544" t="s">
        <v>1512</v>
      </c>
    </row>
  </sheetData>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4"/>
  <sheetViews>
    <sheetView workbookViewId="0">
      <selection activeCell="B13" sqref="B13"/>
    </sheetView>
  </sheetViews>
  <sheetFormatPr baseColWidth="10" defaultRowHeight="14.5" x14ac:dyDescent="0.35"/>
  <cols>
    <col min="1" max="1" width="10.90625" style="6"/>
    <col min="2" max="2" width="110.6328125" style="6" customWidth="1"/>
    <col min="3" max="3" width="15.6328125" style="6" customWidth="1"/>
    <col min="4" max="16384" width="10.90625" style="6"/>
  </cols>
  <sheetData>
    <row r="2" spans="2:3" x14ac:dyDescent="0.35">
      <c r="B2" s="541" t="s">
        <v>1513</v>
      </c>
      <c r="C2" s="541" t="s">
        <v>1101</v>
      </c>
    </row>
    <row r="3" spans="2:3" x14ac:dyDescent="0.35">
      <c r="B3" s="545" t="s">
        <v>1107</v>
      </c>
      <c r="C3" s="546" t="s">
        <v>1514</v>
      </c>
    </row>
    <row r="4" spans="2:3" x14ac:dyDescent="0.35">
      <c r="B4" s="547" t="s">
        <v>1109</v>
      </c>
      <c r="C4" s="548" t="s">
        <v>1515</v>
      </c>
    </row>
    <row r="5" spans="2:3" x14ac:dyDescent="0.35">
      <c r="B5" s="542" t="s">
        <v>1113</v>
      </c>
      <c r="C5" s="543" t="s">
        <v>1515</v>
      </c>
    </row>
    <row r="6" spans="2:3" x14ac:dyDescent="0.35">
      <c r="B6" s="547" t="s">
        <v>1115</v>
      </c>
      <c r="C6" s="548" t="s">
        <v>1516</v>
      </c>
    </row>
    <row r="7" spans="2:3" x14ac:dyDescent="0.35">
      <c r="B7" s="542" t="s">
        <v>1517</v>
      </c>
      <c r="C7" s="543" t="s">
        <v>1516</v>
      </c>
    </row>
    <row r="8" spans="2:3" x14ac:dyDescent="0.35">
      <c r="B8" s="547" t="s">
        <v>1121</v>
      </c>
      <c r="C8" s="548" t="s">
        <v>1518</v>
      </c>
    </row>
    <row r="9" spans="2:3" x14ac:dyDescent="0.35">
      <c r="B9" s="542" t="s">
        <v>1123</v>
      </c>
      <c r="C9" s="543" t="s">
        <v>1519</v>
      </c>
    </row>
    <row r="10" spans="2:3" x14ac:dyDescent="0.35">
      <c r="B10" s="542" t="s">
        <v>1125</v>
      </c>
      <c r="C10" s="543" t="s">
        <v>1520</v>
      </c>
    </row>
    <row r="11" spans="2:3" x14ac:dyDescent="0.35">
      <c r="B11" s="542" t="s">
        <v>1521</v>
      </c>
      <c r="C11" s="543" t="s">
        <v>1522</v>
      </c>
    </row>
    <row r="12" spans="2:3" x14ac:dyDescent="0.35">
      <c r="B12" s="542" t="s">
        <v>1127</v>
      </c>
      <c r="C12" s="543" t="s">
        <v>1523</v>
      </c>
    </row>
    <row r="13" spans="2:3" x14ac:dyDescent="0.35">
      <c r="B13" s="547" t="s">
        <v>1129</v>
      </c>
      <c r="C13" s="548" t="s">
        <v>1524</v>
      </c>
    </row>
    <row r="14" spans="2:3" x14ac:dyDescent="0.35">
      <c r="B14" s="542" t="s">
        <v>1131</v>
      </c>
      <c r="C14" s="543" t="s">
        <v>1525</v>
      </c>
    </row>
    <row r="15" spans="2:3" x14ac:dyDescent="0.35">
      <c r="B15" s="542" t="s">
        <v>1133</v>
      </c>
      <c r="C15" s="543" t="s">
        <v>1526</v>
      </c>
    </row>
    <row r="16" spans="2:3" x14ac:dyDescent="0.35">
      <c r="B16" s="547" t="s">
        <v>1135</v>
      </c>
      <c r="C16" s="548" t="s">
        <v>1527</v>
      </c>
    </row>
    <row r="17" spans="2:3" x14ac:dyDescent="0.35">
      <c r="B17" s="542" t="s">
        <v>1528</v>
      </c>
      <c r="C17" s="543" t="s">
        <v>1529</v>
      </c>
    </row>
    <row r="18" spans="2:3" x14ac:dyDescent="0.35">
      <c r="B18" s="542" t="s">
        <v>1141</v>
      </c>
      <c r="C18" s="543" t="s">
        <v>1530</v>
      </c>
    </row>
    <row r="19" spans="2:3" x14ac:dyDescent="0.35">
      <c r="B19" s="547" t="s">
        <v>1143</v>
      </c>
      <c r="C19" s="548" t="s">
        <v>1531</v>
      </c>
    </row>
    <row r="20" spans="2:3" x14ac:dyDescent="0.35">
      <c r="B20" s="542" t="s">
        <v>1145</v>
      </c>
      <c r="C20" s="543" t="s">
        <v>1531</v>
      </c>
    </row>
    <row r="21" spans="2:3" x14ac:dyDescent="0.35">
      <c r="B21" s="545" t="s">
        <v>1146</v>
      </c>
      <c r="C21" s="546" t="s">
        <v>1532</v>
      </c>
    </row>
    <row r="22" spans="2:3" x14ac:dyDescent="0.35">
      <c r="B22" s="547" t="s">
        <v>1148</v>
      </c>
      <c r="C22" s="548" t="s">
        <v>1533</v>
      </c>
    </row>
    <row r="23" spans="2:3" x14ac:dyDescent="0.35">
      <c r="B23" s="542" t="s">
        <v>1150</v>
      </c>
      <c r="C23" s="543" t="s">
        <v>1534</v>
      </c>
    </row>
    <row r="24" spans="2:3" x14ac:dyDescent="0.35">
      <c r="B24" s="542" t="s">
        <v>1535</v>
      </c>
      <c r="C24" s="543" t="s">
        <v>1536</v>
      </c>
    </row>
    <row r="25" spans="2:3" ht="28" x14ac:dyDescent="0.35">
      <c r="B25" s="542" t="s">
        <v>1152</v>
      </c>
      <c r="C25" s="543" t="s">
        <v>1537</v>
      </c>
    </row>
    <row r="26" spans="2:3" x14ac:dyDescent="0.35">
      <c r="B26" s="542" t="s">
        <v>1154</v>
      </c>
      <c r="C26" s="543" t="s">
        <v>1538</v>
      </c>
    </row>
    <row r="27" spans="2:3" x14ac:dyDescent="0.35">
      <c r="B27" s="542" t="s">
        <v>1156</v>
      </c>
      <c r="C27" s="543" t="s">
        <v>1539</v>
      </c>
    </row>
    <row r="28" spans="2:3" x14ac:dyDescent="0.35">
      <c r="B28" s="547" t="s">
        <v>1158</v>
      </c>
      <c r="C28" s="548" t="s">
        <v>1540</v>
      </c>
    </row>
    <row r="29" spans="2:3" x14ac:dyDescent="0.35">
      <c r="B29" s="542" t="s">
        <v>1160</v>
      </c>
      <c r="C29" s="543" t="s">
        <v>1541</v>
      </c>
    </row>
    <row r="30" spans="2:3" x14ac:dyDescent="0.35">
      <c r="B30" s="542" t="s">
        <v>1162</v>
      </c>
      <c r="C30" s="543" t="s">
        <v>1542</v>
      </c>
    </row>
    <row r="31" spans="2:3" x14ac:dyDescent="0.35">
      <c r="B31" s="547" t="s">
        <v>1164</v>
      </c>
      <c r="C31" s="548" t="s">
        <v>1543</v>
      </c>
    </row>
    <row r="32" spans="2:3" x14ac:dyDescent="0.35">
      <c r="B32" s="542" t="s">
        <v>1544</v>
      </c>
      <c r="C32" s="543" t="s">
        <v>1545</v>
      </c>
    </row>
    <row r="33" spans="2:3" x14ac:dyDescent="0.35">
      <c r="B33" s="542" t="s">
        <v>1166</v>
      </c>
      <c r="C33" s="543" t="s">
        <v>1546</v>
      </c>
    </row>
    <row r="34" spans="2:3" x14ac:dyDescent="0.35">
      <c r="B34" s="542" t="s">
        <v>1547</v>
      </c>
      <c r="C34" s="543" t="s">
        <v>1548</v>
      </c>
    </row>
    <row r="35" spans="2:3" x14ac:dyDescent="0.35">
      <c r="B35" s="542" t="s">
        <v>1549</v>
      </c>
      <c r="C35" s="543" t="s">
        <v>1550</v>
      </c>
    </row>
    <row r="36" spans="2:3" x14ac:dyDescent="0.35">
      <c r="B36" s="547" t="s">
        <v>1167</v>
      </c>
      <c r="C36" s="548" t="s">
        <v>1551</v>
      </c>
    </row>
    <row r="37" spans="2:3" x14ac:dyDescent="0.35">
      <c r="B37" s="542" t="s">
        <v>1552</v>
      </c>
      <c r="C37" s="543" t="s">
        <v>1553</v>
      </c>
    </row>
    <row r="38" spans="2:3" x14ac:dyDescent="0.35">
      <c r="B38" s="542" t="s">
        <v>1169</v>
      </c>
      <c r="C38" s="543" t="s">
        <v>1554</v>
      </c>
    </row>
    <row r="39" spans="2:3" x14ac:dyDescent="0.35">
      <c r="B39" s="547" t="s">
        <v>1173</v>
      </c>
      <c r="C39" s="548" t="s">
        <v>1555</v>
      </c>
    </row>
    <row r="40" spans="2:3" x14ac:dyDescent="0.35">
      <c r="B40" s="542" t="s">
        <v>1175</v>
      </c>
      <c r="C40" s="543" t="s">
        <v>1555</v>
      </c>
    </row>
    <row r="41" spans="2:3" x14ac:dyDescent="0.35">
      <c r="B41" s="547" t="s">
        <v>1176</v>
      </c>
      <c r="C41" s="548" t="s">
        <v>1556</v>
      </c>
    </row>
    <row r="42" spans="2:3" x14ac:dyDescent="0.35">
      <c r="B42" s="542" t="s">
        <v>1178</v>
      </c>
      <c r="C42" s="543" t="s">
        <v>1557</v>
      </c>
    </row>
    <row r="43" spans="2:3" x14ac:dyDescent="0.35">
      <c r="B43" s="542" t="s">
        <v>1180</v>
      </c>
      <c r="C43" s="543" t="s">
        <v>1558</v>
      </c>
    </row>
    <row r="44" spans="2:3" x14ac:dyDescent="0.35">
      <c r="B44" s="547" t="s">
        <v>1182</v>
      </c>
      <c r="C44" s="548" t="s">
        <v>1559</v>
      </c>
    </row>
    <row r="45" spans="2:3" x14ac:dyDescent="0.35">
      <c r="B45" s="542" t="s">
        <v>1184</v>
      </c>
      <c r="C45" s="543" t="s">
        <v>1560</v>
      </c>
    </row>
    <row r="46" spans="2:3" x14ac:dyDescent="0.35">
      <c r="B46" s="542" t="s">
        <v>1561</v>
      </c>
      <c r="C46" s="543" t="s">
        <v>1562</v>
      </c>
    </row>
    <row r="47" spans="2:3" ht="28" x14ac:dyDescent="0.35">
      <c r="B47" s="542" t="s">
        <v>1186</v>
      </c>
      <c r="C47" s="543" t="s">
        <v>1563</v>
      </c>
    </row>
    <row r="48" spans="2:3" ht="28" x14ac:dyDescent="0.35">
      <c r="B48" s="542" t="s">
        <v>1188</v>
      </c>
      <c r="C48" s="543" t="s">
        <v>1564</v>
      </c>
    </row>
    <row r="49" spans="2:3" x14ac:dyDescent="0.35">
      <c r="B49" s="542" t="s">
        <v>1190</v>
      </c>
      <c r="C49" s="543" t="s">
        <v>1565</v>
      </c>
    </row>
    <row r="50" spans="2:3" x14ac:dyDescent="0.35">
      <c r="B50" s="542" t="s">
        <v>1566</v>
      </c>
      <c r="C50" s="543" t="s">
        <v>1567</v>
      </c>
    </row>
    <row r="51" spans="2:3" x14ac:dyDescent="0.35">
      <c r="B51" s="545" t="s">
        <v>1194</v>
      </c>
      <c r="C51" s="546" t="s">
        <v>1568</v>
      </c>
    </row>
    <row r="52" spans="2:3" x14ac:dyDescent="0.35">
      <c r="B52" s="547" t="s">
        <v>1196</v>
      </c>
      <c r="C52" s="548" t="s">
        <v>1569</v>
      </c>
    </row>
    <row r="53" spans="2:3" x14ac:dyDescent="0.35">
      <c r="B53" s="542" t="s">
        <v>1198</v>
      </c>
      <c r="C53" s="543" t="s">
        <v>1570</v>
      </c>
    </row>
    <row r="54" spans="2:3" x14ac:dyDescent="0.35">
      <c r="B54" s="542" t="s">
        <v>1200</v>
      </c>
      <c r="C54" s="543" t="s">
        <v>1571</v>
      </c>
    </row>
    <row r="55" spans="2:3" x14ac:dyDescent="0.35">
      <c r="B55" s="542" t="s">
        <v>1202</v>
      </c>
      <c r="C55" s="543" t="s">
        <v>1572</v>
      </c>
    </row>
    <row r="56" spans="2:3" x14ac:dyDescent="0.35">
      <c r="B56" s="542" t="s">
        <v>1204</v>
      </c>
      <c r="C56" s="543" t="s">
        <v>1573</v>
      </c>
    </row>
    <row r="57" spans="2:3" x14ac:dyDescent="0.35">
      <c r="B57" s="542" t="s">
        <v>1206</v>
      </c>
      <c r="C57" s="543" t="s">
        <v>1574</v>
      </c>
    </row>
    <row r="58" spans="2:3" x14ac:dyDescent="0.35">
      <c r="B58" s="542" t="s">
        <v>1208</v>
      </c>
      <c r="C58" s="543" t="s">
        <v>1575</v>
      </c>
    </row>
    <row r="59" spans="2:3" x14ac:dyDescent="0.35">
      <c r="B59" s="547" t="s">
        <v>1210</v>
      </c>
      <c r="C59" s="548" t="s">
        <v>1576</v>
      </c>
    </row>
    <row r="60" spans="2:3" x14ac:dyDescent="0.35">
      <c r="B60" s="542" t="s">
        <v>1212</v>
      </c>
      <c r="C60" s="543" t="s">
        <v>1577</v>
      </c>
    </row>
    <row r="61" spans="2:3" x14ac:dyDescent="0.35">
      <c r="B61" s="542" t="s">
        <v>1214</v>
      </c>
      <c r="C61" s="543" t="s">
        <v>1578</v>
      </c>
    </row>
    <row r="62" spans="2:3" x14ac:dyDescent="0.35">
      <c r="B62" s="542" t="s">
        <v>1579</v>
      </c>
      <c r="C62" s="543" t="s">
        <v>1580</v>
      </c>
    </row>
    <row r="63" spans="2:3" x14ac:dyDescent="0.35">
      <c r="B63" s="542" t="s">
        <v>1216</v>
      </c>
      <c r="C63" s="543" t="s">
        <v>1172</v>
      </c>
    </row>
    <row r="64" spans="2:3" x14ac:dyDescent="0.35">
      <c r="B64" s="542" t="s">
        <v>1581</v>
      </c>
      <c r="C64" s="543" t="s">
        <v>1582</v>
      </c>
    </row>
    <row r="65" spans="2:3" x14ac:dyDescent="0.35">
      <c r="B65" s="547" t="s">
        <v>1218</v>
      </c>
      <c r="C65" s="548" t="s">
        <v>1583</v>
      </c>
    </row>
    <row r="66" spans="2:3" x14ac:dyDescent="0.35">
      <c r="B66" s="542" t="s">
        <v>1220</v>
      </c>
      <c r="C66" s="543" t="s">
        <v>1584</v>
      </c>
    </row>
    <row r="67" spans="2:3" x14ac:dyDescent="0.35">
      <c r="B67" s="542" t="s">
        <v>1224</v>
      </c>
      <c r="C67" s="543" t="s">
        <v>1585</v>
      </c>
    </row>
    <row r="68" spans="2:3" x14ac:dyDescent="0.35">
      <c r="B68" s="542" t="s">
        <v>1226</v>
      </c>
      <c r="C68" s="543" t="s">
        <v>1586</v>
      </c>
    </row>
    <row r="69" spans="2:3" x14ac:dyDescent="0.35">
      <c r="B69" s="542" t="s">
        <v>1228</v>
      </c>
      <c r="C69" s="543" t="s">
        <v>1587</v>
      </c>
    </row>
    <row r="70" spans="2:3" x14ac:dyDescent="0.35">
      <c r="B70" s="547" t="s">
        <v>1230</v>
      </c>
      <c r="C70" s="548" t="s">
        <v>1588</v>
      </c>
    </row>
    <row r="71" spans="2:3" x14ac:dyDescent="0.35">
      <c r="B71" s="542" t="s">
        <v>1234</v>
      </c>
      <c r="C71" s="543" t="s">
        <v>1588</v>
      </c>
    </row>
    <row r="72" spans="2:3" x14ac:dyDescent="0.35">
      <c r="B72" s="547" t="s">
        <v>1238</v>
      </c>
      <c r="C72" s="548" t="s">
        <v>1589</v>
      </c>
    </row>
    <row r="73" spans="2:3" x14ac:dyDescent="0.35">
      <c r="B73" s="542" t="s">
        <v>1240</v>
      </c>
      <c r="C73" s="543" t="s">
        <v>1590</v>
      </c>
    </row>
    <row r="74" spans="2:3" ht="28" x14ac:dyDescent="0.35">
      <c r="B74" s="542" t="s">
        <v>1591</v>
      </c>
      <c r="C74" s="543" t="s">
        <v>1592</v>
      </c>
    </row>
    <row r="75" spans="2:3" ht="28" x14ac:dyDescent="0.35">
      <c r="B75" s="542" t="s">
        <v>1242</v>
      </c>
      <c r="C75" s="543" t="s">
        <v>1593</v>
      </c>
    </row>
    <row r="76" spans="2:3" x14ac:dyDescent="0.35">
      <c r="B76" s="542" t="s">
        <v>1244</v>
      </c>
      <c r="C76" s="543" t="s">
        <v>1594</v>
      </c>
    </row>
    <row r="77" spans="2:3" x14ac:dyDescent="0.35">
      <c r="B77" s="542" t="s">
        <v>1246</v>
      </c>
      <c r="C77" s="543" t="s">
        <v>1595</v>
      </c>
    </row>
    <row r="78" spans="2:3" x14ac:dyDescent="0.35">
      <c r="B78" s="542" t="s">
        <v>1248</v>
      </c>
      <c r="C78" s="543" t="s">
        <v>1596</v>
      </c>
    </row>
    <row r="79" spans="2:3" x14ac:dyDescent="0.35">
      <c r="B79" s="542" t="s">
        <v>1250</v>
      </c>
      <c r="C79" s="543" t="s">
        <v>1597</v>
      </c>
    </row>
    <row r="80" spans="2:3" x14ac:dyDescent="0.35">
      <c r="B80" s="547" t="s">
        <v>1252</v>
      </c>
      <c r="C80" s="548" t="s">
        <v>1598</v>
      </c>
    </row>
    <row r="81" spans="2:3" ht="28" x14ac:dyDescent="0.35">
      <c r="B81" s="542" t="s">
        <v>1254</v>
      </c>
      <c r="C81" s="543" t="s">
        <v>1598</v>
      </c>
    </row>
    <row r="82" spans="2:3" x14ac:dyDescent="0.35">
      <c r="B82" s="547" t="s">
        <v>1255</v>
      </c>
      <c r="C82" s="548" t="s">
        <v>1599</v>
      </c>
    </row>
    <row r="83" spans="2:3" x14ac:dyDescent="0.35">
      <c r="B83" s="542" t="s">
        <v>1257</v>
      </c>
      <c r="C83" s="543" t="s">
        <v>1600</v>
      </c>
    </row>
    <row r="84" spans="2:3" x14ac:dyDescent="0.35">
      <c r="B84" s="542" t="s">
        <v>1259</v>
      </c>
      <c r="C84" s="543" t="s">
        <v>1601</v>
      </c>
    </row>
    <row r="85" spans="2:3" x14ac:dyDescent="0.35">
      <c r="B85" s="542" t="s">
        <v>1261</v>
      </c>
      <c r="C85" s="543" t="s">
        <v>1602</v>
      </c>
    </row>
    <row r="86" spans="2:3" x14ac:dyDescent="0.35">
      <c r="B86" s="542" t="s">
        <v>1263</v>
      </c>
      <c r="C86" s="543" t="s">
        <v>1603</v>
      </c>
    </row>
    <row r="87" spans="2:3" x14ac:dyDescent="0.35">
      <c r="B87" s="547" t="s">
        <v>1265</v>
      </c>
      <c r="C87" s="548" t="s">
        <v>1604</v>
      </c>
    </row>
    <row r="88" spans="2:3" x14ac:dyDescent="0.35">
      <c r="B88" s="542" t="s">
        <v>1269</v>
      </c>
      <c r="C88" s="543" t="s">
        <v>1604</v>
      </c>
    </row>
    <row r="89" spans="2:3" x14ac:dyDescent="0.35">
      <c r="B89" s="547" t="s">
        <v>1271</v>
      </c>
      <c r="C89" s="548" t="s">
        <v>1605</v>
      </c>
    </row>
    <row r="90" spans="2:3" x14ac:dyDescent="0.35">
      <c r="B90" s="542" t="s">
        <v>1273</v>
      </c>
      <c r="C90" s="543" t="s">
        <v>1606</v>
      </c>
    </row>
    <row r="91" spans="2:3" x14ac:dyDescent="0.35">
      <c r="B91" s="542" t="s">
        <v>1607</v>
      </c>
      <c r="C91" s="543" t="s">
        <v>1608</v>
      </c>
    </row>
    <row r="92" spans="2:3" x14ac:dyDescent="0.35">
      <c r="B92" s="542" t="s">
        <v>1277</v>
      </c>
      <c r="C92" s="543" t="s">
        <v>1609</v>
      </c>
    </row>
    <row r="93" spans="2:3" x14ac:dyDescent="0.35">
      <c r="B93" s="545" t="s">
        <v>1279</v>
      </c>
      <c r="C93" s="546" t="s">
        <v>1610</v>
      </c>
    </row>
    <row r="94" spans="2:3" x14ac:dyDescent="0.35">
      <c r="B94" s="547" t="s">
        <v>1281</v>
      </c>
      <c r="C94" s="548" t="s">
        <v>1611</v>
      </c>
    </row>
    <row r="95" spans="2:3" x14ac:dyDescent="0.35">
      <c r="B95" s="542" t="s">
        <v>1283</v>
      </c>
      <c r="C95" s="543" t="s">
        <v>1612</v>
      </c>
    </row>
    <row r="96" spans="2:3" x14ac:dyDescent="0.35">
      <c r="B96" s="542" t="s">
        <v>1285</v>
      </c>
      <c r="C96" s="543" t="s">
        <v>1613</v>
      </c>
    </row>
    <row r="97" spans="2:3" x14ac:dyDescent="0.35">
      <c r="B97" s="542" t="s">
        <v>1614</v>
      </c>
      <c r="C97" s="543" t="s">
        <v>1615</v>
      </c>
    </row>
    <row r="98" spans="2:3" x14ac:dyDescent="0.35">
      <c r="B98" s="547" t="s">
        <v>1293</v>
      </c>
      <c r="C98" s="548" t="s">
        <v>1616</v>
      </c>
    </row>
    <row r="99" spans="2:3" x14ac:dyDescent="0.35">
      <c r="B99" s="542" t="s">
        <v>1295</v>
      </c>
      <c r="C99" s="543" t="s">
        <v>1616</v>
      </c>
    </row>
    <row r="100" spans="2:3" x14ac:dyDescent="0.35">
      <c r="B100" s="547" t="s">
        <v>1296</v>
      </c>
      <c r="C100" s="548" t="s">
        <v>1617</v>
      </c>
    </row>
    <row r="101" spans="2:3" x14ac:dyDescent="0.35">
      <c r="B101" s="542" t="s">
        <v>1298</v>
      </c>
      <c r="C101" s="543" t="s">
        <v>1617</v>
      </c>
    </row>
    <row r="102" spans="2:3" x14ac:dyDescent="0.35">
      <c r="B102" s="547" t="s">
        <v>1299</v>
      </c>
      <c r="C102" s="548" t="s">
        <v>1618</v>
      </c>
    </row>
    <row r="103" spans="2:3" x14ac:dyDescent="0.35">
      <c r="B103" s="542" t="s">
        <v>1301</v>
      </c>
      <c r="C103" s="543" t="s">
        <v>1618</v>
      </c>
    </row>
    <row r="104" spans="2:3" x14ac:dyDescent="0.35">
      <c r="B104" s="544" t="s">
        <v>1619</v>
      </c>
      <c r="C104" s="544" t="s">
        <v>1512</v>
      </c>
    </row>
  </sheetData>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9"/>
  <sheetViews>
    <sheetView workbookViewId="0">
      <selection activeCell="B13" sqref="B13"/>
    </sheetView>
  </sheetViews>
  <sheetFormatPr baseColWidth="10" defaultRowHeight="14.5" x14ac:dyDescent="0.35"/>
  <cols>
    <col min="1" max="1" width="10.90625" style="6"/>
    <col min="2" max="2" width="110.6328125" style="6" customWidth="1"/>
    <col min="3" max="3" width="15.6328125" style="6" customWidth="1"/>
    <col min="4" max="16384" width="10.90625" style="6"/>
  </cols>
  <sheetData>
    <row r="2" spans="2:3" x14ac:dyDescent="0.35">
      <c r="B2" s="541" t="s">
        <v>1620</v>
      </c>
      <c r="C2" s="541" t="s">
        <v>1101</v>
      </c>
    </row>
    <row r="3" spans="2:3" x14ac:dyDescent="0.35">
      <c r="B3" s="545" t="s">
        <v>1506</v>
      </c>
      <c r="C3" s="546" t="s">
        <v>1512</v>
      </c>
    </row>
    <row r="4" spans="2:3" x14ac:dyDescent="0.35">
      <c r="B4" s="549" t="s">
        <v>21</v>
      </c>
      <c r="C4" s="550" t="s">
        <v>1507</v>
      </c>
    </row>
    <row r="5" spans="2:3" x14ac:dyDescent="0.35">
      <c r="B5" s="551" t="s">
        <v>1107</v>
      </c>
      <c r="C5" s="552" t="s">
        <v>1621</v>
      </c>
    </row>
    <row r="6" spans="2:3" x14ac:dyDescent="0.35">
      <c r="B6" s="547" t="s">
        <v>1109</v>
      </c>
      <c r="C6" s="548" t="s">
        <v>1622</v>
      </c>
    </row>
    <row r="7" spans="2:3" x14ac:dyDescent="0.35">
      <c r="B7" s="542" t="s">
        <v>1113</v>
      </c>
      <c r="C7" s="543" t="s">
        <v>1622</v>
      </c>
    </row>
    <row r="8" spans="2:3" x14ac:dyDescent="0.35">
      <c r="B8" s="547" t="s">
        <v>1121</v>
      </c>
      <c r="C8" s="548" t="s">
        <v>1623</v>
      </c>
    </row>
    <row r="9" spans="2:3" x14ac:dyDescent="0.35">
      <c r="B9" s="542" t="s">
        <v>1123</v>
      </c>
      <c r="C9" s="543" t="s">
        <v>1624</v>
      </c>
    </row>
    <row r="10" spans="2:3" x14ac:dyDescent="0.35">
      <c r="B10" s="542" t="s">
        <v>1125</v>
      </c>
      <c r="C10" s="543" t="s">
        <v>1625</v>
      </c>
    </row>
    <row r="11" spans="2:3" x14ac:dyDescent="0.35">
      <c r="B11" s="547" t="s">
        <v>1129</v>
      </c>
      <c r="C11" s="548" t="s">
        <v>1626</v>
      </c>
    </row>
    <row r="12" spans="2:3" x14ac:dyDescent="0.35">
      <c r="B12" s="542" t="s">
        <v>1131</v>
      </c>
      <c r="C12" s="543" t="s">
        <v>1627</v>
      </c>
    </row>
    <row r="13" spans="2:3" x14ac:dyDescent="0.35">
      <c r="B13" s="542" t="s">
        <v>1133</v>
      </c>
      <c r="C13" s="543" t="s">
        <v>1628</v>
      </c>
    </row>
    <row r="14" spans="2:3" x14ac:dyDescent="0.35">
      <c r="B14" s="547" t="s">
        <v>1135</v>
      </c>
      <c r="C14" s="548" t="s">
        <v>1629</v>
      </c>
    </row>
    <row r="15" spans="2:3" x14ac:dyDescent="0.35">
      <c r="B15" s="542" t="s">
        <v>1141</v>
      </c>
      <c r="C15" s="543" t="s">
        <v>1629</v>
      </c>
    </row>
    <row r="16" spans="2:3" x14ac:dyDescent="0.35">
      <c r="B16" s="547" t="s">
        <v>1143</v>
      </c>
      <c r="C16" s="548" t="s">
        <v>1630</v>
      </c>
    </row>
    <row r="17" spans="2:3" x14ac:dyDescent="0.35">
      <c r="B17" s="542" t="s">
        <v>1145</v>
      </c>
      <c r="C17" s="543" t="s">
        <v>1630</v>
      </c>
    </row>
    <row r="18" spans="2:3" x14ac:dyDescent="0.35">
      <c r="B18" s="551" t="s">
        <v>1146</v>
      </c>
      <c r="C18" s="552" t="s">
        <v>1631</v>
      </c>
    </row>
    <row r="19" spans="2:3" x14ac:dyDescent="0.35">
      <c r="B19" s="547" t="s">
        <v>1148</v>
      </c>
      <c r="C19" s="548" t="s">
        <v>1632</v>
      </c>
    </row>
    <row r="20" spans="2:3" x14ac:dyDescent="0.35">
      <c r="B20" s="542" t="s">
        <v>1150</v>
      </c>
      <c r="C20" s="543" t="s">
        <v>1633</v>
      </c>
    </row>
    <row r="21" spans="2:3" x14ac:dyDescent="0.35">
      <c r="B21" s="542" t="s">
        <v>1535</v>
      </c>
      <c r="C21" s="543" t="s">
        <v>1536</v>
      </c>
    </row>
    <row r="22" spans="2:3" ht="28" x14ac:dyDescent="0.35">
      <c r="B22" s="542" t="s">
        <v>1152</v>
      </c>
      <c r="C22" s="543" t="s">
        <v>1634</v>
      </c>
    </row>
    <row r="23" spans="2:3" x14ac:dyDescent="0.35">
      <c r="B23" s="542" t="s">
        <v>1154</v>
      </c>
      <c r="C23" s="543" t="s">
        <v>1635</v>
      </c>
    </row>
    <row r="24" spans="2:3" x14ac:dyDescent="0.35">
      <c r="B24" s="542" t="s">
        <v>1156</v>
      </c>
      <c r="C24" s="543" t="s">
        <v>1636</v>
      </c>
    </row>
    <row r="25" spans="2:3" x14ac:dyDescent="0.35">
      <c r="B25" s="547" t="s">
        <v>1158</v>
      </c>
      <c r="C25" s="548" t="s">
        <v>1637</v>
      </c>
    </row>
    <row r="26" spans="2:3" x14ac:dyDescent="0.35">
      <c r="B26" s="542" t="s">
        <v>1160</v>
      </c>
      <c r="C26" s="543" t="s">
        <v>1637</v>
      </c>
    </row>
    <row r="27" spans="2:3" x14ac:dyDescent="0.35">
      <c r="B27" s="547" t="s">
        <v>1164</v>
      </c>
      <c r="C27" s="548" t="s">
        <v>1638</v>
      </c>
    </row>
    <row r="28" spans="2:3" x14ac:dyDescent="0.35">
      <c r="B28" s="542" t="s">
        <v>1544</v>
      </c>
      <c r="C28" s="543" t="s">
        <v>1639</v>
      </c>
    </row>
    <row r="29" spans="2:3" x14ac:dyDescent="0.35">
      <c r="B29" s="542" t="s">
        <v>1166</v>
      </c>
      <c r="C29" s="543" t="s">
        <v>1640</v>
      </c>
    </row>
    <row r="30" spans="2:3" x14ac:dyDescent="0.35">
      <c r="B30" s="542" t="s">
        <v>1547</v>
      </c>
      <c r="C30" s="543" t="s">
        <v>1641</v>
      </c>
    </row>
    <row r="31" spans="2:3" x14ac:dyDescent="0.35">
      <c r="B31" s="542" t="s">
        <v>1549</v>
      </c>
      <c r="C31" s="543" t="s">
        <v>1550</v>
      </c>
    </row>
    <row r="32" spans="2:3" x14ac:dyDescent="0.35">
      <c r="B32" s="547" t="s">
        <v>1167</v>
      </c>
      <c r="C32" s="548" t="s">
        <v>1642</v>
      </c>
    </row>
    <row r="33" spans="2:3" x14ac:dyDescent="0.35">
      <c r="B33" s="542" t="s">
        <v>1552</v>
      </c>
      <c r="C33" s="543" t="s">
        <v>1553</v>
      </c>
    </row>
    <row r="34" spans="2:3" x14ac:dyDescent="0.35">
      <c r="B34" s="542" t="s">
        <v>1169</v>
      </c>
      <c r="C34" s="543" t="s">
        <v>1643</v>
      </c>
    </row>
    <row r="35" spans="2:3" x14ac:dyDescent="0.35">
      <c r="B35" s="547" t="s">
        <v>1173</v>
      </c>
      <c r="C35" s="548" t="s">
        <v>1644</v>
      </c>
    </row>
    <row r="36" spans="2:3" x14ac:dyDescent="0.35">
      <c r="B36" s="542" t="s">
        <v>1175</v>
      </c>
      <c r="C36" s="543" t="s">
        <v>1644</v>
      </c>
    </row>
    <row r="37" spans="2:3" x14ac:dyDescent="0.35">
      <c r="B37" s="547" t="s">
        <v>1176</v>
      </c>
      <c r="C37" s="548" t="s">
        <v>1172</v>
      </c>
    </row>
    <row r="38" spans="2:3" x14ac:dyDescent="0.35">
      <c r="B38" s="542" t="s">
        <v>1180</v>
      </c>
      <c r="C38" s="543" t="s">
        <v>1172</v>
      </c>
    </row>
    <row r="39" spans="2:3" x14ac:dyDescent="0.35">
      <c r="B39" s="547" t="s">
        <v>1182</v>
      </c>
      <c r="C39" s="548" t="s">
        <v>1645</v>
      </c>
    </row>
    <row r="40" spans="2:3" x14ac:dyDescent="0.35">
      <c r="B40" s="542" t="s">
        <v>1184</v>
      </c>
      <c r="C40" s="543" t="s">
        <v>1646</v>
      </c>
    </row>
    <row r="41" spans="2:3" x14ac:dyDescent="0.35">
      <c r="B41" s="542" t="s">
        <v>1561</v>
      </c>
      <c r="C41" s="543" t="s">
        <v>1647</v>
      </c>
    </row>
    <row r="42" spans="2:3" ht="28" x14ac:dyDescent="0.35">
      <c r="B42" s="542" t="s">
        <v>1186</v>
      </c>
      <c r="C42" s="543" t="s">
        <v>1648</v>
      </c>
    </row>
    <row r="43" spans="2:3" ht="28" x14ac:dyDescent="0.35">
      <c r="B43" s="542" t="s">
        <v>1188</v>
      </c>
      <c r="C43" s="543" t="s">
        <v>1649</v>
      </c>
    </row>
    <row r="44" spans="2:3" x14ac:dyDescent="0.35">
      <c r="B44" s="542" t="s">
        <v>1190</v>
      </c>
      <c r="C44" s="543" t="s">
        <v>1650</v>
      </c>
    </row>
    <row r="45" spans="2:3" x14ac:dyDescent="0.35">
      <c r="B45" s="542" t="s">
        <v>1566</v>
      </c>
      <c r="C45" s="543" t="s">
        <v>1651</v>
      </c>
    </row>
    <row r="46" spans="2:3" x14ac:dyDescent="0.35">
      <c r="B46" s="551" t="s">
        <v>1194</v>
      </c>
      <c r="C46" s="552" t="s">
        <v>1652</v>
      </c>
    </row>
    <row r="47" spans="2:3" x14ac:dyDescent="0.35">
      <c r="B47" s="547" t="s">
        <v>1196</v>
      </c>
      <c r="C47" s="548" t="s">
        <v>1653</v>
      </c>
    </row>
    <row r="48" spans="2:3" x14ac:dyDescent="0.35">
      <c r="B48" s="542" t="s">
        <v>1198</v>
      </c>
      <c r="C48" s="543" t="s">
        <v>1654</v>
      </c>
    </row>
    <row r="49" spans="2:3" x14ac:dyDescent="0.35">
      <c r="B49" s="542" t="s">
        <v>1200</v>
      </c>
      <c r="C49" s="543" t="s">
        <v>1655</v>
      </c>
    </row>
    <row r="50" spans="2:3" x14ac:dyDescent="0.35">
      <c r="B50" s="542" t="s">
        <v>1202</v>
      </c>
      <c r="C50" s="543" t="s">
        <v>1656</v>
      </c>
    </row>
    <row r="51" spans="2:3" x14ac:dyDescent="0.35">
      <c r="B51" s="542" t="s">
        <v>1204</v>
      </c>
      <c r="C51" s="543" t="s">
        <v>1657</v>
      </c>
    </row>
    <row r="52" spans="2:3" x14ac:dyDescent="0.35">
      <c r="B52" s="542" t="s">
        <v>1206</v>
      </c>
      <c r="C52" s="543" t="s">
        <v>1658</v>
      </c>
    </row>
    <row r="53" spans="2:3" x14ac:dyDescent="0.35">
      <c r="B53" s="542" t="s">
        <v>1208</v>
      </c>
      <c r="C53" s="543" t="s">
        <v>1659</v>
      </c>
    </row>
    <row r="54" spans="2:3" x14ac:dyDescent="0.35">
      <c r="B54" s="547" t="s">
        <v>1210</v>
      </c>
      <c r="C54" s="548" t="s">
        <v>1660</v>
      </c>
    </row>
    <row r="55" spans="2:3" x14ac:dyDescent="0.35">
      <c r="B55" s="542" t="s">
        <v>1212</v>
      </c>
      <c r="C55" s="543" t="s">
        <v>1661</v>
      </c>
    </row>
    <row r="56" spans="2:3" x14ac:dyDescent="0.35">
      <c r="B56" s="542" t="s">
        <v>1579</v>
      </c>
      <c r="C56" s="543" t="s">
        <v>1662</v>
      </c>
    </row>
    <row r="57" spans="2:3" x14ac:dyDescent="0.35">
      <c r="B57" s="547" t="s">
        <v>1218</v>
      </c>
      <c r="C57" s="548" t="s">
        <v>1663</v>
      </c>
    </row>
    <row r="58" spans="2:3" x14ac:dyDescent="0.35">
      <c r="B58" s="542" t="s">
        <v>1220</v>
      </c>
      <c r="C58" s="543" t="s">
        <v>1664</v>
      </c>
    </row>
    <row r="59" spans="2:3" x14ac:dyDescent="0.35">
      <c r="B59" s="542" t="s">
        <v>1224</v>
      </c>
      <c r="C59" s="543" t="s">
        <v>1665</v>
      </c>
    </row>
    <row r="60" spans="2:3" x14ac:dyDescent="0.35">
      <c r="B60" s="542" t="s">
        <v>1226</v>
      </c>
      <c r="C60" s="543" t="s">
        <v>1666</v>
      </c>
    </row>
    <row r="61" spans="2:3" x14ac:dyDescent="0.35">
      <c r="B61" s="547" t="s">
        <v>1230</v>
      </c>
      <c r="C61" s="548" t="s">
        <v>1667</v>
      </c>
    </row>
    <row r="62" spans="2:3" x14ac:dyDescent="0.35">
      <c r="B62" s="542" t="s">
        <v>1234</v>
      </c>
      <c r="C62" s="543" t="s">
        <v>1667</v>
      </c>
    </row>
    <row r="63" spans="2:3" x14ac:dyDescent="0.35">
      <c r="B63" s="547" t="s">
        <v>1238</v>
      </c>
      <c r="C63" s="548" t="s">
        <v>1668</v>
      </c>
    </row>
    <row r="64" spans="2:3" x14ac:dyDescent="0.35">
      <c r="B64" s="542" t="s">
        <v>1240</v>
      </c>
      <c r="C64" s="543" t="s">
        <v>1669</v>
      </c>
    </row>
    <row r="65" spans="2:3" ht="28" x14ac:dyDescent="0.35">
      <c r="B65" s="542" t="s">
        <v>1591</v>
      </c>
      <c r="C65" s="543" t="s">
        <v>1670</v>
      </c>
    </row>
    <row r="66" spans="2:3" ht="28" x14ac:dyDescent="0.35">
      <c r="B66" s="542" t="s">
        <v>1242</v>
      </c>
      <c r="C66" s="543" t="s">
        <v>1671</v>
      </c>
    </row>
    <row r="67" spans="2:3" x14ac:dyDescent="0.35">
      <c r="B67" s="542" t="s">
        <v>1244</v>
      </c>
      <c r="C67" s="543" t="s">
        <v>1372</v>
      </c>
    </row>
    <row r="68" spans="2:3" x14ac:dyDescent="0.35">
      <c r="B68" s="542" t="s">
        <v>1246</v>
      </c>
      <c r="C68" s="543" t="s">
        <v>1672</v>
      </c>
    </row>
    <row r="69" spans="2:3" x14ac:dyDescent="0.35">
      <c r="B69" s="542" t="s">
        <v>1248</v>
      </c>
      <c r="C69" s="543" t="s">
        <v>1673</v>
      </c>
    </row>
    <row r="70" spans="2:3" x14ac:dyDescent="0.35">
      <c r="B70" s="542" t="s">
        <v>1250</v>
      </c>
      <c r="C70" s="543" t="s">
        <v>1674</v>
      </c>
    </row>
    <row r="71" spans="2:3" x14ac:dyDescent="0.35">
      <c r="B71" s="547" t="s">
        <v>1255</v>
      </c>
      <c r="C71" s="548" t="s">
        <v>1675</v>
      </c>
    </row>
    <row r="72" spans="2:3" x14ac:dyDescent="0.35">
      <c r="B72" s="542" t="s">
        <v>1257</v>
      </c>
      <c r="C72" s="543" t="s">
        <v>1676</v>
      </c>
    </row>
    <row r="73" spans="2:3" x14ac:dyDescent="0.35">
      <c r="B73" s="542" t="s">
        <v>1259</v>
      </c>
      <c r="C73" s="543" t="s">
        <v>1601</v>
      </c>
    </row>
    <row r="74" spans="2:3" x14ac:dyDescent="0.35">
      <c r="B74" s="542" t="s">
        <v>1261</v>
      </c>
      <c r="C74" s="543" t="s">
        <v>1677</v>
      </c>
    </row>
    <row r="75" spans="2:3" x14ac:dyDescent="0.35">
      <c r="B75" s="542" t="s">
        <v>1263</v>
      </c>
      <c r="C75" s="543" t="s">
        <v>1603</v>
      </c>
    </row>
    <row r="76" spans="2:3" x14ac:dyDescent="0.35">
      <c r="B76" s="547" t="s">
        <v>1265</v>
      </c>
      <c r="C76" s="548" t="s">
        <v>1172</v>
      </c>
    </row>
    <row r="77" spans="2:3" x14ac:dyDescent="0.35">
      <c r="B77" s="542" t="s">
        <v>1269</v>
      </c>
      <c r="C77" s="543" t="s">
        <v>1172</v>
      </c>
    </row>
    <row r="78" spans="2:3" x14ac:dyDescent="0.35">
      <c r="B78" s="547" t="s">
        <v>1271</v>
      </c>
      <c r="C78" s="548" t="s">
        <v>1678</v>
      </c>
    </row>
    <row r="79" spans="2:3" x14ac:dyDescent="0.35">
      <c r="B79" s="542" t="s">
        <v>1273</v>
      </c>
      <c r="C79" s="543" t="s">
        <v>1679</v>
      </c>
    </row>
    <row r="80" spans="2:3" x14ac:dyDescent="0.35">
      <c r="B80" s="542" t="s">
        <v>1607</v>
      </c>
      <c r="C80" s="543" t="s">
        <v>1608</v>
      </c>
    </row>
    <row r="81" spans="2:3" x14ac:dyDescent="0.35">
      <c r="B81" s="542" t="s">
        <v>1277</v>
      </c>
      <c r="C81" s="543" t="s">
        <v>1680</v>
      </c>
    </row>
    <row r="82" spans="2:3" x14ac:dyDescent="0.35">
      <c r="B82" s="551" t="s">
        <v>1279</v>
      </c>
      <c r="C82" s="552" t="s">
        <v>1681</v>
      </c>
    </row>
    <row r="83" spans="2:3" x14ac:dyDescent="0.35">
      <c r="B83" s="547" t="s">
        <v>1281</v>
      </c>
      <c r="C83" s="548" t="s">
        <v>1682</v>
      </c>
    </row>
    <row r="84" spans="2:3" x14ac:dyDescent="0.35">
      <c r="B84" s="542" t="s">
        <v>1283</v>
      </c>
      <c r="C84" s="543" t="s">
        <v>1683</v>
      </c>
    </row>
    <row r="85" spans="2:3" x14ac:dyDescent="0.35">
      <c r="B85" s="542" t="s">
        <v>1285</v>
      </c>
      <c r="C85" s="543" t="s">
        <v>1684</v>
      </c>
    </row>
    <row r="86" spans="2:3" x14ac:dyDescent="0.35">
      <c r="B86" s="547" t="s">
        <v>1293</v>
      </c>
      <c r="C86" s="548" t="s">
        <v>1685</v>
      </c>
    </row>
    <row r="87" spans="2:3" x14ac:dyDescent="0.35">
      <c r="B87" s="542" t="s">
        <v>1295</v>
      </c>
      <c r="C87" s="543" t="s">
        <v>1685</v>
      </c>
    </row>
    <row r="88" spans="2:3" x14ac:dyDescent="0.35">
      <c r="B88" s="547" t="s">
        <v>1299</v>
      </c>
      <c r="C88" s="548" t="s">
        <v>1686</v>
      </c>
    </row>
    <row r="89" spans="2:3" x14ac:dyDescent="0.35">
      <c r="B89" s="542" t="s">
        <v>1301</v>
      </c>
      <c r="C89" s="543" t="s">
        <v>1686</v>
      </c>
    </row>
    <row r="90" spans="2:3" x14ac:dyDescent="0.35">
      <c r="B90" s="549" t="s">
        <v>1508</v>
      </c>
      <c r="C90" s="550" t="s">
        <v>1509</v>
      </c>
    </row>
    <row r="91" spans="2:3" x14ac:dyDescent="0.35">
      <c r="B91" s="551" t="s">
        <v>1107</v>
      </c>
      <c r="C91" s="552" t="s">
        <v>1687</v>
      </c>
    </row>
    <row r="92" spans="2:3" x14ac:dyDescent="0.35">
      <c r="B92" s="547" t="s">
        <v>1109</v>
      </c>
      <c r="C92" s="548" t="s">
        <v>1688</v>
      </c>
    </row>
    <row r="93" spans="2:3" x14ac:dyDescent="0.35">
      <c r="B93" s="542" t="s">
        <v>1113</v>
      </c>
      <c r="C93" s="543" t="s">
        <v>1688</v>
      </c>
    </row>
    <row r="94" spans="2:3" x14ac:dyDescent="0.35">
      <c r="B94" s="547" t="s">
        <v>1115</v>
      </c>
      <c r="C94" s="548" t="s">
        <v>1689</v>
      </c>
    </row>
    <row r="95" spans="2:3" x14ac:dyDescent="0.35">
      <c r="B95" s="542" t="s">
        <v>1517</v>
      </c>
      <c r="C95" s="543" t="s">
        <v>1689</v>
      </c>
    </row>
    <row r="96" spans="2:3" x14ac:dyDescent="0.35">
      <c r="B96" s="547" t="s">
        <v>1121</v>
      </c>
      <c r="C96" s="548" t="s">
        <v>1690</v>
      </c>
    </row>
    <row r="97" spans="2:3" x14ac:dyDescent="0.35">
      <c r="B97" s="542" t="s">
        <v>1123</v>
      </c>
      <c r="C97" s="543" t="s">
        <v>1691</v>
      </c>
    </row>
    <row r="98" spans="2:3" x14ac:dyDescent="0.35">
      <c r="B98" s="542" t="s">
        <v>1125</v>
      </c>
      <c r="C98" s="543" t="s">
        <v>1692</v>
      </c>
    </row>
    <row r="99" spans="2:3" x14ac:dyDescent="0.35">
      <c r="B99" s="547" t="s">
        <v>1129</v>
      </c>
      <c r="C99" s="548" t="s">
        <v>1693</v>
      </c>
    </row>
    <row r="100" spans="2:3" x14ac:dyDescent="0.35">
      <c r="B100" s="542" t="s">
        <v>1131</v>
      </c>
      <c r="C100" s="543" t="s">
        <v>1693</v>
      </c>
    </row>
    <row r="101" spans="2:3" x14ac:dyDescent="0.35">
      <c r="B101" s="547" t="s">
        <v>1135</v>
      </c>
      <c r="C101" s="548" t="s">
        <v>1694</v>
      </c>
    </row>
    <row r="102" spans="2:3" x14ac:dyDescent="0.35">
      <c r="B102" s="542" t="s">
        <v>1141</v>
      </c>
      <c r="C102" s="543" t="s">
        <v>1694</v>
      </c>
    </row>
    <row r="103" spans="2:3" x14ac:dyDescent="0.35">
      <c r="B103" s="547" t="s">
        <v>1143</v>
      </c>
      <c r="C103" s="548" t="s">
        <v>1695</v>
      </c>
    </row>
    <row r="104" spans="2:3" x14ac:dyDescent="0.35">
      <c r="B104" s="542" t="s">
        <v>1145</v>
      </c>
      <c r="C104" s="543" t="s">
        <v>1695</v>
      </c>
    </row>
    <row r="105" spans="2:3" x14ac:dyDescent="0.35">
      <c r="B105" s="551" t="s">
        <v>1146</v>
      </c>
      <c r="C105" s="552" t="s">
        <v>1696</v>
      </c>
    </row>
    <row r="106" spans="2:3" x14ac:dyDescent="0.35">
      <c r="B106" s="547" t="s">
        <v>1148</v>
      </c>
      <c r="C106" s="548" t="s">
        <v>1697</v>
      </c>
    </row>
    <row r="107" spans="2:3" x14ac:dyDescent="0.35">
      <c r="B107" s="542" t="s">
        <v>1150</v>
      </c>
      <c r="C107" s="543" t="s">
        <v>1698</v>
      </c>
    </row>
    <row r="108" spans="2:3" ht="28" x14ac:dyDescent="0.35">
      <c r="B108" s="542" t="s">
        <v>1152</v>
      </c>
      <c r="C108" s="543" t="s">
        <v>1536</v>
      </c>
    </row>
    <row r="109" spans="2:3" x14ac:dyDescent="0.35">
      <c r="B109" s="542" t="s">
        <v>1154</v>
      </c>
      <c r="C109" s="543" t="s">
        <v>1699</v>
      </c>
    </row>
    <row r="110" spans="2:3" x14ac:dyDescent="0.35">
      <c r="B110" s="542" t="s">
        <v>1156</v>
      </c>
      <c r="C110" s="543" t="s">
        <v>1172</v>
      </c>
    </row>
    <row r="111" spans="2:3" x14ac:dyDescent="0.35">
      <c r="B111" s="547" t="s">
        <v>1158</v>
      </c>
      <c r="C111" s="548" t="s">
        <v>1381</v>
      </c>
    </row>
    <row r="112" spans="2:3" x14ac:dyDescent="0.35">
      <c r="B112" s="542" t="s">
        <v>1160</v>
      </c>
      <c r="C112" s="543" t="s">
        <v>1163</v>
      </c>
    </row>
    <row r="113" spans="2:3" x14ac:dyDescent="0.35">
      <c r="B113" s="542" t="s">
        <v>1162</v>
      </c>
      <c r="C113" s="543" t="s">
        <v>1700</v>
      </c>
    </row>
    <row r="114" spans="2:3" x14ac:dyDescent="0.35">
      <c r="B114" s="547" t="s">
        <v>1164</v>
      </c>
      <c r="C114" s="548" t="s">
        <v>1701</v>
      </c>
    </row>
    <row r="115" spans="2:3" x14ac:dyDescent="0.35">
      <c r="B115" s="542" t="s">
        <v>1166</v>
      </c>
      <c r="C115" s="543" t="s">
        <v>1702</v>
      </c>
    </row>
    <row r="116" spans="2:3" x14ac:dyDescent="0.35">
      <c r="B116" s="542" t="s">
        <v>1547</v>
      </c>
      <c r="C116" s="543" t="s">
        <v>1703</v>
      </c>
    </row>
    <row r="117" spans="2:3" x14ac:dyDescent="0.35">
      <c r="B117" s="547" t="s">
        <v>1173</v>
      </c>
      <c r="C117" s="548" t="s">
        <v>1704</v>
      </c>
    </row>
    <row r="118" spans="2:3" x14ac:dyDescent="0.35">
      <c r="B118" s="542" t="s">
        <v>1175</v>
      </c>
      <c r="C118" s="543" t="s">
        <v>1704</v>
      </c>
    </row>
    <row r="119" spans="2:3" x14ac:dyDescent="0.35">
      <c r="B119" s="547" t="s">
        <v>1176</v>
      </c>
      <c r="C119" s="548" t="s">
        <v>1380</v>
      </c>
    </row>
    <row r="120" spans="2:3" x14ac:dyDescent="0.35">
      <c r="B120" s="542" t="s">
        <v>1178</v>
      </c>
      <c r="C120" s="543" t="s">
        <v>1380</v>
      </c>
    </row>
    <row r="121" spans="2:3" x14ac:dyDescent="0.35">
      <c r="B121" s="547" t="s">
        <v>1182</v>
      </c>
      <c r="C121" s="548" t="s">
        <v>1705</v>
      </c>
    </row>
    <row r="122" spans="2:3" x14ac:dyDescent="0.35">
      <c r="B122" s="542" t="s">
        <v>1184</v>
      </c>
      <c r="C122" s="543" t="s">
        <v>1702</v>
      </c>
    </row>
    <row r="123" spans="2:3" x14ac:dyDescent="0.35">
      <c r="B123" s="542" t="s">
        <v>1561</v>
      </c>
      <c r="C123" s="543" t="s">
        <v>1706</v>
      </c>
    </row>
    <row r="124" spans="2:3" ht="28" x14ac:dyDescent="0.35">
      <c r="B124" s="542" t="s">
        <v>1186</v>
      </c>
      <c r="C124" s="543" t="s">
        <v>1707</v>
      </c>
    </row>
    <row r="125" spans="2:3" ht="28" x14ac:dyDescent="0.35">
      <c r="B125" s="542" t="s">
        <v>1188</v>
      </c>
      <c r="C125" s="543" t="s">
        <v>1708</v>
      </c>
    </row>
    <row r="126" spans="2:3" x14ac:dyDescent="0.35">
      <c r="B126" s="542" t="s">
        <v>1190</v>
      </c>
      <c r="C126" s="543" t="s">
        <v>1709</v>
      </c>
    </row>
    <row r="127" spans="2:3" x14ac:dyDescent="0.35">
      <c r="B127" s="542" t="s">
        <v>1566</v>
      </c>
      <c r="C127" s="543" t="s">
        <v>1710</v>
      </c>
    </row>
    <row r="128" spans="2:3" x14ac:dyDescent="0.35">
      <c r="B128" s="551" t="s">
        <v>1194</v>
      </c>
      <c r="C128" s="552" t="s">
        <v>1711</v>
      </c>
    </row>
    <row r="129" spans="2:3" x14ac:dyDescent="0.35">
      <c r="B129" s="547" t="s">
        <v>1196</v>
      </c>
      <c r="C129" s="548" t="s">
        <v>1712</v>
      </c>
    </row>
    <row r="130" spans="2:3" x14ac:dyDescent="0.35">
      <c r="B130" s="542" t="s">
        <v>1198</v>
      </c>
      <c r="C130" s="543" t="s">
        <v>1713</v>
      </c>
    </row>
    <row r="131" spans="2:3" x14ac:dyDescent="0.35">
      <c r="B131" s="542" t="s">
        <v>1200</v>
      </c>
      <c r="C131" s="543" t="s">
        <v>1714</v>
      </c>
    </row>
    <row r="132" spans="2:3" x14ac:dyDescent="0.35">
      <c r="B132" s="542" t="s">
        <v>1202</v>
      </c>
      <c r="C132" s="543" t="s">
        <v>1715</v>
      </c>
    </row>
    <row r="133" spans="2:3" x14ac:dyDescent="0.35">
      <c r="B133" s="542" t="s">
        <v>1206</v>
      </c>
      <c r="C133" s="543" t="s">
        <v>1716</v>
      </c>
    </row>
    <row r="134" spans="2:3" x14ac:dyDescent="0.35">
      <c r="B134" s="542" t="s">
        <v>1208</v>
      </c>
      <c r="C134" s="543" t="s">
        <v>1608</v>
      </c>
    </row>
    <row r="135" spans="2:3" x14ac:dyDescent="0.35">
      <c r="B135" s="547" t="s">
        <v>1210</v>
      </c>
      <c r="C135" s="548" t="s">
        <v>1717</v>
      </c>
    </row>
    <row r="136" spans="2:3" x14ac:dyDescent="0.35">
      <c r="B136" s="542" t="s">
        <v>1214</v>
      </c>
      <c r="C136" s="543" t="s">
        <v>1578</v>
      </c>
    </row>
    <row r="137" spans="2:3" x14ac:dyDescent="0.35">
      <c r="B137" s="542" t="s">
        <v>1579</v>
      </c>
      <c r="C137" s="543" t="s">
        <v>1718</v>
      </c>
    </row>
    <row r="138" spans="2:3" x14ac:dyDescent="0.35">
      <c r="B138" s="542" t="s">
        <v>1216</v>
      </c>
      <c r="C138" s="543" t="s">
        <v>1172</v>
      </c>
    </row>
    <row r="139" spans="2:3" x14ac:dyDescent="0.35">
      <c r="B139" s="542" t="s">
        <v>1581</v>
      </c>
      <c r="C139" s="543" t="s">
        <v>1719</v>
      </c>
    </row>
    <row r="140" spans="2:3" x14ac:dyDescent="0.35">
      <c r="B140" s="547" t="s">
        <v>1218</v>
      </c>
      <c r="C140" s="548" t="s">
        <v>1720</v>
      </c>
    </row>
    <row r="141" spans="2:3" x14ac:dyDescent="0.35">
      <c r="B141" s="542" t="s">
        <v>1220</v>
      </c>
      <c r="C141" s="543" t="s">
        <v>1674</v>
      </c>
    </row>
    <row r="142" spans="2:3" x14ac:dyDescent="0.35">
      <c r="B142" s="542" t="s">
        <v>1226</v>
      </c>
      <c r="C142" s="543" t="s">
        <v>1721</v>
      </c>
    </row>
    <row r="143" spans="2:3" x14ac:dyDescent="0.35">
      <c r="B143" s="547" t="s">
        <v>1230</v>
      </c>
      <c r="C143" s="548" t="s">
        <v>1722</v>
      </c>
    </row>
    <row r="144" spans="2:3" x14ac:dyDescent="0.35">
      <c r="B144" s="542" t="s">
        <v>1234</v>
      </c>
      <c r="C144" s="543" t="s">
        <v>1722</v>
      </c>
    </row>
    <row r="145" spans="2:3" x14ac:dyDescent="0.35">
      <c r="B145" s="547" t="s">
        <v>1238</v>
      </c>
      <c r="C145" s="548" t="s">
        <v>1723</v>
      </c>
    </row>
    <row r="146" spans="2:3" x14ac:dyDescent="0.35">
      <c r="B146" s="542" t="s">
        <v>1240</v>
      </c>
      <c r="C146" s="543" t="s">
        <v>1724</v>
      </c>
    </row>
    <row r="147" spans="2:3" ht="28" x14ac:dyDescent="0.35">
      <c r="B147" s="542" t="s">
        <v>1591</v>
      </c>
      <c r="C147" s="543" t="s">
        <v>1725</v>
      </c>
    </row>
    <row r="148" spans="2:3" x14ac:dyDescent="0.35">
      <c r="B148" s="542" t="s">
        <v>1244</v>
      </c>
      <c r="C148" s="543" t="s">
        <v>1601</v>
      </c>
    </row>
    <row r="149" spans="2:3" x14ac:dyDescent="0.35">
      <c r="B149" s="542" t="s">
        <v>1248</v>
      </c>
      <c r="C149" s="543" t="s">
        <v>1726</v>
      </c>
    </row>
    <row r="150" spans="2:3" x14ac:dyDescent="0.35">
      <c r="B150" s="542" t="s">
        <v>1250</v>
      </c>
      <c r="C150" s="543" t="s">
        <v>1727</v>
      </c>
    </row>
    <row r="151" spans="2:3" x14ac:dyDescent="0.35">
      <c r="B151" s="547" t="s">
        <v>1265</v>
      </c>
      <c r="C151" s="548" t="s">
        <v>1728</v>
      </c>
    </row>
    <row r="152" spans="2:3" x14ac:dyDescent="0.35">
      <c r="B152" s="542" t="s">
        <v>1269</v>
      </c>
      <c r="C152" s="543" t="s">
        <v>1728</v>
      </c>
    </row>
    <row r="153" spans="2:3" x14ac:dyDescent="0.35">
      <c r="B153" s="547" t="s">
        <v>1271</v>
      </c>
      <c r="C153" s="548" t="s">
        <v>1729</v>
      </c>
    </row>
    <row r="154" spans="2:3" x14ac:dyDescent="0.35">
      <c r="B154" s="542" t="s">
        <v>1277</v>
      </c>
      <c r="C154" s="543" t="s">
        <v>1729</v>
      </c>
    </row>
    <row r="155" spans="2:3" x14ac:dyDescent="0.35">
      <c r="B155" s="551" t="s">
        <v>1279</v>
      </c>
      <c r="C155" s="552" t="s">
        <v>1730</v>
      </c>
    </row>
    <row r="156" spans="2:3" x14ac:dyDescent="0.35">
      <c r="B156" s="547" t="s">
        <v>1281</v>
      </c>
      <c r="C156" s="548" t="s">
        <v>1730</v>
      </c>
    </row>
    <row r="157" spans="2:3" x14ac:dyDescent="0.35">
      <c r="B157" s="542" t="s">
        <v>1283</v>
      </c>
      <c r="C157" s="543" t="s">
        <v>1731</v>
      </c>
    </row>
    <row r="158" spans="2:3" x14ac:dyDescent="0.35">
      <c r="B158" s="542" t="s">
        <v>1285</v>
      </c>
      <c r="C158" s="543" t="s">
        <v>1732</v>
      </c>
    </row>
    <row r="159" spans="2:3" x14ac:dyDescent="0.35">
      <c r="B159" s="542" t="s">
        <v>1614</v>
      </c>
      <c r="C159" s="543" t="s">
        <v>1733</v>
      </c>
    </row>
    <row r="160" spans="2:3" x14ac:dyDescent="0.35">
      <c r="B160" s="549" t="s">
        <v>1510</v>
      </c>
      <c r="C160" s="550" t="s">
        <v>1511</v>
      </c>
    </row>
    <row r="161" spans="2:3" x14ac:dyDescent="0.35">
      <c r="B161" s="551" t="s">
        <v>1107</v>
      </c>
      <c r="C161" s="552" t="s">
        <v>1734</v>
      </c>
    </row>
    <row r="162" spans="2:3" x14ac:dyDescent="0.35">
      <c r="B162" s="547" t="s">
        <v>1109</v>
      </c>
      <c r="C162" s="548" t="s">
        <v>1735</v>
      </c>
    </row>
    <row r="163" spans="2:3" x14ac:dyDescent="0.35">
      <c r="B163" s="542" t="s">
        <v>1113</v>
      </c>
      <c r="C163" s="543" t="s">
        <v>1735</v>
      </c>
    </row>
    <row r="164" spans="2:3" x14ac:dyDescent="0.35">
      <c r="B164" s="547" t="s">
        <v>1115</v>
      </c>
      <c r="C164" s="548" t="s">
        <v>1736</v>
      </c>
    </row>
    <row r="165" spans="2:3" x14ac:dyDescent="0.35">
      <c r="B165" s="542" t="s">
        <v>1517</v>
      </c>
      <c r="C165" s="543" t="s">
        <v>1736</v>
      </c>
    </row>
    <row r="166" spans="2:3" x14ac:dyDescent="0.35">
      <c r="B166" s="547" t="s">
        <v>1121</v>
      </c>
      <c r="C166" s="548" t="s">
        <v>1737</v>
      </c>
    </row>
    <row r="167" spans="2:3" x14ac:dyDescent="0.35">
      <c r="B167" s="542" t="s">
        <v>1123</v>
      </c>
      <c r="C167" s="543" t="s">
        <v>1738</v>
      </c>
    </row>
    <row r="168" spans="2:3" x14ac:dyDescent="0.35">
      <c r="B168" s="542" t="s">
        <v>1125</v>
      </c>
      <c r="C168" s="543" t="s">
        <v>1739</v>
      </c>
    </row>
    <row r="169" spans="2:3" x14ac:dyDescent="0.35">
      <c r="B169" s="542" t="s">
        <v>1521</v>
      </c>
      <c r="C169" s="543" t="s">
        <v>1522</v>
      </c>
    </row>
    <row r="170" spans="2:3" x14ac:dyDescent="0.35">
      <c r="B170" s="542" t="s">
        <v>1127</v>
      </c>
      <c r="C170" s="543" t="s">
        <v>1523</v>
      </c>
    </row>
    <row r="171" spans="2:3" x14ac:dyDescent="0.35">
      <c r="B171" s="547" t="s">
        <v>1129</v>
      </c>
      <c r="C171" s="548" t="s">
        <v>1740</v>
      </c>
    </row>
    <row r="172" spans="2:3" x14ac:dyDescent="0.35">
      <c r="B172" s="542" t="s">
        <v>1131</v>
      </c>
      <c r="C172" s="543" t="s">
        <v>1741</v>
      </c>
    </row>
    <row r="173" spans="2:3" x14ac:dyDescent="0.35">
      <c r="B173" s="542" t="s">
        <v>1133</v>
      </c>
      <c r="C173" s="543" t="s">
        <v>1742</v>
      </c>
    </row>
    <row r="174" spans="2:3" x14ac:dyDescent="0.35">
      <c r="B174" s="547" t="s">
        <v>1135</v>
      </c>
      <c r="C174" s="548" t="s">
        <v>1743</v>
      </c>
    </row>
    <row r="175" spans="2:3" x14ac:dyDescent="0.35">
      <c r="B175" s="542" t="s">
        <v>1528</v>
      </c>
      <c r="C175" s="543" t="s">
        <v>1529</v>
      </c>
    </row>
    <row r="176" spans="2:3" x14ac:dyDescent="0.35">
      <c r="B176" s="542" t="s">
        <v>1141</v>
      </c>
      <c r="C176" s="543" t="s">
        <v>1744</v>
      </c>
    </row>
    <row r="177" spans="2:3" x14ac:dyDescent="0.35">
      <c r="B177" s="551" t="s">
        <v>1146</v>
      </c>
      <c r="C177" s="552" t="s">
        <v>1745</v>
      </c>
    </row>
    <row r="178" spans="2:3" x14ac:dyDescent="0.35">
      <c r="B178" s="547" t="s">
        <v>1148</v>
      </c>
      <c r="C178" s="548" t="s">
        <v>1746</v>
      </c>
    </row>
    <row r="179" spans="2:3" x14ac:dyDescent="0.35">
      <c r="B179" s="542" t="s">
        <v>1150</v>
      </c>
      <c r="C179" s="543" t="s">
        <v>1747</v>
      </c>
    </row>
    <row r="180" spans="2:3" ht="28" x14ac:dyDescent="0.35">
      <c r="B180" s="542" t="s">
        <v>1152</v>
      </c>
      <c r="C180" s="543" t="s">
        <v>1748</v>
      </c>
    </row>
    <row r="181" spans="2:3" x14ac:dyDescent="0.35">
      <c r="B181" s="542" t="s">
        <v>1154</v>
      </c>
      <c r="C181" s="543" t="s">
        <v>1749</v>
      </c>
    </row>
    <row r="182" spans="2:3" x14ac:dyDescent="0.35">
      <c r="B182" s="542" t="s">
        <v>1156</v>
      </c>
      <c r="C182" s="543" t="s">
        <v>1750</v>
      </c>
    </row>
    <row r="183" spans="2:3" x14ac:dyDescent="0.35">
      <c r="B183" s="547" t="s">
        <v>1158</v>
      </c>
      <c r="C183" s="548" t="s">
        <v>1751</v>
      </c>
    </row>
    <row r="184" spans="2:3" x14ac:dyDescent="0.35">
      <c r="B184" s="542" t="s">
        <v>1160</v>
      </c>
      <c r="C184" s="543" t="s">
        <v>1749</v>
      </c>
    </row>
    <row r="185" spans="2:3" x14ac:dyDescent="0.35">
      <c r="B185" s="542" t="s">
        <v>1162</v>
      </c>
      <c r="C185" s="543" t="s">
        <v>1752</v>
      </c>
    </row>
    <row r="186" spans="2:3" x14ac:dyDescent="0.35">
      <c r="B186" s="547" t="s">
        <v>1164</v>
      </c>
      <c r="C186" s="548" t="s">
        <v>1753</v>
      </c>
    </row>
    <row r="187" spans="2:3" x14ac:dyDescent="0.35">
      <c r="B187" s="542" t="s">
        <v>1544</v>
      </c>
      <c r="C187" s="543" t="s">
        <v>1727</v>
      </c>
    </row>
    <row r="188" spans="2:3" x14ac:dyDescent="0.35">
      <c r="B188" s="542" t="s">
        <v>1166</v>
      </c>
      <c r="C188" s="543" t="s">
        <v>1754</v>
      </c>
    </row>
    <row r="189" spans="2:3" x14ac:dyDescent="0.35">
      <c r="B189" s="547" t="s">
        <v>1167</v>
      </c>
      <c r="C189" s="548" t="s">
        <v>1755</v>
      </c>
    </row>
    <row r="190" spans="2:3" x14ac:dyDescent="0.35">
      <c r="B190" s="542" t="s">
        <v>1169</v>
      </c>
      <c r="C190" s="543" t="s">
        <v>1755</v>
      </c>
    </row>
    <row r="191" spans="2:3" x14ac:dyDescent="0.35">
      <c r="B191" s="547" t="s">
        <v>1173</v>
      </c>
      <c r="C191" s="548" t="s">
        <v>1756</v>
      </c>
    </row>
    <row r="192" spans="2:3" x14ac:dyDescent="0.35">
      <c r="B192" s="542" t="s">
        <v>1175</v>
      </c>
      <c r="C192" s="543" t="s">
        <v>1756</v>
      </c>
    </row>
    <row r="193" spans="2:3" x14ac:dyDescent="0.35">
      <c r="B193" s="547" t="s">
        <v>1176</v>
      </c>
      <c r="C193" s="548" t="s">
        <v>1757</v>
      </c>
    </row>
    <row r="194" spans="2:3" x14ac:dyDescent="0.35">
      <c r="B194" s="542" t="s">
        <v>1178</v>
      </c>
      <c r="C194" s="543" t="s">
        <v>1758</v>
      </c>
    </row>
    <row r="195" spans="2:3" x14ac:dyDescent="0.35">
      <c r="B195" s="542" t="s">
        <v>1180</v>
      </c>
      <c r="C195" s="543" t="s">
        <v>1759</v>
      </c>
    </row>
    <row r="196" spans="2:3" x14ac:dyDescent="0.35">
      <c r="B196" s="547" t="s">
        <v>1182</v>
      </c>
      <c r="C196" s="548" t="s">
        <v>1760</v>
      </c>
    </row>
    <row r="197" spans="2:3" x14ac:dyDescent="0.35">
      <c r="B197" s="542" t="s">
        <v>1184</v>
      </c>
      <c r="C197" s="543" t="s">
        <v>1761</v>
      </c>
    </row>
    <row r="198" spans="2:3" x14ac:dyDescent="0.35">
      <c r="B198" s="542" t="s">
        <v>1561</v>
      </c>
      <c r="C198" s="543" t="s">
        <v>1762</v>
      </c>
    </row>
    <row r="199" spans="2:3" ht="28" x14ac:dyDescent="0.35">
      <c r="B199" s="542" t="s">
        <v>1186</v>
      </c>
      <c r="C199" s="543" t="s">
        <v>1763</v>
      </c>
    </row>
    <row r="200" spans="2:3" ht="28" x14ac:dyDescent="0.35">
      <c r="B200" s="542" t="s">
        <v>1188</v>
      </c>
      <c r="C200" s="543" t="s">
        <v>1764</v>
      </c>
    </row>
    <row r="201" spans="2:3" x14ac:dyDescent="0.35">
      <c r="B201" s="542" t="s">
        <v>1190</v>
      </c>
      <c r="C201" s="543" t="s">
        <v>1765</v>
      </c>
    </row>
    <row r="202" spans="2:3" x14ac:dyDescent="0.35">
      <c r="B202" s="551" t="s">
        <v>1194</v>
      </c>
      <c r="C202" s="552" t="s">
        <v>1766</v>
      </c>
    </row>
    <row r="203" spans="2:3" x14ac:dyDescent="0.35">
      <c r="B203" s="547" t="s">
        <v>1196</v>
      </c>
      <c r="C203" s="548" t="s">
        <v>1767</v>
      </c>
    </row>
    <row r="204" spans="2:3" x14ac:dyDescent="0.35">
      <c r="B204" s="542" t="s">
        <v>1198</v>
      </c>
      <c r="C204" s="543" t="s">
        <v>1768</v>
      </c>
    </row>
    <row r="205" spans="2:3" x14ac:dyDescent="0.35">
      <c r="B205" s="542" t="s">
        <v>1200</v>
      </c>
      <c r="C205" s="543" t="s">
        <v>1769</v>
      </c>
    </row>
    <row r="206" spans="2:3" x14ac:dyDescent="0.35">
      <c r="B206" s="542" t="s">
        <v>1202</v>
      </c>
      <c r="C206" s="543" t="s">
        <v>1770</v>
      </c>
    </row>
    <row r="207" spans="2:3" x14ac:dyDescent="0.35">
      <c r="B207" s="542" t="s">
        <v>1204</v>
      </c>
      <c r="C207" s="543" t="s">
        <v>1771</v>
      </c>
    </row>
    <row r="208" spans="2:3" x14ac:dyDescent="0.35">
      <c r="B208" s="542" t="s">
        <v>1206</v>
      </c>
      <c r="C208" s="543" t="s">
        <v>1772</v>
      </c>
    </row>
    <row r="209" spans="2:3" x14ac:dyDescent="0.35">
      <c r="B209" s="542" t="s">
        <v>1208</v>
      </c>
      <c r="C209" s="543" t="s">
        <v>1773</v>
      </c>
    </row>
    <row r="210" spans="2:3" x14ac:dyDescent="0.35">
      <c r="B210" s="547" t="s">
        <v>1210</v>
      </c>
      <c r="C210" s="548" t="s">
        <v>1774</v>
      </c>
    </row>
    <row r="211" spans="2:3" x14ac:dyDescent="0.35">
      <c r="B211" s="542" t="s">
        <v>1212</v>
      </c>
      <c r="C211" s="543" t="s">
        <v>1775</v>
      </c>
    </row>
    <row r="212" spans="2:3" x14ac:dyDescent="0.35">
      <c r="B212" s="542" t="s">
        <v>1581</v>
      </c>
      <c r="C212" s="543" t="s">
        <v>1776</v>
      </c>
    </row>
    <row r="213" spans="2:3" x14ac:dyDescent="0.35">
      <c r="B213" s="547" t="s">
        <v>1218</v>
      </c>
      <c r="C213" s="548" t="s">
        <v>1777</v>
      </c>
    </row>
    <row r="214" spans="2:3" x14ac:dyDescent="0.35">
      <c r="B214" s="542" t="s">
        <v>1220</v>
      </c>
      <c r="C214" s="543" t="s">
        <v>1776</v>
      </c>
    </row>
    <row r="215" spans="2:3" x14ac:dyDescent="0.35">
      <c r="B215" s="542" t="s">
        <v>1224</v>
      </c>
      <c r="C215" s="543" t="s">
        <v>1778</v>
      </c>
    </row>
    <row r="216" spans="2:3" x14ac:dyDescent="0.35">
      <c r="B216" s="542" t="s">
        <v>1226</v>
      </c>
      <c r="C216" s="543" t="s">
        <v>1779</v>
      </c>
    </row>
    <row r="217" spans="2:3" x14ac:dyDescent="0.35">
      <c r="B217" s="542" t="s">
        <v>1228</v>
      </c>
      <c r="C217" s="543" t="s">
        <v>1587</v>
      </c>
    </row>
    <row r="218" spans="2:3" x14ac:dyDescent="0.35">
      <c r="B218" s="547" t="s">
        <v>1230</v>
      </c>
      <c r="C218" s="548" t="s">
        <v>1780</v>
      </c>
    </row>
    <row r="219" spans="2:3" x14ac:dyDescent="0.35">
      <c r="B219" s="542" t="s">
        <v>1234</v>
      </c>
      <c r="C219" s="543" t="s">
        <v>1780</v>
      </c>
    </row>
    <row r="220" spans="2:3" x14ac:dyDescent="0.35">
      <c r="B220" s="547" t="s">
        <v>1238</v>
      </c>
      <c r="C220" s="548" t="s">
        <v>1781</v>
      </c>
    </row>
    <row r="221" spans="2:3" x14ac:dyDescent="0.35">
      <c r="B221" s="542" t="s">
        <v>1240</v>
      </c>
      <c r="C221" s="543" t="s">
        <v>1782</v>
      </c>
    </row>
    <row r="222" spans="2:3" ht="28" x14ac:dyDescent="0.35">
      <c r="B222" s="542" t="s">
        <v>1591</v>
      </c>
      <c r="C222" s="543" t="s">
        <v>1783</v>
      </c>
    </row>
    <row r="223" spans="2:3" ht="28" x14ac:dyDescent="0.35">
      <c r="B223" s="542" t="s">
        <v>1242</v>
      </c>
      <c r="C223" s="543" t="s">
        <v>1784</v>
      </c>
    </row>
    <row r="224" spans="2:3" x14ac:dyDescent="0.35">
      <c r="B224" s="542" t="s">
        <v>1244</v>
      </c>
      <c r="C224" s="543" t="s">
        <v>1785</v>
      </c>
    </row>
    <row r="225" spans="2:3" x14ac:dyDescent="0.35">
      <c r="B225" s="542" t="s">
        <v>1246</v>
      </c>
      <c r="C225" s="543" t="s">
        <v>1784</v>
      </c>
    </row>
    <row r="226" spans="2:3" x14ac:dyDescent="0.35">
      <c r="B226" s="542" t="s">
        <v>1248</v>
      </c>
      <c r="C226" s="543" t="s">
        <v>1786</v>
      </c>
    </row>
    <row r="227" spans="2:3" x14ac:dyDescent="0.35">
      <c r="B227" s="542" t="s">
        <v>1250</v>
      </c>
      <c r="C227" s="543" t="s">
        <v>1787</v>
      </c>
    </row>
    <row r="228" spans="2:3" x14ac:dyDescent="0.35">
      <c r="B228" s="547" t="s">
        <v>1252</v>
      </c>
      <c r="C228" s="548" t="s">
        <v>1598</v>
      </c>
    </row>
    <row r="229" spans="2:3" ht="28" x14ac:dyDescent="0.35">
      <c r="B229" s="542" t="s">
        <v>1254</v>
      </c>
      <c r="C229" s="543" t="s">
        <v>1598</v>
      </c>
    </row>
    <row r="230" spans="2:3" x14ac:dyDescent="0.35">
      <c r="B230" s="547" t="s">
        <v>1255</v>
      </c>
      <c r="C230" s="548" t="s">
        <v>1779</v>
      </c>
    </row>
    <row r="231" spans="2:3" x14ac:dyDescent="0.35">
      <c r="B231" s="542" t="s">
        <v>1257</v>
      </c>
      <c r="C231" s="543" t="s">
        <v>1788</v>
      </c>
    </row>
    <row r="232" spans="2:3" x14ac:dyDescent="0.35">
      <c r="B232" s="542" t="s">
        <v>1261</v>
      </c>
      <c r="C232" s="543" t="s">
        <v>1788</v>
      </c>
    </row>
    <row r="233" spans="2:3" x14ac:dyDescent="0.35">
      <c r="B233" s="547" t="s">
        <v>1265</v>
      </c>
      <c r="C233" s="548" t="s">
        <v>1789</v>
      </c>
    </row>
    <row r="234" spans="2:3" x14ac:dyDescent="0.35">
      <c r="B234" s="542" t="s">
        <v>1269</v>
      </c>
      <c r="C234" s="543" t="s">
        <v>1789</v>
      </c>
    </row>
    <row r="235" spans="2:3" x14ac:dyDescent="0.35">
      <c r="B235" s="547" t="s">
        <v>1271</v>
      </c>
      <c r="C235" s="548" t="s">
        <v>1790</v>
      </c>
    </row>
    <row r="236" spans="2:3" x14ac:dyDescent="0.35">
      <c r="B236" s="542" t="s">
        <v>1273</v>
      </c>
      <c r="C236" s="543" t="s">
        <v>1791</v>
      </c>
    </row>
    <row r="237" spans="2:3" x14ac:dyDescent="0.35">
      <c r="B237" s="542" t="s">
        <v>1277</v>
      </c>
      <c r="C237" s="543" t="s">
        <v>1792</v>
      </c>
    </row>
    <row r="238" spans="2:3" x14ac:dyDescent="0.35">
      <c r="B238" s="551" t="s">
        <v>1279</v>
      </c>
      <c r="C238" s="552" t="s">
        <v>1793</v>
      </c>
    </row>
    <row r="239" spans="2:3" x14ac:dyDescent="0.35">
      <c r="B239" s="547" t="s">
        <v>1281</v>
      </c>
      <c r="C239" s="548" t="s">
        <v>1794</v>
      </c>
    </row>
    <row r="240" spans="2:3" x14ac:dyDescent="0.35">
      <c r="B240" s="542" t="s">
        <v>1283</v>
      </c>
      <c r="C240" s="543" t="s">
        <v>1795</v>
      </c>
    </row>
    <row r="241" spans="2:3" x14ac:dyDescent="0.35">
      <c r="B241" s="542" t="s">
        <v>1285</v>
      </c>
      <c r="C241" s="543" t="s">
        <v>1796</v>
      </c>
    </row>
    <row r="242" spans="2:3" x14ac:dyDescent="0.35">
      <c r="B242" s="542" t="s">
        <v>1614</v>
      </c>
      <c r="C242" s="543" t="s">
        <v>1797</v>
      </c>
    </row>
    <row r="243" spans="2:3" x14ac:dyDescent="0.35">
      <c r="B243" s="547" t="s">
        <v>1293</v>
      </c>
      <c r="C243" s="548" t="s">
        <v>1798</v>
      </c>
    </row>
    <row r="244" spans="2:3" x14ac:dyDescent="0.35">
      <c r="B244" s="542" t="s">
        <v>1295</v>
      </c>
      <c r="C244" s="543" t="s">
        <v>1798</v>
      </c>
    </row>
    <row r="245" spans="2:3" x14ac:dyDescent="0.35">
      <c r="B245" s="547" t="s">
        <v>1296</v>
      </c>
      <c r="C245" s="548" t="s">
        <v>1617</v>
      </c>
    </row>
    <row r="246" spans="2:3" x14ac:dyDescent="0.35">
      <c r="B246" s="542" t="s">
        <v>1298</v>
      </c>
      <c r="C246" s="543" t="s">
        <v>1617</v>
      </c>
    </row>
    <row r="247" spans="2:3" x14ac:dyDescent="0.35">
      <c r="B247" s="547" t="s">
        <v>1299</v>
      </c>
      <c r="C247" s="548" t="s">
        <v>1617</v>
      </c>
    </row>
    <row r="248" spans="2:3" x14ac:dyDescent="0.35">
      <c r="B248" s="542" t="s">
        <v>1301</v>
      </c>
      <c r="C248" s="543" t="s">
        <v>1617</v>
      </c>
    </row>
    <row r="249" spans="2:3" x14ac:dyDescent="0.35">
      <c r="B249" s="544" t="s">
        <v>1619</v>
      </c>
      <c r="C249" s="544" t="s">
        <v>1512</v>
      </c>
    </row>
  </sheetData>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workbookViewId="0">
      <selection activeCell="B13" sqref="B13"/>
    </sheetView>
  </sheetViews>
  <sheetFormatPr baseColWidth="10" defaultRowHeight="14.5" x14ac:dyDescent="0.35"/>
  <cols>
    <col min="1" max="1" width="10.90625" style="6"/>
    <col min="2" max="2" width="43.90625" style="6" customWidth="1"/>
    <col min="3" max="3" width="15.08984375" style="6" customWidth="1"/>
    <col min="4" max="16384" width="10.90625" style="6"/>
  </cols>
  <sheetData>
    <row r="2" spans="2:3" x14ac:dyDescent="0.35">
      <c r="B2" s="541" t="s">
        <v>1404</v>
      </c>
      <c r="C2" s="541" t="s">
        <v>1101</v>
      </c>
    </row>
    <row r="3" spans="2:3" x14ac:dyDescent="0.35">
      <c r="B3" s="545" t="s">
        <v>1506</v>
      </c>
      <c r="C3" s="546" t="s">
        <v>1512</v>
      </c>
    </row>
    <row r="4" spans="2:3" x14ac:dyDescent="0.35">
      <c r="B4" s="542" t="s">
        <v>1405</v>
      </c>
      <c r="C4" s="543" t="s">
        <v>1799</v>
      </c>
    </row>
    <row r="5" spans="2:3" x14ac:dyDescent="0.35">
      <c r="B5" s="542" t="s">
        <v>1407</v>
      </c>
      <c r="C5" s="543" t="s">
        <v>1610</v>
      </c>
    </row>
  </sheetData>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
  <sheetViews>
    <sheetView workbookViewId="0">
      <selection activeCell="B13" sqref="B13"/>
    </sheetView>
  </sheetViews>
  <sheetFormatPr baseColWidth="10" defaultRowHeight="14.5" x14ac:dyDescent="0.35"/>
  <cols>
    <col min="1" max="1" width="10.90625" style="6"/>
    <col min="2" max="2" width="51.08984375" style="6" customWidth="1"/>
    <col min="3" max="8" width="25.90625" style="6" customWidth="1"/>
    <col min="9" max="16384" width="10.90625" style="6"/>
  </cols>
  <sheetData>
    <row r="2" spans="2:8" ht="28" x14ac:dyDescent="0.35">
      <c r="B2" s="541" t="s">
        <v>1408</v>
      </c>
      <c r="C2" s="541" t="s">
        <v>1409</v>
      </c>
      <c r="D2" s="541" t="s">
        <v>1410</v>
      </c>
      <c r="E2" s="541" t="s">
        <v>1411</v>
      </c>
      <c r="F2" s="541" t="s">
        <v>1412</v>
      </c>
      <c r="G2" s="541" t="s">
        <v>1413</v>
      </c>
      <c r="H2" s="541" t="s">
        <v>1414</v>
      </c>
    </row>
    <row r="3" spans="2:8" ht="28" x14ac:dyDescent="0.35">
      <c r="B3" s="542" t="s">
        <v>21</v>
      </c>
      <c r="C3" s="543" t="s">
        <v>1800</v>
      </c>
      <c r="D3" s="543" t="s">
        <v>1681</v>
      </c>
      <c r="E3" s="543">
        <v>0</v>
      </c>
      <c r="F3" s="543">
        <v>0</v>
      </c>
      <c r="G3" s="543">
        <v>0</v>
      </c>
      <c r="H3" s="553" t="s">
        <v>1507</v>
      </c>
    </row>
    <row r="4" spans="2:8" ht="28" x14ac:dyDescent="0.35">
      <c r="B4" s="542" t="s">
        <v>1508</v>
      </c>
      <c r="C4" s="543" t="s">
        <v>1801</v>
      </c>
      <c r="D4" s="543" t="s">
        <v>1730</v>
      </c>
      <c r="E4" s="543">
        <v>0</v>
      </c>
      <c r="F4" s="543">
        <v>0</v>
      </c>
      <c r="G4" s="543">
        <v>0</v>
      </c>
      <c r="H4" s="553" t="s">
        <v>1509</v>
      </c>
    </row>
    <row r="5" spans="2:8" x14ac:dyDescent="0.35">
      <c r="B5" s="542" t="s">
        <v>1510</v>
      </c>
      <c r="C5" s="543" t="s">
        <v>1802</v>
      </c>
      <c r="D5" s="543" t="s">
        <v>1793</v>
      </c>
      <c r="E5" s="543">
        <v>0</v>
      </c>
      <c r="F5" s="543">
        <v>0</v>
      </c>
      <c r="G5" s="543">
        <v>0</v>
      </c>
      <c r="H5" s="553" t="s">
        <v>1511</v>
      </c>
    </row>
    <row r="6" spans="2:8" x14ac:dyDescent="0.35">
      <c r="B6" s="544" t="s">
        <v>1619</v>
      </c>
      <c r="C6" s="544" t="s">
        <v>1799</v>
      </c>
      <c r="D6" s="544" t="s">
        <v>1610</v>
      </c>
      <c r="E6" s="544">
        <v>0</v>
      </c>
      <c r="F6" s="544">
        <v>0</v>
      </c>
      <c r="G6" s="544">
        <v>0</v>
      </c>
      <c r="H6" s="544" t="s">
        <v>1512</v>
      </c>
    </row>
  </sheetData>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
  <sheetViews>
    <sheetView workbookViewId="0">
      <selection activeCell="B13" sqref="B13"/>
    </sheetView>
  </sheetViews>
  <sheetFormatPr baseColWidth="10" defaultRowHeight="14.5" x14ac:dyDescent="0.35"/>
  <cols>
    <col min="1" max="1" width="10.90625" style="6"/>
    <col min="2" max="2" width="43.90625" style="6" customWidth="1"/>
    <col min="3" max="3" width="15.08984375" style="6" customWidth="1"/>
    <col min="4" max="16384" width="10.90625" style="6"/>
  </cols>
  <sheetData>
    <row r="2" spans="2:3" x14ac:dyDescent="0.35">
      <c r="B2" s="541" t="s">
        <v>1803</v>
      </c>
      <c r="C2" s="541" t="s">
        <v>1101</v>
      </c>
    </row>
    <row r="3" spans="2:3" x14ac:dyDescent="0.35">
      <c r="B3" s="542" t="s">
        <v>1418</v>
      </c>
      <c r="C3" s="543" t="s">
        <v>1512</v>
      </c>
    </row>
    <row r="4" spans="2:3" x14ac:dyDescent="0.35">
      <c r="B4" s="544" t="s">
        <v>1804</v>
      </c>
      <c r="C4" s="544" t="s">
        <v>1512</v>
      </c>
    </row>
  </sheetData>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
  <sheetViews>
    <sheetView workbookViewId="0">
      <selection activeCell="B13" sqref="B13"/>
    </sheetView>
  </sheetViews>
  <sheetFormatPr baseColWidth="10" defaultRowHeight="14.5" x14ac:dyDescent="0.35"/>
  <cols>
    <col min="1" max="1" width="10.90625" style="6"/>
    <col min="2" max="2" width="48.6328125" style="6" customWidth="1"/>
    <col min="3" max="3" width="19.90625" style="6" customWidth="1"/>
    <col min="4" max="5" width="24.6328125" style="6" customWidth="1"/>
    <col min="6" max="16384" width="10.90625" style="6"/>
  </cols>
  <sheetData>
    <row r="2" spans="2:5" x14ac:dyDescent="0.35">
      <c r="B2" s="541" t="s">
        <v>1805</v>
      </c>
      <c r="C2" s="541" t="s">
        <v>1418</v>
      </c>
      <c r="D2" s="541" t="s">
        <v>1806</v>
      </c>
      <c r="E2" s="541" t="s">
        <v>1414</v>
      </c>
    </row>
    <row r="3" spans="2:5" ht="28" x14ac:dyDescent="0.35">
      <c r="B3" s="542" t="s">
        <v>21</v>
      </c>
      <c r="C3" s="543" t="s">
        <v>1507</v>
      </c>
      <c r="D3" s="543">
        <v>0</v>
      </c>
      <c r="E3" s="553" t="s">
        <v>1507</v>
      </c>
    </row>
    <row r="4" spans="2:5" ht="28" x14ac:dyDescent="0.35">
      <c r="B4" s="542" t="s">
        <v>1508</v>
      </c>
      <c r="C4" s="543" t="s">
        <v>1509</v>
      </c>
      <c r="D4" s="543">
        <v>0</v>
      </c>
      <c r="E4" s="553" t="s">
        <v>1509</v>
      </c>
    </row>
    <row r="5" spans="2:5" x14ac:dyDescent="0.35">
      <c r="B5" s="542" t="s">
        <v>1510</v>
      </c>
      <c r="C5" s="543" t="s">
        <v>1511</v>
      </c>
      <c r="D5" s="543">
        <v>0</v>
      </c>
      <c r="E5" s="553" t="s">
        <v>1511</v>
      </c>
    </row>
    <row r="6" spans="2:5" x14ac:dyDescent="0.35">
      <c r="B6" s="544" t="s">
        <v>94</v>
      </c>
      <c r="C6" s="544" t="s">
        <v>1512</v>
      </c>
      <c r="D6" s="544">
        <v>0</v>
      </c>
      <c r="E6" s="544" t="s">
        <v>1512</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4"/>
  <sheetViews>
    <sheetView workbookViewId="0">
      <selection activeCell="B21" activeCellId="1" sqref="B13 B21"/>
    </sheetView>
  </sheetViews>
  <sheetFormatPr baseColWidth="10" defaultRowHeight="14.5" x14ac:dyDescent="0.35"/>
  <cols>
    <col min="1" max="1" width="10.90625" style="6"/>
    <col min="2" max="2" width="110.6328125" style="6" customWidth="1"/>
    <col min="3" max="3" width="15.6328125" style="6" customWidth="1"/>
    <col min="4" max="16384" width="10.90625" style="6"/>
  </cols>
  <sheetData>
    <row r="2" spans="2:3" x14ac:dyDescent="0.35">
      <c r="B2" s="541" t="s">
        <v>1106</v>
      </c>
      <c r="C2" s="541" t="s">
        <v>1101</v>
      </c>
    </row>
    <row r="3" spans="2:3" x14ac:dyDescent="0.35">
      <c r="B3" s="545" t="s">
        <v>1107</v>
      </c>
      <c r="C3" s="546" t="s">
        <v>1108</v>
      </c>
    </row>
    <row r="4" spans="2:3" x14ac:dyDescent="0.35">
      <c r="B4" s="547" t="s">
        <v>1109</v>
      </c>
      <c r="C4" s="548" t="s">
        <v>1110</v>
      </c>
    </row>
    <row r="5" spans="2:3" x14ac:dyDescent="0.35">
      <c r="B5" s="542" t="s">
        <v>1111</v>
      </c>
      <c r="C5" s="543" t="s">
        <v>1112</v>
      </c>
    </row>
    <row r="6" spans="2:3" x14ac:dyDescent="0.35">
      <c r="B6" s="542" t="s">
        <v>1113</v>
      </c>
      <c r="C6" s="543" t="s">
        <v>1114</v>
      </c>
    </row>
    <row r="7" spans="2:3" x14ac:dyDescent="0.35">
      <c r="B7" s="547" t="s">
        <v>1115</v>
      </c>
      <c r="C7" s="548" t="s">
        <v>1116</v>
      </c>
    </row>
    <row r="8" spans="2:3" x14ac:dyDescent="0.35">
      <c r="B8" s="542" t="s">
        <v>1117</v>
      </c>
      <c r="C8" s="543" t="s">
        <v>1118</v>
      </c>
    </row>
    <row r="9" spans="2:3" x14ac:dyDescent="0.35">
      <c r="B9" s="542" t="s">
        <v>1119</v>
      </c>
      <c r="C9" s="543" t="s">
        <v>1120</v>
      </c>
    </row>
    <row r="10" spans="2:3" x14ac:dyDescent="0.35">
      <c r="B10" s="547" t="s">
        <v>1121</v>
      </c>
      <c r="C10" s="548" t="s">
        <v>1122</v>
      </c>
    </row>
    <row r="11" spans="2:3" x14ac:dyDescent="0.35">
      <c r="B11" s="542" t="s">
        <v>1123</v>
      </c>
      <c r="C11" s="543" t="s">
        <v>1124</v>
      </c>
    </row>
    <row r="12" spans="2:3" x14ac:dyDescent="0.35">
      <c r="B12" s="542" t="s">
        <v>1125</v>
      </c>
      <c r="C12" s="543" t="s">
        <v>1126</v>
      </c>
    </row>
    <row r="13" spans="2:3" x14ac:dyDescent="0.35">
      <c r="B13" s="542" t="s">
        <v>1127</v>
      </c>
      <c r="C13" s="543" t="s">
        <v>1128</v>
      </c>
    </row>
    <row r="14" spans="2:3" x14ac:dyDescent="0.35">
      <c r="B14" s="547" t="s">
        <v>1129</v>
      </c>
      <c r="C14" s="548" t="s">
        <v>1130</v>
      </c>
    </row>
    <row r="15" spans="2:3" x14ac:dyDescent="0.35">
      <c r="B15" s="542" t="s">
        <v>1131</v>
      </c>
      <c r="C15" s="543" t="s">
        <v>1132</v>
      </c>
    </row>
    <row r="16" spans="2:3" x14ac:dyDescent="0.35">
      <c r="B16" s="542" t="s">
        <v>1133</v>
      </c>
      <c r="C16" s="543" t="s">
        <v>1134</v>
      </c>
    </row>
    <row r="17" spans="2:3" x14ac:dyDescent="0.35">
      <c r="B17" s="547" t="s">
        <v>1135</v>
      </c>
      <c r="C17" s="548" t="s">
        <v>1136</v>
      </c>
    </row>
    <row r="18" spans="2:3" x14ac:dyDescent="0.35">
      <c r="B18" s="542" t="s">
        <v>1137</v>
      </c>
      <c r="C18" s="543" t="s">
        <v>1138</v>
      </c>
    </row>
    <row r="19" spans="2:3" x14ac:dyDescent="0.35">
      <c r="B19" s="542" t="s">
        <v>1139</v>
      </c>
      <c r="C19" s="543" t="s">
        <v>1140</v>
      </c>
    </row>
    <row r="20" spans="2:3" x14ac:dyDescent="0.35">
      <c r="B20" s="542" t="s">
        <v>1141</v>
      </c>
      <c r="C20" s="543" t="s">
        <v>1142</v>
      </c>
    </row>
    <row r="21" spans="2:3" x14ac:dyDescent="0.35">
      <c r="B21" s="547" t="s">
        <v>1143</v>
      </c>
      <c r="C21" s="548" t="s">
        <v>1144</v>
      </c>
    </row>
    <row r="22" spans="2:3" x14ac:dyDescent="0.35">
      <c r="B22" s="542" t="s">
        <v>1145</v>
      </c>
      <c r="C22" s="543" t="s">
        <v>1144</v>
      </c>
    </row>
    <row r="23" spans="2:3" x14ac:dyDescent="0.35">
      <c r="B23" s="545" t="s">
        <v>1146</v>
      </c>
      <c r="C23" s="546" t="s">
        <v>1147</v>
      </c>
    </row>
    <row r="24" spans="2:3" x14ac:dyDescent="0.35">
      <c r="B24" s="547" t="s">
        <v>1148</v>
      </c>
      <c r="C24" s="548" t="s">
        <v>1149</v>
      </c>
    </row>
    <row r="25" spans="2:3" x14ac:dyDescent="0.35">
      <c r="B25" s="542" t="s">
        <v>1150</v>
      </c>
      <c r="C25" s="543" t="s">
        <v>1151</v>
      </c>
    </row>
    <row r="26" spans="2:3" ht="28" x14ac:dyDescent="0.35">
      <c r="B26" s="542" t="s">
        <v>1152</v>
      </c>
      <c r="C26" s="543" t="s">
        <v>1153</v>
      </c>
    </row>
    <row r="27" spans="2:3" x14ac:dyDescent="0.35">
      <c r="B27" s="542" t="s">
        <v>1154</v>
      </c>
      <c r="C27" s="543" t="s">
        <v>1155</v>
      </c>
    </row>
    <row r="28" spans="2:3" x14ac:dyDescent="0.35">
      <c r="B28" s="542" t="s">
        <v>1156</v>
      </c>
      <c r="C28" s="543" t="s">
        <v>1157</v>
      </c>
    </row>
    <row r="29" spans="2:3" x14ac:dyDescent="0.35">
      <c r="B29" s="547" t="s">
        <v>1158</v>
      </c>
      <c r="C29" s="548" t="s">
        <v>1159</v>
      </c>
    </row>
    <row r="30" spans="2:3" x14ac:dyDescent="0.35">
      <c r="B30" s="542" t="s">
        <v>1160</v>
      </c>
      <c r="C30" s="543" t="s">
        <v>1161</v>
      </c>
    </row>
    <row r="31" spans="2:3" x14ac:dyDescent="0.35">
      <c r="B31" s="542" t="s">
        <v>1162</v>
      </c>
      <c r="C31" s="543" t="s">
        <v>1163</v>
      </c>
    </row>
    <row r="32" spans="2:3" x14ac:dyDescent="0.35">
      <c r="B32" s="547" t="s">
        <v>1164</v>
      </c>
      <c r="C32" s="548" t="s">
        <v>1165</v>
      </c>
    </row>
    <row r="33" spans="2:3" x14ac:dyDescent="0.35">
      <c r="B33" s="542" t="s">
        <v>1166</v>
      </c>
      <c r="C33" s="543" t="s">
        <v>1165</v>
      </c>
    </row>
    <row r="34" spans="2:3" x14ac:dyDescent="0.35">
      <c r="B34" s="547" t="s">
        <v>1167</v>
      </c>
      <c r="C34" s="548" t="s">
        <v>1168</v>
      </c>
    </row>
    <row r="35" spans="2:3" x14ac:dyDescent="0.35">
      <c r="B35" s="542" t="s">
        <v>1169</v>
      </c>
      <c r="C35" s="543" t="s">
        <v>1170</v>
      </c>
    </row>
    <row r="36" spans="2:3" x14ac:dyDescent="0.35">
      <c r="B36" s="542" t="s">
        <v>1171</v>
      </c>
      <c r="C36" s="543" t="s">
        <v>1172</v>
      </c>
    </row>
    <row r="37" spans="2:3" x14ac:dyDescent="0.35">
      <c r="B37" s="547" t="s">
        <v>1173</v>
      </c>
      <c r="C37" s="548" t="s">
        <v>1174</v>
      </c>
    </row>
    <row r="38" spans="2:3" x14ac:dyDescent="0.35">
      <c r="B38" s="542" t="s">
        <v>1175</v>
      </c>
      <c r="C38" s="543" t="s">
        <v>1174</v>
      </c>
    </row>
    <row r="39" spans="2:3" x14ac:dyDescent="0.35">
      <c r="B39" s="547" t="s">
        <v>1176</v>
      </c>
      <c r="C39" s="548" t="s">
        <v>1177</v>
      </c>
    </row>
    <row r="40" spans="2:3" x14ac:dyDescent="0.35">
      <c r="B40" s="542" t="s">
        <v>1178</v>
      </c>
      <c r="C40" s="543" t="s">
        <v>1179</v>
      </c>
    </row>
    <row r="41" spans="2:3" x14ac:dyDescent="0.35">
      <c r="B41" s="542" t="s">
        <v>1180</v>
      </c>
      <c r="C41" s="543" t="s">
        <v>1181</v>
      </c>
    </row>
    <row r="42" spans="2:3" x14ac:dyDescent="0.35">
      <c r="B42" s="547" t="s">
        <v>1182</v>
      </c>
      <c r="C42" s="548" t="s">
        <v>1183</v>
      </c>
    </row>
    <row r="43" spans="2:3" x14ac:dyDescent="0.35">
      <c r="B43" s="542" t="s">
        <v>1184</v>
      </c>
      <c r="C43" s="543" t="s">
        <v>1185</v>
      </c>
    </row>
    <row r="44" spans="2:3" ht="28" x14ac:dyDescent="0.35">
      <c r="B44" s="542" t="s">
        <v>1186</v>
      </c>
      <c r="C44" s="543" t="s">
        <v>1187</v>
      </c>
    </row>
    <row r="45" spans="2:3" ht="28" x14ac:dyDescent="0.35">
      <c r="B45" s="542" t="s">
        <v>1188</v>
      </c>
      <c r="C45" s="543" t="s">
        <v>1189</v>
      </c>
    </row>
    <row r="46" spans="2:3" x14ac:dyDescent="0.35">
      <c r="B46" s="542" t="s">
        <v>1190</v>
      </c>
      <c r="C46" s="543" t="s">
        <v>1191</v>
      </c>
    </row>
    <row r="47" spans="2:3" x14ac:dyDescent="0.35">
      <c r="B47" s="542" t="s">
        <v>1192</v>
      </c>
      <c r="C47" s="543" t="s">
        <v>1193</v>
      </c>
    </row>
    <row r="48" spans="2:3" x14ac:dyDescent="0.35">
      <c r="B48" s="545" t="s">
        <v>1194</v>
      </c>
      <c r="C48" s="546" t="s">
        <v>1195</v>
      </c>
    </row>
    <row r="49" spans="2:3" x14ac:dyDescent="0.35">
      <c r="B49" s="547" t="s">
        <v>1196</v>
      </c>
      <c r="C49" s="548" t="s">
        <v>1197</v>
      </c>
    </row>
    <row r="50" spans="2:3" x14ac:dyDescent="0.35">
      <c r="B50" s="542" t="s">
        <v>1198</v>
      </c>
      <c r="C50" s="543" t="s">
        <v>1199</v>
      </c>
    </row>
    <row r="51" spans="2:3" x14ac:dyDescent="0.35">
      <c r="B51" s="542" t="s">
        <v>1200</v>
      </c>
      <c r="C51" s="543" t="s">
        <v>1201</v>
      </c>
    </row>
    <row r="52" spans="2:3" x14ac:dyDescent="0.35">
      <c r="B52" s="542" t="s">
        <v>1202</v>
      </c>
      <c r="C52" s="543" t="s">
        <v>1203</v>
      </c>
    </row>
    <row r="53" spans="2:3" x14ac:dyDescent="0.35">
      <c r="B53" s="542" t="s">
        <v>1204</v>
      </c>
      <c r="C53" s="543" t="s">
        <v>1205</v>
      </c>
    </row>
    <row r="54" spans="2:3" x14ac:dyDescent="0.35">
      <c r="B54" s="542" t="s">
        <v>1206</v>
      </c>
      <c r="C54" s="543" t="s">
        <v>1207</v>
      </c>
    </row>
    <row r="55" spans="2:3" x14ac:dyDescent="0.35">
      <c r="B55" s="542" t="s">
        <v>1208</v>
      </c>
      <c r="C55" s="543" t="s">
        <v>1209</v>
      </c>
    </row>
    <row r="56" spans="2:3" x14ac:dyDescent="0.35">
      <c r="B56" s="547" t="s">
        <v>1210</v>
      </c>
      <c r="C56" s="548" t="s">
        <v>1211</v>
      </c>
    </row>
    <row r="57" spans="2:3" x14ac:dyDescent="0.35">
      <c r="B57" s="542" t="s">
        <v>1212</v>
      </c>
      <c r="C57" s="543" t="s">
        <v>1213</v>
      </c>
    </row>
    <row r="58" spans="2:3" x14ac:dyDescent="0.35">
      <c r="B58" s="542" t="s">
        <v>1214</v>
      </c>
      <c r="C58" s="543" t="s">
        <v>1215</v>
      </c>
    </row>
    <row r="59" spans="2:3" x14ac:dyDescent="0.35">
      <c r="B59" s="542" t="s">
        <v>1216</v>
      </c>
      <c r="C59" s="543" t="s">
        <v>1217</v>
      </c>
    </row>
    <row r="60" spans="2:3" x14ac:dyDescent="0.35">
      <c r="B60" s="547" t="s">
        <v>1218</v>
      </c>
      <c r="C60" s="548" t="s">
        <v>1219</v>
      </c>
    </row>
    <row r="61" spans="2:3" x14ac:dyDescent="0.35">
      <c r="B61" s="542" t="s">
        <v>1220</v>
      </c>
      <c r="C61" s="543" t="s">
        <v>1221</v>
      </c>
    </row>
    <row r="62" spans="2:3" ht="28" x14ac:dyDescent="0.35">
      <c r="B62" s="542" t="s">
        <v>1222</v>
      </c>
      <c r="C62" s="543" t="s">
        <v>1223</v>
      </c>
    </row>
    <row r="63" spans="2:3" x14ac:dyDescent="0.35">
      <c r="B63" s="542" t="s">
        <v>1224</v>
      </c>
      <c r="C63" s="543" t="s">
        <v>1225</v>
      </c>
    </row>
    <row r="64" spans="2:3" x14ac:dyDescent="0.35">
      <c r="B64" s="542" t="s">
        <v>1226</v>
      </c>
      <c r="C64" s="543" t="s">
        <v>1227</v>
      </c>
    </row>
    <row r="65" spans="2:3" x14ac:dyDescent="0.35">
      <c r="B65" s="542" t="s">
        <v>1228</v>
      </c>
      <c r="C65" s="543" t="s">
        <v>1229</v>
      </c>
    </row>
    <row r="66" spans="2:3" x14ac:dyDescent="0.35">
      <c r="B66" s="547" t="s">
        <v>1230</v>
      </c>
      <c r="C66" s="548" t="s">
        <v>1231</v>
      </c>
    </row>
    <row r="67" spans="2:3" x14ac:dyDescent="0.35">
      <c r="B67" s="542" t="s">
        <v>1232</v>
      </c>
      <c r="C67" s="543" t="s">
        <v>1233</v>
      </c>
    </row>
    <row r="68" spans="2:3" x14ac:dyDescent="0.35">
      <c r="B68" s="542" t="s">
        <v>1234</v>
      </c>
      <c r="C68" s="543" t="s">
        <v>1235</v>
      </c>
    </row>
    <row r="69" spans="2:3" x14ac:dyDescent="0.35">
      <c r="B69" s="542" t="s">
        <v>1236</v>
      </c>
      <c r="C69" s="543" t="s">
        <v>1237</v>
      </c>
    </row>
    <row r="70" spans="2:3" x14ac:dyDescent="0.35">
      <c r="B70" s="547" t="s">
        <v>1238</v>
      </c>
      <c r="C70" s="548" t="s">
        <v>1239</v>
      </c>
    </row>
    <row r="71" spans="2:3" x14ac:dyDescent="0.35">
      <c r="B71" s="542" t="s">
        <v>1240</v>
      </c>
      <c r="C71" s="543" t="s">
        <v>1241</v>
      </c>
    </row>
    <row r="72" spans="2:3" ht="28" x14ac:dyDescent="0.35">
      <c r="B72" s="542" t="s">
        <v>1242</v>
      </c>
      <c r="C72" s="543" t="s">
        <v>1243</v>
      </c>
    </row>
    <row r="73" spans="2:3" x14ac:dyDescent="0.35">
      <c r="B73" s="542" t="s">
        <v>1244</v>
      </c>
      <c r="C73" s="543" t="s">
        <v>1245</v>
      </c>
    </row>
    <row r="74" spans="2:3" x14ac:dyDescent="0.35">
      <c r="B74" s="542" t="s">
        <v>1246</v>
      </c>
      <c r="C74" s="543" t="s">
        <v>1247</v>
      </c>
    </row>
    <row r="75" spans="2:3" x14ac:dyDescent="0.35">
      <c r="B75" s="542" t="s">
        <v>1248</v>
      </c>
      <c r="C75" s="543" t="s">
        <v>1249</v>
      </c>
    </row>
    <row r="76" spans="2:3" x14ac:dyDescent="0.35">
      <c r="B76" s="542" t="s">
        <v>1250</v>
      </c>
      <c r="C76" s="543" t="s">
        <v>1251</v>
      </c>
    </row>
    <row r="77" spans="2:3" x14ac:dyDescent="0.35">
      <c r="B77" s="547" t="s">
        <v>1252</v>
      </c>
      <c r="C77" s="548" t="s">
        <v>1253</v>
      </c>
    </row>
    <row r="78" spans="2:3" ht="28" x14ac:dyDescent="0.35">
      <c r="B78" s="542" t="s">
        <v>1254</v>
      </c>
      <c r="C78" s="543" t="s">
        <v>1253</v>
      </c>
    </row>
    <row r="79" spans="2:3" x14ac:dyDescent="0.35">
      <c r="B79" s="547" t="s">
        <v>1255</v>
      </c>
      <c r="C79" s="548" t="s">
        <v>1256</v>
      </c>
    </row>
    <row r="80" spans="2:3" x14ac:dyDescent="0.35">
      <c r="B80" s="542" t="s">
        <v>1257</v>
      </c>
      <c r="C80" s="543" t="s">
        <v>1258</v>
      </c>
    </row>
    <row r="81" spans="2:3" x14ac:dyDescent="0.35">
      <c r="B81" s="542" t="s">
        <v>1259</v>
      </c>
      <c r="C81" s="543" t="s">
        <v>1260</v>
      </c>
    </row>
    <row r="82" spans="2:3" x14ac:dyDescent="0.35">
      <c r="B82" s="542" t="s">
        <v>1261</v>
      </c>
      <c r="C82" s="543" t="s">
        <v>1262</v>
      </c>
    </row>
    <row r="83" spans="2:3" x14ac:dyDescent="0.35">
      <c r="B83" s="542" t="s">
        <v>1263</v>
      </c>
      <c r="C83" s="543" t="s">
        <v>1264</v>
      </c>
    </row>
    <row r="84" spans="2:3" x14ac:dyDescent="0.35">
      <c r="B84" s="547" t="s">
        <v>1265</v>
      </c>
      <c r="C84" s="548" t="s">
        <v>1266</v>
      </c>
    </row>
    <row r="85" spans="2:3" x14ac:dyDescent="0.35">
      <c r="B85" s="542" t="s">
        <v>1267</v>
      </c>
      <c r="C85" s="543" t="s">
        <v>1268</v>
      </c>
    </row>
    <row r="86" spans="2:3" x14ac:dyDescent="0.35">
      <c r="B86" s="542" t="s">
        <v>1269</v>
      </c>
      <c r="C86" s="543" t="s">
        <v>1270</v>
      </c>
    </row>
    <row r="87" spans="2:3" x14ac:dyDescent="0.35">
      <c r="B87" s="547" t="s">
        <v>1271</v>
      </c>
      <c r="C87" s="548" t="s">
        <v>1272</v>
      </c>
    </row>
    <row r="88" spans="2:3" x14ac:dyDescent="0.35">
      <c r="B88" s="542" t="s">
        <v>1273</v>
      </c>
      <c r="C88" s="543" t="s">
        <v>1274</v>
      </c>
    </row>
    <row r="89" spans="2:3" x14ac:dyDescent="0.35">
      <c r="B89" s="542" t="s">
        <v>1275</v>
      </c>
      <c r="C89" s="543" t="s">
        <v>1276</v>
      </c>
    </row>
    <row r="90" spans="2:3" x14ac:dyDescent="0.35">
      <c r="B90" s="542" t="s">
        <v>1277</v>
      </c>
      <c r="C90" s="543" t="s">
        <v>1278</v>
      </c>
    </row>
    <row r="91" spans="2:3" x14ac:dyDescent="0.35">
      <c r="B91" s="545" t="s">
        <v>1279</v>
      </c>
      <c r="C91" s="546" t="s">
        <v>1280</v>
      </c>
    </row>
    <row r="92" spans="2:3" x14ac:dyDescent="0.35">
      <c r="B92" s="547" t="s">
        <v>1281</v>
      </c>
      <c r="C92" s="548" t="s">
        <v>1282</v>
      </c>
    </row>
    <row r="93" spans="2:3" x14ac:dyDescent="0.35">
      <c r="B93" s="542" t="s">
        <v>1283</v>
      </c>
      <c r="C93" s="543" t="s">
        <v>1284</v>
      </c>
    </row>
    <row r="94" spans="2:3" x14ac:dyDescent="0.35">
      <c r="B94" s="542" t="s">
        <v>1285</v>
      </c>
      <c r="C94" s="543" t="s">
        <v>1286</v>
      </c>
    </row>
    <row r="95" spans="2:3" x14ac:dyDescent="0.35">
      <c r="B95" s="547" t="s">
        <v>1287</v>
      </c>
      <c r="C95" s="548" t="s">
        <v>1288</v>
      </c>
    </row>
    <row r="96" spans="2:3" x14ac:dyDescent="0.35">
      <c r="B96" s="542" t="s">
        <v>1289</v>
      </c>
      <c r="C96" s="543" t="s">
        <v>1290</v>
      </c>
    </row>
    <row r="97" spans="2:3" x14ac:dyDescent="0.35">
      <c r="B97" s="542" t="s">
        <v>1291</v>
      </c>
      <c r="C97" s="543" t="s">
        <v>1292</v>
      </c>
    </row>
    <row r="98" spans="2:3" x14ac:dyDescent="0.35">
      <c r="B98" s="547" t="s">
        <v>1293</v>
      </c>
      <c r="C98" s="548" t="s">
        <v>1294</v>
      </c>
    </row>
    <row r="99" spans="2:3" x14ac:dyDescent="0.35">
      <c r="B99" s="542" t="s">
        <v>1295</v>
      </c>
      <c r="C99" s="543" t="s">
        <v>1294</v>
      </c>
    </row>
    <row r="100" spans="2:3" x14ac:dyDescent="0.35">
      <c r="B100" s="547" t="s">
        <v>1296</v>
      </c>
      <c r="C100" s="548" t="s">
        <v>1297</v>
      </c>
    </row>
    <row r="101" spans="2:3" x14ac:dyDescent="0.35">
      <c r="B101" s="542" t="s">
        <v>1298</v>
      </c>
      <c r="C101" s="543" t="s">
        <v>1297</v>
      </c>
    </row>
    <row r="102" spans="2:3" x14ac:dyDescent="0.35">
      <c r="B102" s="547" t="s">
        <v>1299</v>
      </c>
      <c r="C102" s="548" t="s">
        <v>1300</v>
      </c>
    </row>
    <row r="103" spans="2:3" x14ac:dyDescent="0.35">
      <c r="B103" s="542" t="s">
        <v>1301</v>
      </c>
      <c r="C103" s="543" t="s">
        <v>1300</v>
      </c>
    </row>
    <row r="104" spans="2:3" x14ac:dyDescent="0.35">
      <c r="B104" s="544" t="s">
        <v>1302</v>
      </c>
      <c r="C104" s="544" t="s">
        <v>1105</v>
      </c>
    </row>
  </sheetData>
  <pageMargins left="0.7" right="0.7" top="0.75" bottom="0.75" header="0.3" footer="0.3"/>
  <pageSetup paperSize="9"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1"/>
  <sheetViews>
    <sheetView workbookViewId="0">
      <selection activeCell="B13" sqref="B13"/>
    </sheetView>
  </sheetViews>
  <sheetFormatPr baseColWidth="10" defaultRowHeight="14.5" x14ac:dyDescent="0.35"/>
  <cols>
    <col min="1" max="1" width="10.90625" style="6"/>
    <col min="2" max="2" width="51.08984375" style="6" customWidth="1"/>
    <col min="3" max="3" width="15.08984375" style="6" customWidth="1"/>
    <col min="4" max="4" width="22.36328125" style="6" customWidth="1"/>
    <col min="5" max="16384" width="10.90625" style="6"/>
  </cols>
  <sheetData>
    <row r="2" spans="2:4" ht="28" x14ac:dyDescent="0.35">
      <c r="B2" s="541" t="s">
        <v>1422</v>
      </c>
      <c r="C2" s="541" t="s">
        <v>1423</v>
      </c>
      <c r="D2" s="541" t="s">
        <v>1101</v>
      </c>
    </row>
    <row r="3" spans="2:4" x14ac:dyDescent="0.35">
      <c r="B3" s="545" t="s">
        <v>1506</v>
      </c>
      <c r="C3" s="554" t="s">
        <v>1424</v>
      </c>
      <c r="D3" s="546" t="s">
        <v>1512</v>
      </c>
    </row>
    <row r="4" spans="2:4" x14ac:dyDescent="0.35">
      <c r="B4" s="551" t="s">
        <v>1425</v>
      </c>
      <c r="C4" s="555" t="s">
        <v>1424</v>
      </c>
      <c r="D4" s="552" t="s">
        <v>1512</v>
      </c>
    </row>
    <row r="5" spans="2:4" x14ac:dyDescent="0.35">
      <c r="B5" s="547" t="s">
        <v>1807</v>
      </c>
      <c r="C5" s="556" t="s">
        <v>1424</v>
      </c>
      <c r="D5" s="548" t="s">
        <v>1808</v>
      </c>
    </row>
    <row r="6" spans="2:4" x14ac:dyDescent="0.35">
      <c r="B6" s="542" t="s">
        <v>1809</v>
      </c>
      <c r="C6" s="557" t="s">
        <v>1436</v>
      </c>
      <c r="D6" s="543" t="s">
        <v>1509</v>
      </c>
    </row>
    <row r="7" spans="2:4" ht="28" x14ac:dyDescent="0.35">
      <c r="B7" s="542" t="s">
        <v>1810</v>
      </c>
      <c r="C7" s="557" t="s">
        <v>1436</v>
      </c>
      <c r="D7" s="543" t="s">
        <v>1811</v>
      </c>
    </row>
    <row r="8" spans="2:4" x14ac:dyDescent="0.35">
      <c r="B8" s="547" t="s">
        <v>1812</v>
      </c>
      <c r="C8" s="556" t="s">
        <v>1424</v>
      </c>
      <c r="D8" s="548" t="s">
        <v>1813</v>
      </c>
    </row>
    <row r="9" spans="2:4" ht="56" x14ac:dyDescent="0.35">
      <c r="B9" s="542" t="s">
        <v>1814</v>
      </c>
      <c r="C9" s="557" t="s">
        <v>1436</v>
      </c>
      <c r="D9" s="543" t="s">
        <v>1815</v>
      </c>
    </row>
    <row r="10" spans="2:4" ht="56" x14ac:dyDescent="0.35">
      <c r="B10" s="542" t="s">
        <v>1816</v>
      </c>
      <c r="C10" s="557" t="s">
        <v>1429</v>
      </c>
      <c r="D10" s="543" t="s">
        <v>1511</v>
      </c>
    </row>
    <row r="11" spans="2:4" x14ac:dyDescent="0.35">
      <c r="B11" s="544" t="s">
        <v>1804</v>
      </c>
      <c r="C11" s="541" t="s">
        <v>1424</v>
      </c>
      <c r="D11" s="544" t="s">
        <v>1512</v>
      </c>
    </row>
  </sheetData>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7"/>
  <sheetViews>
    <sheetView workbookViewId="0">
      <selection activeCell="B13" sqref="B13"/>
    </sheetView>
  </sheetViews>
  <sheetFormatPr baseColWidth="10" defaultRowHeight="14.5" x14ac:dyDescent="0.35"/>
  <cols>
    <col min="1" max="1" width="10.90625" style="6"/>
    <col min="2" max="2" width="51.08984375" style="6" customWidth="1"/>
    <col min="3" max="3" width="15.08984375" style="6" customWidth="1"/>
    <col min="4" max="4" width="22.36328125" style="6" customWidth="1"/>
    <col min="5" max="16384" width="10.90625" style="6"/>
  </cols>
  <sheetData>
    <row r="2" spans="2:4" ht="28" x14ac:dyDescent="0.35">
      <c r="B2" s="541" t="s">
        <v>1422</v>
      </c>
      <c r="C2" s="541" t="s">
        <v>1423</v>
      </c>
      <c r="D2" s="541" t="s">
        <v>1101</v>
      </c>
    </row>
    <row r="3" spans="2:4" ht="28" x14ac:dyDescent="0.35">
      <c r="B3" s="545" t="s">
        <v>21</v>
      </c>
      <c r="C3" s="554" t="s">
        <v>1424</v>
      </c>
      <c r="D3" s="546" t="s">
        <v>1507</v>
      </c>
    </row>
    <row r="4" spans="2:4" x14ac:dyDescent="0.35">
      <c r="B4" s="551" t="s">
        <v>1425</v>
      </c>
      <c r="C4" s="555" t="s">
        <v>1424</v>
      </c>
      <c r="D4" s="552" t="s">
        <v>1507</v>
      </c>
    </row>
    <row r="5" spans="2:4" x14ac:dyDescent="0.35">
      <c r="B5" s="547" t="s">
        <v>1807</v>
      </c>
      <c r="C5" s="556" t="s">
        <v>1424</v>
      </c>
      <c r="D5" s="548" t="s">
        <v>1811</v>
      </c>
    </row>
    <row r="6" spans="2:4" ht="28" x14ac:dyDescent="0.35">
      <c r="B6" s="542" t="s">
        <v>1810</v>
      </c>
      <c r="C6" s="557" t="s">
        <v>1436</v>
      </c>
      <c r="D6" s="543" t="s">
        <v>1811</v>
      </c>
    </row>
    <row r="7" spans="2:4" x14ac:dyDescent="0.35">
      <c r="B7" s="547" t="s">
        <v>1812</v>
      </c>
      <c r="C7" s="556" t="s">
        <v>1424</v>
      </c>
      <c r="D7" s="548" t="s">
        <v>1815</v>
      </c>
    </row>
    <row r="8" spans="2:4" ht="56" x14ac:dyDescent="0.35">
      <c r="B8" s="542" t="s">
        <v>1814</v>
      </c>
      <c r="C8" s="557" t="s">
        <v>1436</v>
      </c>
      <c r="D8" s="543" t="s">
        <v>1815</v>
      </c>
    </row>
    <row r="9" spans="2:4" ht="28" x14ac:dyDescent="0.35">
      <c r="B9" s="545" t="s">
        <v>1508</v>
      </c>
      <c r="C9" s="554" t="s">
        <v>1424</v>
      </c>
      <c r="D9" s="546" t="s">
        <v>1509</v>
      </c>
    </row>
    <row r="10" spans="2:4" x14ac:dyDescent="0.35">
      <c r="B10" s="551" t="s">
        <v>1425</v>
      </c>
      <c r="C10" s="555" t="s">
        <v>1424</v>
      </c>
      <c r="D10" s="552" t="s">
        <v>1509</v>
      </c>
    </row>
    <row r="11" spans="2:4" x14ac:dyDescent="0.35">
      <c r="B11" s="547" t="s">
        <v>1807</v>
      </c>
      <c r="C11" s="556" t="s">
        <v>1424</v>
      </c>
      <c r="D11" s="548" t="s">
        <v>1509</v>
      </c>
    </row>
    <row r="12" spans="2:4" x14ac:dyDescent="0.35">
      <c r="B12" s="542" t="s">
        <v>1809</v>
      </c>
      <c r="C12" s="557" t="s">
        <v>1436</v>
      </c>
      <c r="D12" s="543" t="s">
        <v>1509</v>
      </c>
    </row>
    <row r="13" spans="2:4" x14ac:dyDescent="0.35">
      <c r="B13" s="545" t="s">
        <v>1510</v>
      </c>
      <c r="C13" s="554" t="s">
        <v>1424</v>
      </c>
      <c r="D13" s="546" t="s">
        <v>1511</v>
      </c>
    </row>
    <row r="14" spans="2:4" x14ac:dyDescent="0.35">
      <c r="B14" s="551" t="s">
        <v>1425</v>
      </c>
      <c r="C14" s="555" t="s">
        <v>1424</v>
      </c>
      <c r="D14" s="552" t="s">
        <v>1511</v>
      </c>
    </row>
    <row r="15" spans="2:4" x14ac:dyDescent="0.35">
      <c r="B15" s="547" t="s">
        <v>1812</v>
      </c>
      <c r="C15" s="556" t="s">
        <v>1424</v>
      </c>
      <c r="D15" s="548" t="s">
        <v>1511</v>
      </c>
    </row>
    <row r="16" spans="2:4" ht="56" x14ac:dyDescent="0.35">
      <c r="B16" s="542" t="s">
        <v>1816</v>
      </c>
      <c r="C16" s="557" t="s">
        <v>1429</v>
      </c>
      <c r="D16" s="543" t="s">
        <v>1511</v>
      </c>
    </row>
    <row r="17" spans="2:4" x14ac:dyDescent="0.35">
      <c r="B17" s="544" t="s">
        <v>1804</v>
      </c>
      <c r="C17" s="541" t="s">
        <v>1424</v>
      </c>
      <c r="D17" s="544" t="s">
        <v>1512</v>
      </c>
    </row>
  </sheetData>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0"/>
  <sheetViews>
    <sheetView workbookViewId="0">
      <selection activeCell="B13" sqref="B13"/>
    </sheetView>
  </sheetViews>
  <sheetFormatPr baseColWidth="10" defaultRowHeight="14.5" x14ac:dyDescent="0.35"/>
  <cols>
    <col min="1" max="1" width="10.90625" style="6"/>
    <col min="2" max="4" width="7.6328125" style="6" customWidth="1"/>
    <col min="5" max="5" width="105.6328125" style="6" customWidth="1"/>
    <col min="6" max="7" width="15.6328125" style="6" customWidth="1"/>
    <col min="8" max="16384" width="10.90625" style="6"/>
  </cols>
  <sheetData>
    <row r="2" spans="2:7" x14ac:dyDescent="0.35">
      <c r="B2" s="563" t="s">
        <v>1817</v>
      </c>
      <c r="C2" s="563" t="s">
        <v>1438</v>
      </c>
      <c r="D2" s="563" t="s">
        <v>1438</v>
      </c>
      <c r="E2" s="563" t="s">
        <v>1438</v>
      </c>
      <c r="F2" s="563" t="s">
        <v>1438</v>
      </c>
      <c r="G2" s="564" t="s">
        <v>1438</v>
      </c>
    </row>
    <row r="3" spans="2:7" x14ac:dyDescent="0.35">
      <c r="B3" s="565" t="s">
        <v>1439</v>
      </c>
      <c r="C3" s="565" t="s">
        <v>1439</v>
      </c>
      <c r="D3" s="565" t="s">
        <v>1439</v>
      </c>
      <c r="E3" s="565" t="s">
        <v>1439</v>
      </c>
      <c r="F3" s="565" t="s">
        <v>1439</v>
      </c>
      <c r="G3" s="566" t="s">
        <v>1439</v>
      </c>
    </row>
    <row r="4" spans="2:7" x14ac:dyDescent="0.35">
      <c r="B4" s="565" t="s">
        <v>1440</v>
      </c>
      <c r="C4" s="565" t="s">
        <v>1440</v>
      </c>
      <c r="D4" s="565" t="s">
        <v>1440</v>
      </c>
      <c r="E4" s="565" t="s">
        <v>1440</v>
      </c>
      <c r="F4" s="565" t="s">
        <v>1440</v>
      </c>
      <c r="G4" s="566" t="s">
        <v>1440</v>
      </c>
    </row>
    <row r="5" spans="2:7" x14ac:dyDescent="0.35">
      <c r="B5" s="567" t="s">
        <v>1441</v>
      </c>
      <c r="C5" s="567" t="s">
        <v>1441</v>
      </c>
      <c r="D5" s="567" t="s">
        <v>1441</v>
      </c>
      <c r="E5" s="567" t="s">
        <v>1441</v>
      </c>
      <c r="F5" s="567" t="s">
        <v>1441</v>
      </c>
      <c r="G5" s="568" t="s">
        <v>1441</v>
      </c>
    </row>
    <row r="6" spans="2:7" x14ac:dyDescent="0.35">
      <c r="B6" s="569" t="s">
        <v>87</v>
      </c>
      <c r="C6" s="569" t="s">
        <v>87</v>
      </c>
      <c r="D6" s="569" t="s">
        <v>87</v>
      </c>
      <c r="E6" s="569" t="s">
        <v>87</v>
      </c>
      <c r="F6" s="556">
        <v>2022</v>
      </c>
      <c r="G6" s="556">
        <v>2021</v>
      </c>
    </row>
    <row r="7" spans="2:7" x14ac:dyDescent="0.35">
      <c r="B7" s="570" t="s">
        <v>1442</v>
      </c>
      <c r="C7" s="570" t="s">
        <v>1442</v>
      </c>
      <c r="D7" s="570" t="s">
        <v>1442</v>
      </c>
      <c r="E7" s="570" t="s">
        <v>1442</v>
      </c>
      <c r="F7" s="553" t="s">
        <v>1424</v>
      </c>
      <c r="G7" s="553" t="s">
        <v>1424</v>
      </c>
    </row>
    <row r="8" spans="2:7" x14ac:dyDescent="0.35">
      <c r="B8" s="558" t="s">
        <v>1424</v>
      </c>
      <c r="C8" s="571" t="s">
        <v>1443</v>
      </c>
      <c r="D8" s="571" t="s">
        <v>1443</v>
      </c>
      <c r="E8" s="571" t="s">
        <v>1443</v>
      </c>
      <c r="F8" s="553" t="s">
        <v>1512</v>
      </c>
      <c r="G8" s="553" t="s">
        <v>1818</v>
      </c>
    </row>
    <row r="9" spans="2:7" x14ac:dyDescent="0.35">
      <c r="B9" s="559" t="s">
        <v>1424</v>
      </c>
      <c r="C9" s="560" t="s">
        <v>1424</v>
      </c>
      <c r="D9" s="562" t="s">
        <v>1445</v>
      </c>
      <c r="E9" s="562" t="s">
        <v>1445</v>
      </c>
      <c r="F9" s="543">
        <v>0</v>
      </c>
      <c r="G9" s="543">
        <v>0</v>
      </c>
    </row>
    <row r="10" spans="2:7" x14ac:dyDescent="0.35">
      <c r="B10" s="559" t="s">
        <v>1424</v>
      </c>
      <c r="C10" s="560" t="s">
        <v>1424</v>
      </c>
      <c r="D10" s="562" t="s">
        <v>1446</v>
      </c>
      <c r="E10" s="562" t="s">
        <v>1446</v>
      </c>
      <c r="F10" s="543">
        <v>0</v>
      </c>
      <c r="G10" s="543">
        <v>0</v>
      </c>
    </row>
    <row r="11" spans="2:7" x14ac:dyDescent="0.35">
      <c r="B11" s="559" t="s">
        <v>1424</v>
      </c>
      <c r="C11" s="560" t="s">
        <v>1424</v>
      </c>
      <c r="D11" s="562" t="s">
        <v>1447</v>
      </c>
      <c r="E11" s="562" t="s">
        <v>1447</v>
      </c>
      <c r="F11" s="543">
        <v>0</v>
      </c>
      <c r="G11" s="543">
        <v>0</v>
      </c>
    </row>
    <row r="12" spans="2:7" x14ac:dyDescent="0.35">
      <c r="B12" s="559" t="s">
        <v>1424</v>
      </c>
      <c r="C12" s="560" t="s">
        <v>1424</v>
      </c>
      <c r="D12" s="562" t="s">
        <v>1448</v>
      </c>
      <c r="E12" s="562" t="s">
        <v>1448</v>
      </c>
      <c r="F12" s="543">
        <v>0</v>
      </c>
      <c r="G12" s="543">
        <v>0</v>
      </c>
    </row>
    <row r="13" spans="2:7" x14ac:dyDescent="0.35">
      <c r="B13" s="559" t="s">
        <v>1424</v>
      </c>
      <c r="C13" s="560" t="s">
        <v>1424</v>
      </c>
      <c r="D13" s="562" t="s">
        <v>1449</v>
      </c>
      <c r="E13" s="562" t="s">
        <v>1449</v>
      </c>
      <c r="F13" s="543">
        <v>0</v>
      </c>
      <c r="G13" s="543">
        <v>0</v>
      </c>
    </row>
    <row r="14" spans="2:7" x14ac:dyDescent="0.35">
      <c r="B14" s="559" t="s">
        <v>1424</v>
      </c>
      <c r="C14" s="560" t="s">
        <v>1424</v>
      </c>
      <c r="D14" s="562" t="s">
        <v>1450</v>
      </c>
      <c r="E14" s="562" t="s">
        <v>1450</v>
      </c>
      <c r="F14" s="543">
        <v>0</v>
      </c>
      <c r="G14" s="543">
        <v>0</v>
      </c>
    </row>
    <row r="15" spans="2:7" x14ac:dyDescent="0.35">
      <c r="B15" s="559" t="s">
        <v>1424</v>
      </c>
      <c r="C15" s="560" t="s">
        <v>1424</v>
      </c>
      <c r="D15" s="562" t="s">
        <v>1451</v>
      </c>
      <c r="E15" s="562" t="s">
        <v>1451</v>
      </c>
      <c r="F15" s="543">
        <v>0</v>
      </c>
      <c r="G15" s="543">
        <v>0</v>
      </c>
    </row>
    <row r="16" spans="2:7" x14ac:dyDescent="0.35">
      <c r="B16" s="559" t="s">
        <v>1424</v>
      </c>
      <c r="C16" s="560" t="s">
        <v>1424</v>
      </c>
      <c r="D16" s="562" t="s">
        <v>1452</v>
      </c>
      <c r="E16" s="562" t="s">
        <v>1452</v>
      </c>
      <c r="F16" s="543">
        <v>0</v>
      </c>
      <c r="G16" s="543">
        <v>0</v>
      </c>
    </row>
    <row r="17" spans="2:7" x14ac:dyDescent="0.35">
      <c r="B17" s="559" t="s">
        <v>1424</v>
      </c>
      <c r="C17" s="560" t="s">
        <v>1424</v>
      </c>
      <c r="D17" s="562" t="s">
        <v>1453</v>
      </c>
      <c r="E17" s="562" t="s">
        <v>1453</v>
      </c>
      <c r="F17" s="543" t="s">
        <v>1512</v>
      </c>
      <c r="G17" s="543" t="s">
        <v>1818</v>
      </c>
    </row>
    <row r="18" spans="2:7" x14ac:dyDescent="0.35">
      <c r="B18" s="559" t="s">
        <v>1424</v>
      </c>
      <c r="C18" s="560" t="s">
        <v>1424</v>
      </c>
      <c r="D18" s="562" t="s">
        <v>1454</v>
      </c>
      <c r="E18" s="562" t="s">
        <v>1454</v>
      </c>
      <c r="F18" s="543">
        <v>0</v>
      </c>
      <c r="G18" s="543">
        <v>0</v>
      </c>
    </row>
    <row r="19" spans="2:7" x14ac:dyDescent="0.35">
      <c r="B19" s="572" t="s">
        <v>1424</v>
      </c>
      <c r="C19" s="572" t="s">
        <v>1424</v>
      </c>
      <c r="D19" s="572" t="s">
        <v>1424</v>
      </c>
      <c r="E19" s="572" t="s">
        <v>1424</v>
      </c>
      <c r="F19" s="543" t="s">
        <v>1424</v>
      </c>
      <c r="G19" s="543" t="s">
        <v>1424</v>
      </c>
    </row>
    <row r="20" spans="2:7" x14ac:dyDescent="0.35">
      <c r="B20" s="558" t="s">
        <v>1424</v>
      </c>
      <c r="C20" s="571" t="s">
        <v>1455</v>
      </c>
      <c r="D20" s="571" t="s">
        <v>1455</v>
      </c>
      <c r="E20" s="571" t="s">
        <v>1455</v>
      </c>
      <c r="F20" s="553" t="s">
        <v>1799</v>
      </c>
      <c r="G20" s="553" t="s">
        <v>1818</v>
      </c>
    </row>
    <row r="21" spans="2:7" x14ac:dyDescent="0.35">
      <c r="B21" s="559" t="s">
        <v>1424</v>
      </c>
      <c r="C21" s="560" t="s">
        <v>1424</v>
      </c>
      <c r="D21" s="562" t="s">
        <v>1456</v>
      </c>
      <c r="E21" s="562" t="s">
        <v>1456</v>
      </c>
      <c r="F21" s="543" t="s">
        <v>1514</v>
      </c>
      <c r="G21" s="543" t="s">
        <v>1819</v>
      </c>
    </row>
    <row r="22" spans="2:7" x14ac:dyDescent="0.35">
      <c r="B22" s="559" t="s">
        <v>1424</v>
      </c>
      <c r="C22" s="560" t="s">
        <v>1424</v>
      </c>
      <c r="D22" s="562" t="s">
        <v>1458</v>
      </c>
      <c r="E22" s="562" t="s">
        <v>1458</v>
      </c>
      <c r="F22" s="543" t="s">
        <v>1532</v>
      </c>
      <c r="G22" s="543" t="s">
        <v>1820</v>
      </c>
    </row>
    <row r="23" spans="2:7" x14ac:dyDescent="0.35">
      <c r="B23" s="559" t="s">
        <v>1424</v>
      </c>
      <c r="C23" s="560" t="s">
        <v>1424</v>
      </c>
      <c r="D23" s="562" t="s">
        <v>1460</v>
      </c>
      <c r="E23" s="562" t="s">
        <v>1460</v>
      </c>
      <c r="F23" s="543" t="s">
        <v>1568</v>
      </c>
      <c r="G23" s="543" t="s">
        <v>1821</v>
      </c>
    </row>
    <row r="24" spans="2:7" x14ac:dyDescent="0.35">
      <c r="B24" s="559" t="s">
        <v>1424</v>
      </c>
      <c r="C24" s="560" t="s">
        <v>1424</v>
      </c>
      <c r="D24" s="562" t="s">
        <v>1462</v>
      </c>
      <c r="E24" s="562" t="s">
        <v>1462</v>
      </c>
      <c r="F24" s="543">
        <v>0</v>
      </c>
      <c r="G24" s="543">
        <v>0</v>
      </c>
    </row>
    <row r="25" spans="2:7" x14ac:dyDescent="0.35">
      <c r="B25" s="559" t="s">
        <v>1424</v>
      </c>
      <c r="C25" s="560" t="s">
        <v>1424</v>
      </c>
      <c r="D25" s="562" t="s">
        <v>1463</v>
      </c>
      <c r="E25" s="562" t="s">
        <v>1463</v>
      </c>
      <c r="F25" s="543">
        <v>0</v>
      </c>
      <c r="G25" s="543">
        <v>0</v>
      </c>
    </row>
    <row r="26" spans="2:7" x14ac:dyDescent="0.35">
      <c r="B26" s="559" t="s">
        <v>1424</v>
      </c>
      <c r="C26" s="560" t="s">
        <v>1424</v>
      </c>
      <c r="D26" s="562" t="s">
        <v>1464</v>
      </c>
      <c r="E26" s="562" t="s">
        <v>1464</v>
      </c>
      <c r="F26" s="543">
        <v>0</v>
      </c>
      <c r="G26" s="543">
        <v>0</v>
      </c>
    </row>
    <row r="27" spans="2:7" x14ac:dyDescent="0.35">
      <c r="B27" s="559" t="s">
        <v>1424</v>
      </c>
      <c r="C27" s="560" t="s">
        <v>1424</v>
      </c>
      <c r="D27" s="562" t="s">
        <v>1465</v>
      </c>
      <c r="E27" s="562" t="s">
        <v>1465</v>
      </c>
      <c r="F27" s="543">
        <v>0</v>
      </c>
      <c r="G27" s="543">
        <v>0</v>
      </c>
    </row>
    <row r="28" spans="2:7" x14ac:dyDescent="0.35">
      <c r="B28" s="559" t="s">
        <v>1424</v>
      </c>
      <c r="C28" s="560" t="s">
        <v>1424</v>
      </c>
      <c r="D28" s="562" t="s">
        <v>1466</v>
      </c>
      <c r="E28" s="562" t="s">
        <v>1466</v>
      </c>
      <c r="F28" s="543">
        <v>0</v>
      </c>
      <c r="G28" s="543">
        <v>0</v>
      </c>
    </row>
    <row r="29" spans="2:7" x14ac:dyDescent="0.35">
      <c r="B29" s="559" t="s">
        <v>1424</v>
      </c>
      <c r="C29" s="560" t="s">
        <v>1424</v>
      </c>
      <c r="D29" s="562" t="s">
        <v>1467</v>
      </c>
      <c r="E29" s="562" t="s">
        <v>1467</v>
      </c>
      <c r="F29" s="543">
        <v>0</v>
      </c>
      <c r="G29" s="543">
        <v>0</v>
      </c>
    </row>
    <row r="30" spans="2:7" x14ac:dyDescent="0.35">
      <c r="B30" s="559" t="s">
        <v>1424</v>
      </c>
      <c r="C30" s="560" t="s">
        <v>1424</v>
      </c>
      <c r="D30" s="562" t="s">
        <v>1468</v>
      </c>
      <c r="E30" s="562" t="s">
        <v>1468</v>
      </c>
      <c r="F30" s="543">
        <v>0</v>
      </c>
      <c r="G30" s="543">
        <v>0</v>
      </c>
    </row>
    <row r="31" spans="2:7" x14ac:dyDescent="0.35">
      <c r="B31" s="559" t="s">
        <v>1424</v>
      </c>
      <c r="C31" s="560" t="s">
        <v>1424</v>
      </c>
      <c r="D31" s="562" t="s">
        <v>1469</v>
      </c>
      <c r="E31" s="562" t="s">
        <v>1469</v>
      </c>
      <c r="F31" s="543">
        <v>0</v>
      </c>
      <c r="G31" s="543">
        <v>0</v>
      </c>
    </row>
    <row r="32" spans="2:7" x14ac:dyDescent="0.35">
      <c r="B32" s="559" t="s">
        <v>1424</v>
      </c>
      <c r="C32" s="560" t="s">
        <v>1424</v>
      </c>
      <c r="D32" s="562" t="s">
        <v>1470</v>
      </c>
      <c r="E32" s="562" t="s">
        <v>1470</v>
      </c>
      <c r="F32" s="543">
        <v>0</v>
      </c>
      <c r="G32" s="543">
        <v>0</v>
      </c>
    </row>
    <row r="33" spans="2:7" x14ac:dyDescent="0.35">
      <c r="B33" s="559" t="s">
        <v>1424</v>
      </c>
      <c r="C33" s="560" t="s">
        <v>1424</v>
      </c>
      <c r="D33" s="562" t="s">
        <v>1471</v>
      </c>
      <c r="E33" s="562" t="s">
        <v>1471</v>
      </c>
      <c r="F33" s="543">
        <v>0</v>
      </c>
      <c r="G33" s="543">
        <v>0</v>
      </c>
    </row>
    <row r="34" spans="2:7" x14ac:dyDescent="0.35">
      <c r="B34" s="559" t="s">
        <v>1424</v>
      </c>
      <c r="C34" s="560" t="s">
        <v>1424</v>
      </c>
      <c r="D34" s="562" t="s">
        <v>1472</v>
      </c>
      <c r="E34" s="562" t="s">
        <v>1472</v>
      </c>
      <c r="F34" s="543">
        <v>0</v>
      </c>
      <c r="G34" s="543">
        <v>0</v>
      </c>
    </row>
    <row r="35" spans="2:7" x14ac:dyDescent="0.35">
      <c r="B35" s="559" t="s">
        <v>1424</v>
      </c>
      <c r="C35" s="560" t="s">
        <v>1424</v>
      </c>
      <c r="D35" s="562" t="s">
        <v>1473</v>
      </c>
      <c r="E35" s="562" t="s">
        <v>1473</v>
      </c>
      <c r="F35" s="543">
        <v>0</v>
      </c>
      <c r="G35" s="543">
        <v>0</v>
      </c>
    </row>
    <row r="36" spans="2:7" x14ac:dyDescent="0.35">
      <c r="B36" s="559" t="s">
        <v>1424</v>
      </c>
      <c r="C36" s="560" t="s">
        <v>1424</v>
      </c>
      <c r="D36" s="562" t="s">
        <v>1474</v>
      </c>
      <c r="E36" s="562" t="s">
        <v>1474</v>
      </c>
      <c r="F36" s="543">
        <v>0</v>
      </c>
      <c r="G36" s="543">
        <v>0</v>
      </c>
    </row>
    <row r="37" spans="2:7" x14ac:dyDescent="0.35">
      <c r="B37" s="570" t="s">
        <v>1475</v>
      </c>
      <c r="C37" s="570" t="s">
        <v>1475</v>
      </c>
      <c r="D37" s="570" t="s">
        <v>1475</v>
      </c>
      <c r="E37" s="570" t="s">
        <v>1475</v>
      </c>
      <c r="F37" s="553" t="s">
        <v>1610</v>
      </c>
      <c r="G37" s="553">
        <v>0</v>
      </c>
    </row>
    <row r="38" spans="2:7" x14ac:dyDescent="0.35">
      <c r="B38" s="572" t="s">
        <v>1424</v>
      </c>
      <c r="C38" s="572" t="s">
        <v>1424</v>
      </c>
      <c r="D38" s="572" t="s">
        <v>1424</v>
      </c>
      <c r="E38" s="572" t="s">
        <v>1424</v>
      </c>
      <c r="F38" s="543" t="s">
        <v>1424</v>
      </c>
      <c r="G38" s="543" t="s">
        <v>1424</v>
      </c>
    </row>
    <row r="39" spans="2:7" x14ac:dyDescent="0.35">
      <c r="B39" s="570" t="s">
        <v>1476</v>
      </c>
      <c r="C39" s="570" t="s">
        <v>1476</v>
      </c>
      <c r="D39" s="570" t="s">
        <v>1476</v>
      </c>
      <c r="E39" s="570" t="s">
        <v>1476</v>
      </c>
      <c r="F39" s="553" t="s">
        <v>1424</v>
      </c>
      <c r="G39" s="553" t="s">
        <v>1424</v>
      </c>
    </row>
    <row r="40" spans="2:7" x14ac:dyDescent="0.35">
      <c r="B40" s="558" t="s">
        <v>1424</v>
      </c>
      <c r="C40" s="571" t="s">
        <v>1443</v>
      </c>
      <c r="D40" s="571" t="s">
        <v>1443</v>
      </c>
      <c r="E40" s="571" t="s">
        <v>1443</v>
      </c>
      <c r="F40" s="553">
        <v>0</v>
      </c>
      <c r="G40" s="553">
        <v>0</v>
      </c>
    </row>
    <row r="41" spans="2:7" x14ac:dyDescent="0.35">
      <c r="B41" s="559" t="s">
        <v>1424</v>
      </c>
      <c r="C41" s="560" t="s">
        <v>1424</v>
      </c>
      <c r="D41" s="562" t="s">
        <v>1477</v>
      </c>
      <c r="E41" s="562" t="s">
        <v>1477</v>
      </c>
      <c r="F41" s="543">
        <v>0</v>
      </c>
      <c r="G41" s="543">
        <v>0</v>
      </c>
    </row>
    <row r="42" spans="2:7" x14ac:dyDescent="0.35">
      <c r="B42" s="559" t="s">
        <v>1424</v>
      </c>
      <c r="C42" s="560" t="s">
        <v>1424</v>
      </c>
      <c r="D42" s="562" t="s">
        <v>1478</v>
      </c>
      <c r="E42" s="562" t="s">
        <v>1478</v>
      </c>
      <c r="F42" s="543">
        <v>0</v>
      </c>
      <c r="G42" s="543">
        <v>0</v>
      </c>
    </row>
    <row r="43" spans="2:7" x14ac:dyDescent="0.35">
      <c r="B43" s="559" t="s">
        <v>1424</v>
      </c>
      <c r="C43" s="560" t="s">
        <v>1424</v>
      </c>
      <c r="D43" s="562" t="s">
        <v>1479</v>
      </c>
      <c r="E43" s="562" t="s">
        <v>1479</v>
      </c>
      <c r="F43" s="543">
        <v>0</v>
      </c>
      <c r="G43" s="543">
        <v>0</v>
      </c>
    </row>
    <row r="44" spans="2:7" x14ac:dyDescent="0.35">
      <c r="B44" s="572" t="s">
        <v>1424</v>
      </c>
      <c r="C44" s="572" t="s">
        <v>1424</v>
      </c>
      <c r="D44" s="572" t="s">
        <v>1424</v>
      </c>
      <c r="E44" s="572" t="s">
        <v>1424</v>
      </c>
      <c r="F44" s="543" t="s">
        <v>1424</v>
      </c>
      <c r="G44" s="543" t="s">
        <v>1424</v>
      </c>
    </row>
    <row r="45" spans="2:7" x14ac:dyDescent="0.35">
      <c r="B45" s="558" t="s">
        <v>1424</v>
      </c>
      <c r="C45" s="571" t="s">
        <v>1455</v>
      </c>
      <c r="D45" s="571" t="s">
        <v>1455</v>
      </c>
      <c r="E45" s="571" t="s">
        <v>1455</v>
      </c>
      <c r="F45" s="553" t="s">
        <v>1610</v>
      </c>
      <c r="G45" s="553">
        <v>0</v>
      </c>
    </row>
    <row r="46" spans="2:7" x14ac:dyDescent="0.35">
      <c r="B46" s="559" t="s">
        <v>1424</v>
      </c>
      <c r="C46" s="560" t="s">
        <v>1424</v>
      </c>
      <c r="D46" s="562" t="s">
        <v>1477</v>
      </c>
      <c r="E46" s="562" t="s">
        <v>1477</v>
      </c>
      <c r="F46" s="543">
        <v>0</v>
      </c>
      <c r="G46" s="543">
        <v>0</v>
      </c>
    </row>
    <row r="47" spans="2:7" x14ac:dyDescent="0.35">
      <c r="B47" s="559" t="s">
        <v>1424</v>
      </c>
      <c r="C47" s="560" t="s">
        <v>1424</v>
      </c>
      <c r="D47" s="562" t="s">
        <v>1478</v>
      </c>
      <c r="E47" s="562" t="s">
        <v>1478</v>
      </c>
      <c r="F47" s="543" t="s">
        <v>1822</v>
      </c>
      <c r="G47" s="543">
        <v>0</v>
      </c>
    </row>
    <row r="48" spans="2:7" x14ac:dyDescent="0.35">
      <c r="B48" s="559" t="s">
        <v>1424</v>
      </c>
      <c r="C48" s="560" t="s">
        <v>1424</v>
      </c>
      <c r="D48" s="562" t="s">
        <v>1481</v>
      </c>
      <c r="E48" s="562" t="s">
        <v>1481</v>
      </c>
      <c r="F48" s="543" t="s">
        <v>1618</v>
      </c>
      <c r="G48" s="543">
        <v>0</v>
      </c>
    </row>
    <row r="49" spans="2:7" x14ac:dyDescent="0.35">
      <c r="B49" s="570" t="s">
        <v>1482</v>
      </c>
      <c r="C49" s="570" t="s">
        <v>1482</v>
      </c>
      <c r="D49" s="570" t="s">
        <v>1482</v>
      </c>
      <c r="E49" s="570" t="s">
        <v>1482</v>
      </c>
      <c r="F49" s="553" t="s">
        <v>1823</v>
      </c>
      <c r="G49" s="553">
        <v>0</v>
      </c>
    </row>
    <row r="50" spans="2:7" x14ac:dyDescent="0.35">
      <c r="B50" s="572" t="s">
        <v>1424</v>
      </c>
      <c r="C50" s="572" t="s">
        <v>1424</v>
      </c>
      <c r="D50" s="572" t="s">
        <v>1424</v>
      </c>
      <c r="E50" s="572" t="s">
        <v>1424</v>
      </c>
      <c r="F50" s="543" t="s">
        <v>1424</v>
      </c>
      <c r="G50" s="543" t="s">
        <v>1424</v>
      </c>
    </row>
    <row r="51" spans="2:7" x14ac:dyDescent="0.35">
      <c r="B51" s="570" t="s">
        <v>1484</v>
      </c>
      <c r="C51" s="570" t="s">
        <v>1484</v>
      </c>
      <c r="D51" s="570" t="s">
        <v>1484</v>
      </c>
      <c r="E51" s="570" t="s">
        <v>1484</v>
      </c>
      <c r="F51" s="553" t="s">
        <v>1424</v>
      </c>
      <c r="G51" s="553" t="s">
        <v>1424</v>
      </c>
    </row>
    <row r="52" spans="2:7" x14ac:dyDescent="0.35">
      <c r="B52" s="558" t="s">
        <v>1424</v>
      </c>
      <c r="C52" s="571" t="s">
        <v>1443</v>
      </c>
      <c r="D52" s="571" t="s">
        <v>1443</v>
      </c>
      <c r="E52" s="571" t="s">
        <v>1443</v>
      </c>
      <c r="F52" s="553">
        <v>0</v>
      </c>
      <c r="G52" s="553">
        <v>0</v>
      </c>
    </row>
    <row r="53" spans="2:7" x14ac:dyDescent="0.35">
      <c r="B53" s="559" t="s">
        <v>1424</v>
      </c>
      <c r="C53" s="560" t="s">
        <v>1424</v>
      </c>
      <c r="D53" s="562" t="s">
        <v>1485</v>
      </c>
      <c r="E53" s="562" t="s">
        <v>1485</v>
      </c>
      <c r="F53" s="543">
        <v>0</v>
      </c>
      <c r="G53" s="543">
        <v>0</v>
      </c>
    </row>
    <row r="54" spans="2:7" x14ac:dyDescent="0.35">
      <c r="B54" s="559" t="s">
        <v>1424</v>
      </c>
      <c r="C54" s="560" t="s">
        <v>1424</v>
      </c>
      <c r="D54" s="560" t="s">
        <v>1424</v>
      </c>
      <c r="E54" s="561" t="s">
        <v>1486</v>
      </c>
      <c r="F54" s="543">
        <v>0</v>
      </c>
      <c r="G54" s="543">
        <v>0</v>
      </c>
    </row>
    <row r="55" spans="2:7" x14ac:dyDescent="0.35">
      <c r="B55" s="559" t="s">
        <v>1424</v>
      </c>
      <c r="C55" s="560" t="s">
        <v>1424</v>
      </c>
      <c r="D55" s="560" t="s">
        <v>1424</v>
      </c>
      <c r="E55" s="561" t="s">
        <v>1487</v>
      </c>
      <c r="F55" s="543">
        <v>0</v>
      </c>
      <c r="G55" s="543">
        <v>0</v>
      </c>
    </row>
    <row r="56" spans="2:7" x14ac:dyDescent="0.35">
      <c r="B56" s="559" t="s">
        <v>1424</v>
      </c>
      <c r="C56" s="560" t="s">
        <v>1424</v>
      </c>
      <c r="D56" s="562" t="s">
        <v>1488</v>
      </c>
      <c r="E56" s="562" t="s">
        <v>1488</v>
      </c>
      <c r="F56" s="543">
        <v>0</v>
      </c>
      <c r="G56" s="543">
        <v>0</v>
      </c>
    </row>
    <row r="57" spans="2:7" x14ac:dyDescent="0.35">
      <c r="B57" s="572" t="s">
        <v>1424</v>
      </c>
      <c r="C57" s="572" t="s">
        <v>1424</v>
      </c>
      <c r="D57" s="572" t="s">
        <v>1424</v>
      </c>
      <c r="E57" s="572" t="s">
        <v>1424</v>
      </c>
      <c r="F57" s="543" t="s">
        <v>1424</v>
      </c>
      <c r="G57" s="543" t="s">
        <v>1424</v>
      </c>
    </row>
    <row r="58" spans="2:7" x14ac:dyDescent="0.35">
      <c r="B58" s="558" t="s">
        <v>1424</v>
      </c>
      <c r="C58" s="571" t="s">
        <v>1455</v>
      </c>
      <c r="D58" s="571" t="s">
        <v>1455</v>
      </c>
      <c r="E58" s="571" t="s">
        <v>1455</v>
      </c>
      <c r="F58" s="553">
        <v>0</v>
      </c>
      <c r="G58" s="553">
        <v>0</v>
      </c>
    </row>
    <row r="59" spans="2:7" x14ac:dyDescent="0.35">
      <c r="B59" s="559" t="s">
        <v>1424</v>
      </c>
      <c r="C59" s="560" t="s">
        <v>1424</v>
      </c>
      <c r="D59" s="562" t="s">
        <v>1489</v>
      </c>
      <c r="E59" s="562" t="s">
        <v>1489</v>
      </c>
      <c r="F59" s="543">
        <v>0</v>
      </c>
      <c r="G59" s="543">
        <v>0</v>
      </c>
    </row>
    <row r="60" spans="2:7" x14ac:dyDescent="0.35">
      <c r="B60" s="559" t="s">
        <v>1424</v>
      </c>
      <c r="C60" s="560" t="s">
        <v>1424</v>
      </c>
      <c r="D60" s="560" t="s">
        <v>1424</v>
      </c>
      <c r="E60" s="561" t="s">
        <v>1486</v>
      </c>
      <c r="F60" s="543">
        <v>0</v>
      </c>
      <c r="G60" s="543">
        <v>0</v>
      </c>
    </row>
    <row r="61" spans="2:7" x14ac:dyDescent="0.35">
      <c r="B61" s="559" t="s">
        <v>1424</v>
      </c>
      <c r="C61" s="560" t="s">
        <v>1424</v>
      </c>
      <c r="D61" s="560" t="s">
        <v>1424</v>
      </c>
      <c r="E61" s="561" t="s">
        <v>1487</v>
      </c>
      <c r="F61" s="543">
        <v>0</v>
      </c>
      <c r="G61" s="543">
        <v>0</v>
      </c>
    </row>
    <row r="62" spans="2:7" x14ac:dyDescent="0.35">
      <c r="B62" s="559" t="s">
        <v>1424</v>
      </c>
      <c r="C62" s="560" t="s">
        <v>1424</v>
      </c>
      <c r="D62" s="562" t="s">
        <v>1490</v>
      </c>
      <c r="E62" s="562" t="s">
        <v>1490</v>
      </c>
      <c r="F62" s="543">
        <v>0</v>
      </c>
      <c r="G62" s="543">
        <v>0</v>
      </c>
    </row>
    <row r="63" spans="2:7" x14ac:dyDescent="0.35">
      <c r="B63" s="570" t="s">
        <v>1491</v>
      </c>
      <c r="C63" s="570" t="s">
        <v>1491</v>
      </c>
      <c r="D63" s="570" t="s">
        <v>1491</v>
      </c>
      <c r="E63" s="570" t="s">
        <v>1491</v>
      </c>
      <c r="F63" s="553">
        <v>0</v>
      </c>
      <c r="G63" s="553">
        <v>0</v>
      </c>
    </row>
    <row r="64" spans="2:7" x14ac:dyDescent="0.35">
      <c r="B64" s="572" t="s">
        <v>1424</v>
      </c>
      <c r="C64" s="572" t="s">
        <v>1424</v>
      </c>
      <c r="D64" s="572" t="s">
        <v>1424</v>
      </c>
      <c r="E64" s="572" t="s">
        <v>1424</v>
      </c>
      <c r="F64" s="543" t="s">
        <v>1424</v>
      </c>
      <c r="G64" s="543" t="s">
        <v>1424</v>
      </c>
    </row>
    <row r="65" spans="2:7" x14ac:dyDescent="0.35">
      <c r="B65" s="570" t="s">
        <v>1492</v>
      </c>
      <c r="C65" s="570" t="s">
        <v>1492</v>
      </c>
      <c r="D65" s="570" t="s">
        <v>1492</v>
      </c>
      <c r="E65" s="570" t="s">
        <v>1492</v>
      </c>
      <c r="F65" s="553">
        <v>0</v>
      </c>
      <c r="G65" s="553">
        <v>0</v>
      </c>
    </row>
    <row r="66" spans="2:7" x14ac:dyDescent="0.35">
      <c r="B66" s="572" t="s">
        <v>1424</v>
      </c>
      <c r="C66" s="572" t="s">
        <v>1424</v>
      </c>
      <c r="D66" s="572" t="s">
        <v>1424</v>
      </c>
      <c r="E66" s="572" t="s">
        <v>1424</v>
      </c>
      <c r="F66" s="543" t="s">
        <v>1424</v>
      </c>
      <c r="G66" s="543" t="s">
        <v>1424</v>
      </c>
    </row>
    <row r="67" spans="2:7" x14ac:dyDescent="0.35">
      <c r="B67" s="570" t="s">
        <v>1493</v>
      </c>
      <c r="C67" s="570" t="s">
        <v>1493</v>
      </c>
      <c r="D67" s="570" t="s">
        <v>1493</v>
      </c>
      <c r="E67" s="570" t="s">
        <v>1493</v>
      </c>
      <c r="F67" s="553">
        <v>0</v>
      </c>
      <c r="G67" s="553">
        <v>0</v>
      </c>
    </row>
    <row r="68" spans="2:7" x14ac:dyDescent="0.35">
      <c r="B68" s="572" t="s">
        <v>1424</v>
      </c>
      <c r="C68" s="572" t="s">
        <v>1424</v>
      </c>
      <c r="D68" s="572" t="s">
        <v>1424</v>
      </c>
      <c r="E68" s="572" t="s">
        <v>1424</v>
      </c>
      <c r="F68" s="543" t="s">
        <v>1424</v>
      </c>
      <c r="G68" s="543" t="s">
        <v>1424</v>
      </c>
    </row>
    <row r="69" spans="2:7" x14ac:dyDescent="0.35">
      <c r="B69" s="570" t="s">
        <v>1494</v>
      </c>
      <c r="C69" s="570" t="s">
        <v>1494</v>
      </c>
      <c r="D69" s="570" t="s">
        <v>1494</v>
      </c>
      <c r="E69" s="570" t="s">
        <v>1494</v>
      </c>
      <c r="F69" s="553">
        <v>0</v>
      </c>
      <c r="G69" s="553">
        <v>0</v>
      </c>
    </row>
    <row r="70" spans="2:7" x14ac:dyDescent="0.35">
      <c r="B70" s="572" t="s">
        <v>1424</v>
      </c>
      <c r="C70" s="572" t="s">
        <v>1424</v>
      </c>
      <c r="D70" s="572" t="s">
        <v>1424</v>
      </c>
      <c r="E70" s="572" t="s">
        <v>1424</v>
      </c>
      <c r="F70" s="543" t="s">
        <v>1424</v>
      </c>
      <c r="G70" s="543" t="s">
        <v>1424</v>
      </c>
    </row>
  </sheetData>
  <mergeCells count="65">
    <mergeCell ref="B66:E66"/>
    <mergeCell ref="B67:E67"/>
    <mergeCell ref="B68:E68"/>
    <mergeCell ref="B69:E69"/>
    <mergeCell ref="B70:E70"/>
    <mergeCell ref="B65:E65"/>
    <mergeCell ref="B50:E50"/>
    <mergeCell ref="B51:E51"/>
    <mergeCell ref="C52:E52"/>
    <mergeCell ref="D53:E53"/>
    <mergeCell ref="D56:E56"/>
    <mergeCell ref="B57:E57"/>
    <mergeCell ref="C58:E58"/>
    <mergeCell ref="D59:E59"/>
    <mergeCell ref="D62:E62"/>
    <mergeCell ref="B63:E63"/>
    <mergeCell ref="B64:E64"/>
    <mergeCell ref="B49:E49"/>
    <mergeCell ref="B38:E38"/>
    <mergeCell ref="B39:E39"/>
    <mergeCell ref="C40:E40"/>
    <mergeCell ref="D41:E41"/>
    <mergeCell ref="D42:E42"/>
    <mergeCell ref="D43:E43"/>
    <mergeCell ref="B44:E44"/>
    <mergeCell ref="C45:E45"/>
    <mergeCell ref="D46:E46"/>
    <mergeCell ref="D47:E47"/>
    <mergeCell ref="D48:E48"/>
    <mergeCell ref="B37:E37"/>
    <mergeCell ref="D26:E26"/>
    <mergeCell ref="D27:E27"/>
    <mergeCell ref="D28:E28"/>
    <mergeCell ref="D29:E29"/>
    <mergeCell ref="D30:E30"/>
    <mergeCell ref="D31:E31"/>
    <mergeCell ref="D32:E32"/>
    <mergeCell ref="D33:E33"/>
    <mergeCell ref="D34:E34"/>
    <mergeCell ref="D35:E35"/>
    <mergeCell ref="D36:E36"/>
    <mergeCell ref="D25:E25"/>
    <mergeCell ref="D14:E14"/>
    <mergeCell ref="D15:E15"/>
    <mergeCell ref="D16:E16"/>
    <mergeCell ref="D17:E17"/>
    <mergeCell ref="D18:E18"/>
    <mergeCell ref="B19:E19"/>
    <mergeCell ref="C20:E20"/>
    <mergeCell ref="D21:E21"/>
    <mergeCell ref="D22:E22"/>
    <mergeCell ref="D23:E23"/>
    <mergeCell ref="D24:E24"/>
    <mergeCell ref="D13:E13"/>
    <mergeCell ref="B2:G2"/>
    <mergeCell ref="B3:G3"/>
    <mergeCell ref="B4:G4"/>
    <mergeCell ref="B5:G5"/>
    <mergeCell ref="B6:E6"/>
    <mergeCell ref="B7:E7"/>
    <mergeCell ref="C8:E8"/>
    <mergeCell ref="D9:E9"/>
    <mergeCell ref="D10:E10"/>
    <mergeCell ref="D11:E11"/>
    <mergeCell ref="D12:E12"/>
  </mergeCell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0"/>
  <sheetViews>
    <sheetView topLeftCell="B1" workbookViewId="0">
      <selection activeCell="B13" sqref="B13"/>
    </sheetView>
  </sheetViews>
  <sheetFormatPr baseColWidth="10" defaultRowHeight="14.5" x14ac:dyDescent="0.35"/>
  <cols>
    <col min="1" max="1" width="10.90625" style="6"/>
    <col min="2" max="4" width="7.6328125" style="6" customWidth="1"/>
    <col min="5" max="5" width="105.6328125" style="6" customWidth="1"/>
    <col min="6" max="7" width="15.6328125" style="6" customWidth="1"/>
    <col min="8" max="16384" width="10.90625" style="6"/>
  </cols>
  <sheetData>
    <row r="2" spans="2:7" x14ac:dyDescent="0.35">
      <c r="B2" s="563" t="s">
        <v>21</v>
      </c>
      <c r="C2" s="563" t="s">
        <v>1438</v>
      </c>
      <c r="D2" s="563" t="s">
        <v>1438</v>
      </c>
      <c r="E2" s="563" t="s">
        <v>1438</v>
      </c>
      <c r="F2" s="563" t="s">
        <v>1438</v>
      </c>
      <c r="G2" s="564" t="s">
        <v>1438</v>
      </c>
    </row>
    <row r="3" spans="2:7" x14ac:dyDescent="0.35">
      <c r="B3" s="565" t="s">
        <v>1439</v>
      </c>
      <c r="C3" s="565" t="s">
        <v>1439</v>
      </c>
      <c r="D3" s="565" t="s">
        <v>1439</v>
      </c>
      <c r="E3" s="565" t="s">
        <v>1439</v>
      </c>
      <c r="F3" s="565" t="s">
        <v>1439</v>
      </c>
      <c r="G3" s="566" t="s">
        <v>1439</v>
      </c>
    </row>
    <row r="4" spans="2:7" x14ac:dyDescent="0.35">
      <c r="B4" s="565" t="s">
        <v>1440</v>
      </c>
      <c r="C4" s="565" t="s">
        <v>1440</v>
      </c>
      <c r="D4" s="565" t="s">
        <v>1440</v>
      </c>
      <c r="E4" s="565" t="s">
        <v>1440</v>
      </c>
      <c r="F4" s="565" t="s">
        <v>1440</v>
      </c>
      <c r="G4" s="566" t="s">
        <v>1440</v>
      </c>
    </row>
    <row r="5" spans="2:7" x14ac:dyDescent="0.35">
      <c r="B5" s="567" t="s">
        <v>1441</v>
      </c>
      <c r="C5" s="567" t="s">
        <v>1441</v>
      </c>
      <c r="D5" s="567" t="s">
        <v>1441</v>
      </c>
      <c r="E5" s="567" t="s">
        <v>1441</v>
      </c>
      <c r="F5" s="567" t="s">
        <v>1441</v>
      </c>
      <c r="G5" s="568" t="s">
        <v>1441</v>
      </c>
    </row>
    <row r="6" spans="2:7" x14ac:dyDescent="0.35">
      <c r="B6" s="569" t="s">
        <v>87</v>
      </c>
      <c r="C6" s="569" t="s">
        <v>87</v>
      </c>
      <c r="D6" s="569" t="s">
        <v>87</v>
      </c>
      <c r="E6" s="569" t="s">
        <v>87</v>
      </c>
      <c r="F6" s="556">
        <v>2022</v>
      </c>
      <c r="G6" s="556">
        <v>2021</v>
      </c>
    </row>
    <row r="7" spans="2:7" x14ac:dyDescent="0.35">
      <c r="B7" s="570" t="s">
        <v>1442</v>
      </c>
      <c r="C7" s="570" t="s">
        <v>1442</v>
      </c>
      <c r="D7" s="570" t="s">
        <v>1442</v>
      </c>
      <c r="E7" s="570" t="s">
        <v>1442</v>
      </c>
      <c r="F7" s="553" t="s">
        <v>1424</v>
      </c>
      <c r="G7" s="553" t="s">
        <v>1424</v>
      </c>
    </row>
    <row r="8" spans="2:7" x14ac:dyDescent="0.35">
      <c r="B8" s="558" t="s">
        <v>1424</v>
      </c>
      <c r="C8" s="571" t="s">
        <v>1443</v>
      </c>
      <c r="D8" s="571" t="s">
        <v>1443</v>
      </c>
      <c r="E8" s="571" t="s">
        <v>1443</v>
      </c>
      <c r="F8" s="553" t="s">
        <v>1507</v>
      </c>
      <c r="G8" s="553" t="s">
        <v>1824</v>
      </c>
    </row>
    <row r="9" spans="2:7" x14ac:dyDescent="0.35">
      <c r="B9" s="559" t="s">
        <v>1424</v>
      </c>
      <c r="C9" s="560" t="s">
        <v>1424</v>
      </c>
      <c r="D9" s="562" t="s">
        <v>1445</v>
      </c>
      <c r="E9" s="562" t="s">
        <v>1445</v>
      </c>
      <c r="F9" s="543">
        <v>0</v>
      </c>
      <c r="G9" s="543">
        <v>0</v>
      </c>
    </row>
    <row r="10" spans="2:7" x14ac:dyDescent="0.35">
      <c r="B10" s="559" t="s">
        <v>1424</v>
      </c>
      <c r="C10" s="560" t="s">
        <v>1424</v>
      </c>
      <c r="D10" s="562" t="s">
        <v>1446</v>
      </c>
      <c r="E10" s="562" t="s">
        <v>1446</v>
      </c>
      <c r="F10" s="543">
        <v>0</v>
      </c>
      <c r="G10" s="543">
        <v>0</v>
      </c>
    </row>
    <row r="11" spans="2:7" x14ac:dyDescent="0.35">
      <c r="B11" s="559" t="s">
        <v>1424</v>
      </c>
      <c r="C11" s="560" t="s">
        <v>1424</v>
      </c>
      <c r="D11" s="562" t="s">
        <v>1447</v>
      </c>
      <c r="E11" s="562" t="s">
        <v>1447</v>
      </c>
      <c r="F11" s="543">
        <v>0</v>
      </c>
      <c r="G11" s="543">
        <v>0</v>
      </c>
    </row>
    <row r="12" spans="2:7" x14ac:dyDescent="0.35">
      <c r="B12" s="559" t="s">
        <v>1424</v>
      </c>
      <c r="C12" s="560" t="s">
        <v>1424</v>
      </c>
      <c r="D12" s="562" t="s">
        <v>1448</v>
      </c>
      <c r="E12" s="562" t="s">
        <v>1448</v>
      </c>
      <c r="F12" s="543">
        <v>0</v>
      </c>
      <c r="G12" s="543">
        <v>0</v>
      </c>
    </row>
    <row r="13" spans="2:7" x14ac:dyDescent="0.35">
      <c r="B13" s="559" t="s">
        <v>1424</v>
      </c>
      <c r="C13" s="560" t="s">
        <v>1424</v>
      </c>
      <c r="D13" s="562" t="s">
        <v>1449</v>
      </c>
      <c r="E13" s="562" t="s">
        <v>1449</v>
      </c>
      <c r="F13" s="543">
        <v>0</v>
      </c>
      <c r="G13" s="543">
        <v>0</v>
      </c>
    </row>
    <row r="14" spans="2:7" x14ac:dyDescent="0.35">
      <c r="B14" s="559" t="s">
        <v>1424</v>
      </c>
      <c r="C14" s="560" t="s">
        <v>1424</v>
      </c>
      <c r="D14" s="562" t="s">
        <v>1450</v>
      </c>
      <c r="E14" s="562" t="s">
        <v>1450</v>
      </c>
      <c r="F14" s="543">
        <v>0</v>
      </c>
      <c r="G14" s="543">
        <v>0</v>
      </c>
    </row>
    <row r="15" spans="2:7" x14ac:dyDescent="0.35">
      <c r="B15" s="559" t="s">
        <v>1424</v>
      </c>
      <c r="C15" s="560" t="s">
        <v>1424</v>
      </c>
      <c r="D15" s="562" t="s">
        <v>1451</v>
      </c>
      <c r="E15" s="562" t="s">
        <v>1451</v>
      </c>
      <c r="F15" s="543">
        <v>0</v>
      </c>
      <c r="G15" s="543">
        <v>0</v>
      </c>
    </row>
    <row r="16" spans="2:7" x14ac:dyDescent="0.35">
      <c r="B16" s="559" t="s">
        <v>1424</v>
      </c>
      <c r="C16" s="560" t="s">
        <v>1424</v>
      </c>
      <c r="D16" s="562" t="s">
        <v>1452</v>
      </c>
      <c r="E16" s="562" t="s">
        <v>1452</v>
      </c>
      <c r="F16" s="543">
        <v>0</v>
      </c>
      <c r="G16" s="543">
        <v>0</v>
      </c>
    </row>
    <row r="17" spans="2:7" x14ac:dyDescent="0.35">
      <c r="B17" s="559" t="s">
        <v>1424</v>
      </c>
      <c r="C17" s="560" t="s">
        <v>1424</v>
      </c>
      <c r="D17" s="562" t="s">
        <v>1453</v>
      </c>
      <c r="E17" s="562" t="s">
        <v>1453</v>
      </c>
      <c r="F17" s="543" t="s">
        <v>1507</v>
      </c>
      <c r="G17" s="543" t="s">
        <v>1824</v>
      </c>
    </row>
    <row r="18" spans="2:7" x14ac:dyDescent="0.35">
      <c r="B18" s="559" t="s">
        <v>1424</v>
      </c>
      <c r="C18" s="560" t="s">
        <v>1424</v>
      </c>
      <c r="D18" s="562" t="s">
        <v>1454</v>
      </c>
      <c r="E18" s="562" t="s">
        <v>1454</v>
      </c>
      <c r="F18" s="543">
        <v>0</v>
      </c>
      <c r="G18" s="543">
        <v>0</v>
      </c>
    </row>
    <row r="19" spans="2:7" x14ac:dyDescent="0.35">
      <c r="B19" s="572" t="s">
        <v>1424</v>
      </c>
      <c r="C19" s="572" t="s">
        <v>1424</v>
      </c>
      <c r="D19" s="572" t="s">
        <v>1424</v>
      </c>
      <c r="E19" s="572" t="s">
        <v>1424</v>
      </c>
      <c r="F19" s="543" t="s">
        <v>1424</v>
      </c>
      <c r="G19" s="543" t="s">
        <v>1424</v>
      </c>
    </row>
    <row r="20" spans="2:7" x14ac:dyDescent="0.35">
      <c r="B20" s="558" t="s">
        <v>1424</v>
      </c>
      <c r="C20" s="571" t="s">
        <v>1455</v>
      </c>
      <c r="D20" s="571" t="s">
        <v>1455</v>
      </c>
      <c r="E20" s="571" t="s">
        <v>1455</v>
      </c>
      <c r="F20" s="553" t="s">
        <v>1800</v>
      </c>
      <c r="G20" s="553" t="s">
        <v>1824</v>
      </c>
    </row>
    <row r="21" spans="2:7" x14ac:dyDescent="0.35">
      <c r="B21" s="559" t="s">
        <v>1424</v>
      </c>
      <c r="C21" s="560" t="s">
        <v>1424</v>
      </c>
      <c r="D21" s="562" t="s">
        <v>1456</v>
      </c>
      <c r="E21" s="562" t="s">
        <v>1456</v>
      </c>
      <c r="F21" s="543" t="s">
        <v>1621</v>
      </c>
      <c r="G21" s="543" t="s">
        <v>1824</v>
      </c>
    </row>
    <row r="22" spans="2:7" x14ac:dyDescent="0.35">
      <c r="B22" s="559" t="s">
        <v>1424</v>
      </c>
      <c r="C22" s="560" t="s">
        <v>1424</v>
      </c>
      <c r="D22" s="562" t="s">
        <v>1458</v>
      </c>
      <c r="E22" s="562" t="s">
        <v>1458</v>
      </c>
      <c r="F22" s="543" t="s">
        <v>1631</v>
      </c>
      <c r="G22" s="543">
        <v>0</v>
      </c>
    </row>
    <row r="23" spans="2:7" x14ac:dyDescent="0.35">
      <c r="B23" s="559" t="s">
        <v>1424</v>
      </c>
      <c r="C23" s="560" t="s">
        <v>1424</v>
      </c>
      <c r="D23" s="562" t="s">
        <v>1460</v>
      </c>
      <c r="E23" s="562" t="s">
        <v>1460</v>
      </c>
      <c r="F23" s="543" t="s">
        <v>1652</v>
      </c>
      <c r="G23" s="543">
        <v>0</v>
      </c>
    </row>
    <row r="24" spans="2:7" x14ac:dyDescent="0.35">
      <c r="B24" s="559" t="s">
        <v>1424</v>
      </c>
      <c r="C24" s="560" t="s">
        <v>1424</v>
      </c>
      <c r="D24" s="562" t="s">
        <v>1462</v>
      </c>
      <c r="E24" s="562" t="s">
        <v>1462</v>
      </c>
      <c r="F24" s="543">
        <v>0</v>
      </c>
      <c r="G24" s="543">
        <v>0</v>
      </c>
    </row>
    <row r="25" spans="2:7" x14ac:dyDescent="0.35">
      <c r="B25" s="559" t="s">
        <v>1424</v>
      </c>
      <c r="C25" s="560" t="s">
        <v>1424</v>
      </c>
      <c r="D25" s="562" t="s">
        <v>1463</v>
      </c>
      <c r="E25" s="562" t="s">
        <v>1463</v>
      </c>
      <c r="F25" s="543">
        <v>0</v>
      </c>
      <c r="G25" s="543">
        <v>0</v>
      </c>
    </row>
    <row r="26" spans="2:7" x14ac:dyDescent="0.35">
      <c r="B26" s="559" t="s">
        <v>1424</v>
      </c>
      <c r="C26" s="560" t="s">
        <v>1424</v>
      </c>
      <c r="D26" s="562" t="s">
        <v>1464</v>
      </c>
      <c r="E26" s="562" t="s">
        <v>1464</v>
      </c>
      <c r="F26" s="543">
        <v>0</v>
      </c>
      <c r="G26" s="543">
        <v>0</v>
      </c>
    </row>
    <row r="27" spans="2:7" x14ac:dyDescent="0.35">
      <c r="B27" s="559" t="s">
        <v>1424</v>
      </c>
      <c r="C27" s="560" t="s">
        <v>1424</v>
      </c>
      <c r="D27" s="562" t="s">
        <v>1465</v>
      </c>
      <c r="E27" s="562" t="s">
        <v>1465</v>
      </c>
      <c r="F27" s="543">
        <v>0</v>
      </c>
      <c r="G27" s="543">
        <v>0</v>
      </c>
    </row>
    <row r="28" spans="2:7" x14ac:dyDescent="0.35">
      <c r="B28" s="559" t="s">
        <v>1424</v>
      </c>
      <c r="C28" s="560" t="s">
        <v>1424</v>
      </c>
      <c r="D28" s="562" t="s">
        <v>1466</v>
      </c>
      <c r="E28" s="562" t="s">
        <v>1466</v>
      </c>
      <c r="F28" s="543">
        <v>0</v>
      </c>
      <c r="G28" s="543">
        <v>0</v>
      </c>
    </row>
    <row r="29" spans="2:7" x14ac:dyDescent="0.35">
      <c r="B29" s="559" t="s">
        <v>1424</v>
      </c>
      <c r="C29" s="560" t="s">
        <v>1424</v>
      </c>
      <c r="D29" s="562" t="s">
        <v>1467</v>
      </c>
      <c r="E29" s="562" t="s">
        <v>1467</v>
      </c>
      <c r="F29" s="543">
        <v>0</v>
      </c>
      <c r="G29" s="543">
        <v>0</v>
      </c>
    </row>
    <row r="30" spans="2:7" x14ac:dyDescent="0.35">
      <c r="B30" s="559" t="s">
        <v>1424</v>
      </c>
      <c r="C30" s="560" t="s">
        <v>1424</v>
      </c>
      <c r="D30" s="562" t="s">
        <v>1468</v>
      </c>
      <c r="E30" s="562" t="s">
        <v>1468</v>
      </c>
      <c r="F30" s="543">
        <v>0</v>
      </c>
      <c r="G30" s="543">
        <v>0</v>
      </c>
    </row>
    <row r="31" spans="2:7" x14ac:dyDescent="0.35">
      <c r="B31" s="559" t="s">
        <v>1424</v>
      </c>
      <c r="C31" s="560" t="s">
        <v>1424</v>
      </c>
      <c r="D31" s="562" t="s">
        <v>1469</v>
      </c>
      <c r="E31" s="562" t="s">
        <v>1469</v>
      </c>
      <c r="F31" s="543">
        <v>0</v>
      </c>
      <c r="G31" s="543">
        <v>0</v>
      </c>
    </row>
    <row r="32" spans="2:7" x14ac:dyDescent="0.35">
      <c r="B32" s="559" t="s">
        <v>1424</v>
      </c>
      <c r="C32" s="560" t="s">
        <v>1424</v>
      </c>
      <c r="D32" s="562" t="s">
        <v>1470</v>
      </c>
      <c r="E32" s="562" t="s">
        <v>1470</v>
      </c>
      <c r="F32" s="543">
        <v>0</v>
      </c>
      <c r="G32" s="543">
        <v>0</v>
      </c>
    </row>
    <row r="33" spans="2:7" x14ac:dyDescent="0.35">
      <c r="B33" s="559" t="s">
        <v>1424</v>
      </c>
      <c r="C33" s="560" t="s">
        <v>1424</v>
      </c>
      <c r="D33" s="562" t="s">
        <v>1471</v>
      </c>
      <c r="E33" s="562" t="s">
        <v>1471</v>
      </c>
      <c r="F33" s="543">
        <v>0</v>
      </c>
      <c r="G33" s="543">
        <v>0</v>
      </c>
    </row>
    <row r="34" spans="2:7" x14ac:dyDescent="0.35">
      <c r="B34" s="559" t="s">
        <v>1424</v>
      </c>
      <c r="C34" s="560" t="s">
        <v>1424</v>
      </c>
      <c r="D34" s="562" t="s">
        <v>1472</v>
      </c>
      <c r="E34" s="562" t="s">
        <v>1472</v>
      </c>
      <c r="F34" s="543">
        <v>0</v>
      </c>
      <c r="G34" s="543">
        <v>0</v>
      </c>
    </row>
    <row r="35" spans="2:7" x14ac:dyDescent="0.35">
      <c r="B35" s="559" t="s">
        <v>1424</v>
      </c>
      <c r="C35" s="560" t="s">
        <v>1424</v>
      </c>
      <c r="D35" s="562" t="s">
        <v>1473</v>
      </c>
      <c r="E35" s="562" t="s">
        <v>1473</v>
      </c>
      <c r="F35" s="543">
        <v>0</v>
      </c>
      <c r="G35" s="543">
        <v>0</v>
      </c>
    </row>
    <row r="36" spans="2:7" x14ac:dyDescent="0.35">
      <c r="B36" s="559" t="s">
        <v>1424</v>
      </c>
      <c r="C36" s="560" t="s">
        <v>1424</v>
      </c>
      <c r="D36" s="562" t="s">
        <v>1474</v>
      </c>
      <c r="E36" s="562" t="s">
        <v>1474</v>
      </c>
      <c r="F36" s="543">
        <v>0</v>
      </c>
      <c r="G36" s="543">
        <v>0</v>
      </c>
    </row>
    <row r="37" spans="2:7" x14ac:dyDescent="0.35">
      <c r="B37" s="570" t="s">
        <v>1475</v>
      </c>
      <c r="C37" s="570" t="s">
        <v>1475</v>
      </c>
      <c r="D37" s="570" t="s">
        <v>1475</v>
      </c>
      <c r="E37" s="570" t="s">
        <v>1475</v>
      </c>
      <c r="F37" s="553" t="s">
        <v>1681</v>
      </c>
      <c r="G37" s="553">
        <v>0</v>
      </c>
    </row>
    <row r="38" spans="2:7" x14ac:dyDescent="0.35">
      <c r="B38" s="572" t="s">
        <v>1424</v>
      </c>
      <c r="C38" s="572" t="s">
        <v>1424</v>
      </c>
      <c r="D38" s="572" t="s">
        <v>1424</v>
      </c>
      <c r="E38" s="572" t="s">
        <v>1424</v>
      </c>
      <c r="F38" s="543" t="s">
        <v>1424</v>
      </c>
      <c r="G38" s="543" t="s">
        <v>1424</v>
      </c>
    </row>
    <row r="39" spans="2:7" x14ac:dyDescent="0.35">
      <c r="B39" s="570" t="s">
        <v>1476</v>
      </c>
      <c r="C39" s="570" t="s">
        <v>1476</v>
      </c>
      <c r="D39" s="570" t="s">
        <v>1476</v>
      </c>
      <c r="E39" s="570" t="s">
        <v>1476</v>
      </c>
      <c r="F39" s="553" t="s">
        <v>1424</v>
      </c>
      <c r="G39" s="553" t="s">
        <v>1424</v>
      </c>
    </row>
    <row r="40" spans="2:7" x14ac:dyDescent="0.35">
      <c r="B40" s="558" t="s">
        <v>1424</v>
      </c>
      <c r="C40" s="571" t="s">
        <v>1443</v>
      </c>
      <c r="D40" s="571" t="s">
        <v>1443</v>
      </c>
      <c r="E40" s="571" t="s">
        <v>1443</v>
      </c>
      <c r="F40" s="553">
        <v>0</v>
      </c>
      <c r="G40" s="553">
        <v>0</v>
      </c>
    </row>
    <row r="41" spans="2:7" x14ac:dyDescent="0.35">
      <c r="B41" s="559" t="s">
        <v>1424</v>
      </c>
      <c r="C41" s="560" t="s">
        <v>1424</v>
      </c>
      <c r="D41" s="562" t="s">
        <v>1477</v>
      </c>
      <c r="E41" s="562" t="s">
        <v>1477</v>
      </c>
      <c r="F41" s="543">
        <v>0</v>
      </c>
      <c r="G41" s="543">
        <v>0</v>
      </c>
    </row>
    <row r="42" spans="2:7" x14ac:dyDescent="0.35">
      <c r="B42" s="559" t="s">
        <v>1424</v>
      </c>
      <c r="C42" s="560" t="s">
        <v>1424</v>
      </c>
      <c r="D42" s="562" t="s">
        <v>1478</v>
      </c>
      <c r="E42" s="562" t="s">
        <v>1478</v>
      </c>
      <c r="F42" s="543">
        <v>0</v>
      </c>
      <c r="G42" s="543">
        <v>0</v>
      </c>
    </row>
    <row r="43" spans="2:7" x14ac:dyDescent="0.35">
      <c r="B43" s="559" t="s">
        <v>1424</v>
      </c>
      <c r="C43" s="560" t="s">
        <v>1424</v>
      </c>
      <c r="D43" s="562" t="s">
        <v>1479</v>
      </c>
      <c r="E43" s="562" t="s">
        <v>1479</v>
      </c>
      <c r="F43" s="543">
        <v>0</v>
      </c>
      <c r="G43" s="543">
        <v>0</v>
      </c>
    </row>
    <row r="44" spans="2:7" x14ac:dyDescent="0.35">
      <c r="B44" s="572" t="s">
        <v>1424</v>
      </c>
      <c r="C44" s="572" t="s">
        <v>1424</v>
      </c>
      <c r="D44" s="572" t="s">
        <v>1424</v>
      </c>
      <c r="E44" s="572" t="s">
        <v>1424</v>
      </c>
      <c r="F44" s="543" t="s">
        <v>1424</v>
      </c>
      <c r="G44" s="543" t="s">
        <v>1424</v>
      </c>
    </row>
    <row r="45" spans="2:7" x14ac:dyDescent="0.35">
      <c r="B45" s="558" t="s">
        <v>1424</v>
      </c>
      <c r="C45" s="571" t="s">
        <v>1455</v>
      </c>
      <c r="D45" s="571" t="s">
        <v>1455</v>
      </c>
      <c r="E45" s="571" t="s">
        <v>1455</v>
      </c>
      <c r="F45" s="553" t="s">
        <v>1681</v>
      </c>
      <c r="G45" s="553">
        <v>0</v>
      </c>
    </row>
    <row r="46" spans="2:7" x14ac:dyDescent="0.35">
      <c r="B46" s="559" t="s">
        <v>1424</v>
      </c>
      <c r="C46" s="560" t="s">
        <v>1424</v>
      </c>
      <c r="D46" s="562" t="s">
        <v>1477</v>
      </c>
      <c r="E46" s="562" t="s">
        <v>1477</v>
      </c>
      <c r="F46" s="543">
        <v>0</v>
      </c>
      <c r="G46" s="543">
        <v>0</v>
      </c>
    </row>
    <row r="47" spans="2:7" x14ac:dyDescent="0.35">
      <c r="B47" s="559" t="s">
        <v>1424</v>
      </c>
      <c r="C47" s="560" t="s">
        <v>1424</v>
      </c>
      <c r="D47" s="562" t="s">
        <v>1478</v>
      </c>
      <c r="E47" s="562" t="s">
        <v>1478</v>
      </c>
      <c r="F47" s="543" t="s">
        <v>1825</v>
      </c>
      <c r="G47" s="543">
        <v>0</v>
      </c>
    </row>
    <row r="48" spans="2:7" x14ac:dyDescent="0.35">
      <c r="B48" s="559" t="s">
        <v>1424</v>
      </c>
      <c r="C48" s="560" t="s">
        <v>1424</v>
      </c>
      <c r="D48" s="562" t="s">
        <v>1481</v>
      </c>
      <c r="E48" s="562" t="s">
        <v>1481</v>
      </c>
      <c r="F48" s="543" t="s">
        <v>1686</v>
      </c>
      <c r="G48" s="543">
        <v>0</v>
      </c>
    </row>
    <row r="49" spans="2:7" x14ac:dyDescent="0.35">
      <c r="B49" s="570" t="s">
        <v>1482</v>
      </c>
      <c r="C49" s="570" t="s">
        <v>1482</v>
      </c>
      <c r="D49" s="570" t="s">
        <v>1482</v>
      </c>
      <c r="E49" s="570" t="s">
        <v>1482</v>
      </c>
      <c r="F49" s="553" t="s">
        <v>1826</v>
      </c>
      <c r="G49" s="553">
        <v>0</v>
      </c>
    </row>
    <row r="50" spans="2:7" x14ac:dyDescent="0.35">
      <c r="B50" s="572" t="s">
        <v>1424</v>
      </c>
      <c r="C50" s="572" t="s">
        <v>1424</v>
      </c>
      <c r="D50" s="572" t="s">
        <v>1424</v>
      </c>
      <c r="E50" s="572" t="s">
        <v>1424</v>
      </c>
      <c r="F50" s="543" t="s">
        <v>1424</v>
      </c>
      <c r="G50" s="543" t="s">
        <v>1424</v>
      </c>
    </row>
    <row r="51" spans="2:7" x14ac:dyDescent="0.35">
      <c r="B51" s="570" t="s">
        <v>1484</v>
      </c>
      <c r="C51" s="570" t="s">
        <v>1484</v>
      </c>
      <c r="D51" s="570" t="s">
        <v>1484</v>
      </c>
      <c r="E51" s="570" t="s">
        <v>1484</v>
      </c>
      <c r="F51" s="553" t="s">
        <v>1424</v>
      </c>
      <c r="G51" s="553" t="s">
        <v>1424</v>
      </c>
    </row>
    <row r="52" spans="2:7" x14ac:dyDescent="0.35">
      <c r="B52" s="558" t="s">
        <v>1424</v>
      </c>
      <c r="C52" s="571" t="s">
        <v>1443</v>
      </c>
      <c r="D52" s="571" t="s">
        <v>1443</v>
      </c>
      <c r="E52" s="571" t="s">
        <v>1443</v>
      </c>
      <c r="F52" s="553">
        <v>0</v>
      </c>
      <c r="G52" s="553">
        <v>0</v>
      </c>
    </row>
    <row r="53" spans="2:7" x14ac:dyDescent="0.35">
      <c r="B53" s="559" t="s">
        <v>1424</v>
      </c>
      <c r="C53" s="560" t="s">
        <v>1424</v>
      </c>
      <c r="D53" s="562" t="s">
        <v>1485</v>
      </c>
      <c r="E53" s="562" t="s">
        <v>1485</v>
      </c>
      <c r="F53" s="543">
        <v>0</v>
      </c>
      <c r="G53" s="543">
        <v>0</v>
      </c>
    </row>
    <row r="54" spans="2:7" x14ac:dyDescent="0.35">
      <c r="B54" s="559" t="s">
        <v>1424</v>
      </c>
      <c r="C54" s="560" t="s">
        <v>1424</v>
      </c>
      <c r="D54" s="560" t="s">
        <v>1424</v>
      </c>
      <c r="E54" s="561" t="s">
        <v>1486</v>
      </c>
      <c r="F54" s="543">
        <v>0</v>
      </c>
      <c r="G54" s="543">
        <v>0</v>
      </c>
    </row>
    <row r="55" spans="2:7" x14ac:dyDescent="0.35">
      <c r="B55" s="559" t="s">
        <v>1424</v>
      </c>
      <c r="C55" s="560" t="s">
        <v>1424</v>
      </c>
      <c r="D55" s="560" t="s">
        <v>1424</v>
      </c>
      <c r="E55" s="561" t="s">
        <v>1487</v>
      </c>
      <c r="F55" s="543">
        <v>0</v>
      </c>
      <c r="G55" s="543">
        <v>0</v>
      </c>
    </row>
    <row r="56" spans="2:7" x14ac:dyDescent="0.35">
      <c r="B56" s="559" t="s">
        <v>1424</v>
      </c>
      <c r="C56" s="560" t="s">
        <v>1424</v>
      </c>
      <c r="D56" s="562" t="s">
        <v>1488</v>
      </c>
      <c r="E56" s="562" t="s">
        <v>1488</v>
      </c>
      <c r="F56" s="543">
        <v>0</v>
      </c>
      <c r="G56" s="543">
        <v>0</v>
      </c>
    </row>
    <row r="57" spans="2:7" x14ac:dyDescent="0.35">
      <c r="B57" s="572" t="s">
        <v>1424</v>
      </c>
      <c r="C57" s="572" t="s">
        <v>1424</v>
      </c>
      <c r="D57" s="572" t="s">
        <v>1424</v>
      </c>
      <c r="E57" s="572" t="s">
        <v>1424</v>
      </c>
      <c r="F57" s="543" t="s">
        <v>1424</v>
      </c>
      <c r="G57" s="543" t="s">
        <v>1424</v>
      </c>
    </row>
    <row r="58" spans="2:7" x14ac:dyDescent="0.35">
      <c r="B58" s="558" t="s">
        <v>1424</v>
      </c>
      <c r="C58" s="571" t="s">
        <v>1455</v>
      </c>
      <c r="D58" s="571" t="s">
        <v>1455</v>
      </c>
      <c r="E58" s="571" t="s">
        <v>1455</v>
      </c>
      <c r="F58" s="553">
        <v>0</v>
      </c>
      <c r="G58" s="553">
        <v>0</v>
      </c>
    </row>
    <row r="59" spans="2:7" x14ac:dyDescent="0.35">
      <c r="B59" s="559" t="s">
        <v>1424</v>
      </c>
      <c r="C59" s="560" t="s">
        <v>1424</v>
      </c>
      <c r="D59" s="562" t="s">
        <v>1489</v>
      </c>
      <c r="E59" s="562" t="s">
        <v>1489</v>
      </c>
      <c r="F59" s="543">
        <v>0</v>
      </c>
      <c r="G59" s="543">
        <v>0</v>
      </c>
    </row>
    <row r="60" spans="2:7" x14ac:dyDescent="0.35">
      <c r="B60" s="559" t="s">
        <v>1424</v>
      </c>
      <c r="C60" s="560" t="s">
        <v>1424</v>
      </c>
      <c r="D60" s="560" t="s">
        <v>1424</v>
      </c>
      <c r="E60" s="561" t="s">
        <v>1486</v>
      </c>
      <c r="F60" s="543">
        <v>0</v>
      </c>
      <c r="G60" s="543">
        <v>0</v>
      </c>
    </row>
    <row r="61" spans="2:7" x14ac:dyDescent="0.35">
      <c r="B61" s="559" t="s">
        <v>1424</v>
      </c>
      <c r="C61" s="560" t="s">
        <v>1424</v>
      </c>
      <c r="D61" s="560" t="s">
        <v>1424</v>
      </c>
      <c r="E61" s="561" t="s">
        <v>1487</v>
      </c>
      <c r="F61" s="543">
        <v>0</v>
      </c>
      <c r="G61" s="543">
        <v>0</v>
      </c>
    </row>
    <row r="62" spans="2:7" x14ac:dyDescent="0.35">
      <c r="B62" s="559" t="s">
        <v>1424</v>
      </c>
      <c r="C62" s="560" t="s">
        <v>1424</v>
      </c>
      <c r="D62" s="562" t="s">
        <v>1490</v>
      </c>
      <c r="E62" s="562" t="s">
        <v>1490</v>
      </c>
      <c r="F62" s="543">
        <v>0</v>
      </c>
      <c r="G62" s="543">
        <v>0</v>
      </c>
    </row>
    <row r="63" spans="2:7" x14ac:dyDescent="0.35">
      <c r="B63" s="570" t="s">
        <v>1491</v>
      </c>
      <c r="C63" s="570" t="s">
        <v>1491</v>
      </c>
      <c r="D63" s="570" t="s">
        <v>1491</v>
      </c>
      <c r="E63" s="570" t="s">
        <v>1491</v>
      </c>
      <c r="F63" s="553">
        <v>0</v>
      </c>
      <c r="G63" s="553">
        <v>0</v>
      </c>
    </row>
    <row r="64" spans="2:7" x14ac:dyDescent="0.35">
      <c r="B64" s="572" t="s">
        <v>1424</v>
      </c>
      <c r="C64" s="572" t="s">
        <v>1424</v>
      </c>
      <c r="D64" s="572" t="s">
        <v>1424</v>
      </c>
      <c r="E64" s="572" t="s">
        <v>1424</v>
      </c>
      <c r="F64" s="543" t="s">
        <v>1424</v>
      </c>
      <c r="G64" s="543" t="s">
        <v>1424</v>
      </c>
    </row>
    <row r="65" spans="2:7" x14ac:dyDescent="0.35">
      <c r="B65" s="570" t="s">
        <v>1492</v>
      </c>
      <c r="C65" s="570" t="s">
        <v>1492</v>
      </c>
      <c r="D65" s="570" t="s">
        <v>1492</v>
      </c>
      <c r="E65" s="570" t="s">
        <v>1492</v>
      </c>
      <c r="F65" s="553">
        <v>0</v>
      </c>
      <c r="G65" s="553">
        <v>0</v>
      </c>
    </row>
    <row r="66" spans="2:7" x14ac:dyDescent="0.35">
      <c r="B66" s="572" t="s">
        <v>1424</v>
      </c>
      <c r="C66" s="572" t="s">
        <v>1424</v>
      </c>
      <c r="D66" s="572" t="s">
        <v>1424</v>
      </c>
      <c r="E66" s="572" t="s">
        <v>1424</v>
      </c>
      <c r="F66" s="543" t="s">
        <v>1424</v>
      </c>
      <c r="G66" s="543" t="s">
        <v>1424</v>
      </c>
    </row>
    <row r="67" spans="2:7" x14ac:dyDescent="0.35">
      <c r="B67" s="570" t="s">
        <v>1493</v>
      </c>
      <c r="C67" s="570" t="s">
        <v>1493</v>
      </c>
      <c r="D67" s="570" t="s">
        <v>1493</v>
      </c>
      <c r="E67" s="570" t="s">
        <v>1493</v>
      </c>
      <c r="F67" s="553">
        <v>0</v>
      </c>
      <c r="G67" s="553">
        <v>0</v>
      </c>
    </row>
    <row r="68" spans="2:7" x14ac:dyDescent="0.35">
      <c r="B68" s="572" t="s">
        <v>1424</v>
      </c>
      <c r="C68" s="572" t="s">
        <v>1424</v>
      </c>
      <c r="D68" s="572" t="s">
        <v>1424</v>
      </c>
      <c r="E68" s="572" t="s">
        <v>1424</v>
      </c>
      <c r="F68" s="543" t="s">
        <v>1424</v>
      </c>
      <c r="G68" s="543" t="s">
        <v>1424</v>
      </c>
    </row>
    <row r="69" spans="2:7" x14ac:dyDescent="0.35">
      <c r="B69" s="570" t="s">
        <v>1494</v>
      </c>
      <c r="C69" s="570" t="s">
        <v>1494</v>
      </c>
      <c r="D69" s="570" t="s">
        <v>1494</v>
      </c>
      <c r="E69" s="570" t="s">
        <v>1494</v>
      </c>
      <c r="F69" s="553">
        <v>0</v>
      </c>
      <c r="G69" s="553">
        <v>0</v>
      </c>
    </row>
    <row r="70" spans="2:7" x14ac:dyDescent="0.35">
      <c r="B70" s="572" t="s">
        <v>1424</v>
      </c>
      <c r="C70" s="572" t="s">
        <v>1424</v>
      </c>
      <c r="D70" s="572" t="s">
        <v>1424</v>
      </c>
      <c r="E70" s="572" t="s">
        <v>1424</v>
      </c>
      <c r="F70" s="543" t="s">
        <v>1424</v>
      </c>
      <c r="G70" s="543" t="s">
        <v>1424</v>
      </c>
    </row>
  </sheetData>
  <mergeCells count="65">
    <mergeCell ref="B66:E66"/>
    <mergeCell ref="B67:E67"/>
    <mergeCell ref="B68:E68"/>
    <mergeCell ref="B69:E69"/>
    <mergeCell ref="B70:E70"/>
    <mergeCell ref="B65:E65"/>
    <mergeCell ref="B50:E50"/>
    <mergeCell ref="B51:E51"/>
    <mergeCell ref="C52:E52"/>
    <mergeCell ref="D53:E53"/>
    <mergeCell ref="D56:E56"/>
    <mergeCell ref="B57:E57"/>
    <mergeCell ref="C58:E58"/>
    <mergeCell ref="D59:E59"/>
    <mergeCell ref="D62:E62"/>
    <mergeCell ref="B63:E63"/>
    <mergeCell ref="B64:E64"/>
    <mergeCell ref="B49:E49"/>
    <mergeCell ref="B38:E38"/>
    <mergeCell ref="B39:E39"/>
    <mergeCell ref="C40:E40"/>
    <mergeCell ref="D41:E41"/>
    <mergeCell ref="D42:E42"/>
    <mergeCell ref="D43:E43"/>
    <mergeCell ref="B44:E44"/>
    <mergeCell ref="C45:E45"/>
    <mergeCell ref="D46:E46"/>
    <mergeCell ref="D47:E47"/>
    <mergeCell ref="D48:E48"/>
    <mergeCell ref="B37:E37"/>
    <mergeCell ref="D26:E26"/>
    <mergeCell ref="D27:E27"/>
    <mergeCell ref="D28:E28"/>
    <mergeCell ref="D29:E29"/>
    <mergeCell ref="D30:E30"/>
    <mergeCell ref="D31:E31"/>
    <mergeCell ref="D32:E32"/>
    <mergeCell ref="D33:E33"/>
    <mergeCell ref="D34:E34"/>
    <mergeCell ref="D35:E35"/>
    <mergeCell ref="D36:E36"/>
    <mergeCell ref="D25:E25"/>
    <mergeCell ref="D14:E14"/>
    <mergeCell ref="D15:E15"/>
    <mergeCell ref="D16:E16"/>
    <mergeCell ref="D17:E17"/>
    <mergeCell ref="D18:E18"/>
    <mergeCell ref="B19:E19"/>
    <mergeCell ref="C20:E20"/>
    <mergeCell ref="D21:E21"/>
    <mergeCell ref="D22:E22"/>
    <mergeCell ref="D23:E23"/>
    <mergeCell ref="D24:E24"/>
    <mergeCell ref="D13:E13"/>
    <mergeCell ref="B2:G2"/>
    <mergeCell ref="B3:G3"/>
    <mergeCell ref="B4:G4"/>
    <mergeCell ref="B5:G5"/>
    <mergeCell ref="B6:E6"/>
    <mergeCell ref="B7:E7"/>
    <mergeCell ref="C8:E8"/>
    <mergeCell ref="D9:E9"/>
    <mergeCell ref="D10:E10"/>
    <mergeCell ref="D11:E11"/>
    <mergeCell ref="D12:E12"/>
  </mergeCell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0"/>
  <sheetViews>
    <sheetView workbookViewId="0">
      <selection activeCell="B13" sqref="B13"/>
    </sheetView>
  </sheetViews>
  <sheetFormatPr baseColWidth="10" defaultRowHeight="14.5" x14ac:dyDescent="0.35"/>
  <cols>
    <col min="1" max="1" width="10.90625" style="6"/>
    <col min="2" max="4" width="7.6328125" style="6" customWidth="1"/>
    <col min="5" max="5" width="105.6328125" style="6" customWidth="1"/>
    <col min="6" max="7" width="15.6328125" style="6" customWidth="1"/>
    <col min="8" max="16384" width="10.90625" style="6"/>
  </cols>
  <sheetData>
    <row r="2" spans="2:7" x14ac:dyDescent="0.35">
      <c r="B2" s="563" t="s">
        <v>1508</v>
      </c>
      <c r="C2" s="563" t="s">
        <v>1438</v>
      </c>
      <c r="D2" s="563" t="s">
        <v>1438</v>
      </c>
      <c r="E2" s="563" t="s">
        <v>1438</v>
      </c>
      <c r="F2" s="563" t="s">
        <v>1438</v>
      </c>
      <c r="G2" s="564" t="s">
        <v>1438</v>
      </c>
    </row>
    <row r="3" spans="2:7" x14ac:dyDescent="0.35">
      <c r="B3" s="565" t="s">
        <v>1439</v>
      </c>
      <c r="C3" s="565" t="s">
        <v>1439</v>
      </c>
      <c r="D3" s="565" t="s">
        <v>1439</v>
      </c>
      <c r="E3" s="565" t="s">
        <v>1439</v>
      </c>
      <c r="F3" s="565" t="s">
        <v>1439</v>
      </c>
      <c r="G3" s="566" t="s">
        <v>1439</v>
      </c>
    </row>
    <row r="4" spans="2:7" x14ac:dyDescent="0.35">
      <c r="B4" s="565" t="s">
        <v>1440</v>
      </c>
      <c r="C4" s="565" t="s">
        <v>1440</v>
      </c>
      <c r="D4" s="565" t="s">
        <v>1440</v>
      </c>
      <c r="E4" s="565" t="s">
        <v>1440</v>
      </c>
      <c r="F4" s="565" t="s">
        <v>1440</v>
      </c>
      <c r="G4" s="566" t="s">
        <v>1440</v>
      </c>
    </row>
    <row r="5" spans="2:7" x14ac:dyDescent="0.35">
      <c r="B5" s="567" t="s">
        <v>1441</v>
      </c>
      <c r="C5" s="567" t="s">
        <v>1441</v>
      </c>
      <c r="D5" s="567" t="s">
        <v>1441</v>
      </c>
      <c r="E5" s="567" t="s">
        <v>1441</v>
      </c>
      <c r="F5" s="567" t="s">
        <v>1441</v>
      </c>
      <c r="G5" s="568" t="s">
        <v>1441</v>
      </c>
    </row>
    <row r="6" spans="2:7" x14ac:dyDescent="0.35">
      <c r="B6" s="569" t="s">
        <v>87</v>
      </c>
      <c r="C6" s="569" t="s">
        <v>87</v>
      </c>
      <c r="D6" s="569" t="s">
        <v>87</v>
      </c>
      <c r="E6" s="569" t="s">
        <v>87</v>
      </c>
      <c r="F6" s="556">
        <v>2022</v>
      </c>
      <c r="G6" s="556">
        <v>2021</v>
      </c>
    </row>
    <row r="7" spans="2:7" x14ac:dyDescent="0.35">
      <c r="B7" s="570" t="s">
        <v>1442</v>
      </c>
      <c r="C7" s="570" t="s">
        <v>1442</v>
      </c>
      <c r="D7" s="570" t="s">
        <v>1442</v>
      </c>
      <c r="E7" s="570" t="s">
        <v>1442</v>
      </c>
      <c r="F7" s="553" t="s">
        <v>1424</v>
      </c>
      <c r="G7" s="553" t="s">
        <v>1424</v>
      </c>
    </row>
    <row r="8" spans="2:7" x14ac:dyDescent="0.35">
      <c r="B8" s="558" t="s">
        <v>1424</v>
      </c>
      <c r="C8" s="571" t="s">
        <v>1443</v>
      </c>
      <c r="D8" s="571" t="s">
        <v>1443</v>
      </c>
      <c r="E8" s="571" t="s">
        <v>1443</v>
      </c>
      <c r="F8" s="553" t="s">
        <v>1509</v>
      </c>
      <c r="G8" s="553" t="s">
        <v>1827</v>
      </c>
    </row>
    <row r="9" spans="2:7" x14ac:dyDescent="0.35">
      <c r="B9" s="559" t="s">
        <v>1424</v>
      </c>
      <c r="C9" s="560" t="s">
        <v>1424</v>
      </c>
      <c r="D9" s="562" t="s">
        <v>1445</v>
      </c>
      <c r="E9" s="562" t="s">
        <v>1445</v>
      </c>
      <c r="F9" s="543">
        <v>0</v>
      </c>
      <c r="G9" s="543">
        <v>0</v>
      </c>
    </row>
    <row r="10" spans="2:7" x14ac:dyDescent="0.35">
      <c r="B10" s="559" t="s">
        <v>1424</v>
      </c>
      <c r="C10" s="560" t="s">
        <v>1424</v>
      </c>
      <c r="D10" s="562" t="s">
        <v>1446</v>
      </c>
      <c r="E10" s="562" t="s">
        <v>1446</v>
      </c>
      <c r="F10" s="543">
        <v>0</v>
      </c>
      <c r="G10" s="543">
        <v>0</v>
      </c>
    </row>
    <row r="11" spans="2:7" x14ac:dyDescent="0.35">
      <c r="B11" s="559" t="s">
        <v>1424</v>
      </c>
      <c r="C11" s="560" t="s">
        <v>1424</v>
      </c>
      <c r="D11" s="562" t="s">
        <v>1447</v>
      </c>
      <c r="E11" s="562" t="s">
        <v>1447</v>
      </c>
      <c r="F11" s="543">
        <v>0</v>
      </c>
      <c r="G11" s="543">
        <v>0</v>
      </c>
    </row>
    <row r="12" spans="2:7" x14ac:dyDescent="0.35">
      <c r="B12" s="559" t="s">
        <v>1424</v>
      </c>
      <c r="C12" s="560" t="s">
        <v>1424</v>
      </c>
      <c r="D12" s="562" t="s">
        <v>1448</v>
      </c>
      <c r="E12" s="562" t="s">
        <v>1448</v>
      </c>
      <c r="F12" s="543">
        <v>0</v>
      </c>
      <c r="G12" s="543">
        <v>0</v>
      </c>
    </row>
    <row r="13" spans="2:7" x14ac:dyDescent="0.35">
      <c r="B13" s="559" t="s">
        <v>1424</v>
      </c>
      <c r="C13" s="560" t="s">
        <v>1424</v>
      </c>
      <c r="D13" s="562" t="s">
        <v>1449</v>
      </c>
      <c r="E13" s="562" t="s">
        <v>1449</v>
      </c>
      <c r="F13" s="543">
        <v>0</v>
      </c>
      <c r="G13" s="543">
        <v>0</v>
      </c>
    </row>
    <row r="14" spans="2:7" x14ac:dyDescent="0.35">
      <c r="B14" s="559" t="s">
        <v>1424</v>
      </c>
      <c r="C14" s="560" t="s">
        <v>1424</v>
      </c>
      <c r="D14" s="562" t="s">
        <v>1450</v>
      </c>
      <c r="E14" s="562" t="s">
        <v>1450</v>
      </c>
      <c r="F14" s="543">
        <v>0</v>
      </c>
      <c r="G14" s="543">
        <v>0</v>
      </c>
    </row>
    <row r="15" spans="2:7" x14ac:dyDescent="0.35">
      <c r="B15" s="559" t="s">
        <v>1424</v>
      </c>
      <c r="C15" s="560" t="s">
        <v>1424</v>
      </c>
      <c r="D15" s="562" t="s">
        <v>1451</v>
      </c>
      <c r="E15" s="562" t="s">
        <v>1451</v>
      </c>
      <c r="F15" s="543">
        <v>0</v>
      </c>
      <c r="G15" s="543">
        <v>0</v>
      </c>
    </row>
    <row r="16" spans="2:7" x14ac:dyDescent="0.35">
      <c r="B16" s="559" t="s">
        <v>1424</v>
      </c>
      <c r="C16" s="560" t="s">
        <v>1424</v>
      </c>
      <c r="D16" s="562" t="s">
        <v>1452</v>
      </c>
      <c r="E16" s="562" t="s">
        <v>1452</v>
      </c>
      <c r="F16" s="543">
        <v>0</v>
      </c>
      <c r="G16" s="543">
        <v>0</v>
      </c>
    </row>
    <row r="17" spans="2:7" x14ac:dyDescent="0.35">
      <c r="B17" s="559" t="s">
        <v>1424</v>
      </c>
      <c r="C17" s="560" t="s">
        <v>1424</v>
      </c>
      <c r="D17" s="562" t="s">
        <v>1453</v>
      </c>
      <c r="E17" s="562" t="s">
        <v>1453</v>
      </c>
      <c r="F17" s="543" t="s">
        <v>1509</v>
      </c>
      <c r="G17" s="543" t="s">
        <v>1827</v>
      </c>
    </row>
    <row r="18" spans="2:7" x14ac:dyDescent="0.35">
      <c r="B18" s="559" t="s">
        <v>1424</v>
      </c>
      <c r="C18" s="560" t="s">
        <v>1424</v>
      </c>
      <c r="D18" s="562" t="s">
        <v>1454</v>
      </c>
      <c r="E18" s="562" t="s">
        <v>1454</v>
      </c>
      <c r="F18" s="543">
        <v>0</v>
      </c>
      <c r="G18" s="543">
        <v>0</v>
      </c>
    </row>
    <row r="19" spans="2:7" x14ac:dyDescent="0.35">
      <c r="B19" s="572" t="s">
        <v>1424</v>
      </c>
      <c r="C19" s="572" t="s">
        <v>1424</v>
      </c>
      <c r="D19" s="572" t="s">
        <v>1424</v>
      </c>
      <c r="E19" s="572" t="s">
        <v>1424</v>
      </c>
      <c r="F19" s="543" t="s">
        <v>1424</v>
      </c>
      <c r="G19" s="543" t="s">
        <v>1424</v>
      </c>
    </row>
    <row r="20" spans="2:7" x14ac:dyDescent="0.35">
      <c r="B20" s="558" t="s">
        <v>1424</v>
      </c>
      <c r="C20" s="571" t="s">
        <v>1455</v>
      </c>
      <c r="D20" s="571" t="s">
        <v>1455</v>
      </c>
      <c r="E20" s="571" t="s">
        <v>1455</v>
      </c>
      <c r="F20" s="553" t="s">
        <v>1801</v>
      </c>
      <c r="G20" s="553" t="s">
        <v>1827</v>
      </c>
    </row>
    <row r="21" spans="2:7" x14ac:dyDescent="0.35">
      <c r="B21" s="559" t="s">
        <v>1424</v>
      </c>
      <c r="C21" s="560" t="s">
        <v>1424</v>
      </c>
      <c r="D21" s="562" t="s">
        <v>1456</v>
      </c>
      <c r="E21" s="562" t="s">
        <v>1456</v>
      </c>
      <c r="F21" s="543" t="s">
        <v>1687</v>
      </c>
      <c r="G21" s="543" t="s">
        <v>1827</v>
      </c>
    </row>
    <row r="22" spans="2:7" x14ac:dyDescent="0.35">
      <c r="B22" s="559" t="s">
        <v>1424</v>
      </c>
      <c r="C22" s="560" t="s">
        <v>1424</v>
      </c>
      <c r="D22" s="562" t="s">
        <v>1458</v>
      </c>
      <c r="E22" s="562" t="s">
        <v>1458</v>
      </c>
      <c r="F22" s="543" t="s">
        <v>1696</v>
      </c>
      <c r="G22" s="543">
        <v>0</v>
      </c>
    </row>
    <row r="23" spans="2:7" x14ac:dyDescent="0.35">
      <c r="B23" s="559" t="s">
        <v>1424</v>
      </c>
      <c r="C23" s="560" t="s">
        <v>1424</v>
      </c>
      <c r="D23" s="562" t="s">
        <v>1460</v>
      </c>
      <c r="E23" s="562" t="s">
        <v>1460</v>
      </c>
      <c r="F23" s="543" t="s">
        <v>1711</v>
      </c>
      <c r="G23" s="543">
        <v>0</v>
      </c>
    </row>
    <row r="24" spans="2:7" x14ac:dyDescent="0.35">
      <c r="B24" s="559" t="s">
        <v>1424</v>
      </c>
      <c r="C24" s="560" t="s">
        <v>1424</v>
      </c>
      <c r="D24" s="562" t="s">
        <v>1462</v>
      </c>
      <c r="E24" s="562" t="s">
        <v>1462</v>
      </c>
      <c r="F24" s="543">
        <v>0</v>
      </c>
      <c r="G24" s="543">
        <v>0</v>
      </c>
    </row>
    <row r="25" spans="2:7" x14ac:dyDescent="0.35">
      <c r="B25" s="559" t="s">
        <v>1424</v>
      </c>
      <c r="C25" s="560" t="s">
        <v>1424</v>
      </c>
      <c r="D25" s="562" t="s">
        <v>1463</v>
      </c>
      <c r="E25" s="562" t="s">
        <v>1463</v>
      </c>
      <c r="F25" s="543">
        <v>0</v>
      </c>
      <c r="G25" s="543">
        <v>0</v>
      </c>
    </row>
    <row r="26" spans="2:7" x14ac:dyDescent="0.35">
      <c r="B26" s="559" t="s">
        <v>1424</v>
      </c>
      <c r="C26" s="560" t="s">
        <v>1424</v>
      </c>
      <c r="D26" s="562" t="s">
        <v>1464</v>
      </c>
      <c r="E26" s="562" t="s">
        <v>1464</v>
      </c>
      <c r="F26" s="543">
        <v>0</v>
      </c>
      <c r="G26" s="543">
        <v>0</v>
      </c>
    </row>
    <row r="27" spans="2:7" x14ac:dyDescent="0.35">
      <c r="B27" s="559" t="s">
        <v>1424</v>
      </c>
      <c r="C27" s="560" t="s">
        <v>1424</v>
      </c>
      <c r="D27" s="562" t="s">
        <v>1465</v>
      </c>
      <c r="E27" s="562" t="s">
        <v>1465</v>
      </c>
      <c r="F27" s="543">
        <v>0</v>
      </c>
      <c r="G27" s="543">
        <v>0</v>
      </c>
    </row>
    <row r="28" spans="2:7" x14ac:dyDescent="0.35">
      <c r="B28" s="559" t="s">
        <v>1424</v>
      </c>
      <c r="C28" s="560" t="s">
        <v>1424</v>
      </c>
      <c r="D28" s="562" t="s">
        <v>1466</v>
      </c>
      <c r="E28" s="562" t="s">
        <v>1466</v>
      </c>
      <c r="F28" s="543">
        <v>0</v>
      </c>
      <c r="G28" s="543">
        <v>0</v>
      </c>
    </row>
    <row r="29" spans="2:7" x14ac:dyDescent="0.35">
      <c r="B29" s="559" t="s">
        <v>1424</v>
      </c>
      <c r="C29" s="560" t="s">
        <v>1424</v>
      </c>
      <c r="D29" s="562" t="s">
        <v>1467</v>
      </c>
      <c r="E29" s="562" t="s">
        <v>1467</v>
      </c>
      <c r="F29" s="543">
        <v>0</v>
      </c>
      <c r="G29" s="543">
        <v>0</v>
      </c>
    </row>
    <row r="30" spans="2:7" x14ac:dyDescent="0.35">
      <c r="B30" s="559" t="s">
        <v>1424</v>
      </c>
      <c r="C30" s="560" t="s">
        <v>1424</v>
      </c>
      <c r="D30" s="562" t="s">
        <v>1468</v>
      </c>
      <c r="E30" s="562" t="s">
        <v>1468</v>
      </c>
      <c r="F30" s="543">
        <v>0</v>
      </c>
      <c r="G30" s="543">
        <v>0</v>
      </c>
    </row>
    <row r="31" spans="2:7" x14ac:dyDescent="0.35">
      <c r="B31" s="559" t="s">
        <v>1424</v>
      </c>
      <c r="C31" s="560" t="s">
        <v>1424</v>
      </c>
      <c r="D31" s="562" t="s">
        <v>1469</v>
      </c>
      <c r="E31" s="562" t="s">
        <v>1469</v>
      </c>
      <c r="F31" s="543">
        <v>0</v>
      </c>
      <c r="G31" s="543">
        <v>0</v>
      </c>
    </row>
    <row r="32" spans="2:7" x14ac:dyDescent="0.35">
      <c r="B32" s="559" t="s">
        <v>1424</v>
      </c>
      <c r="C32" s="560" t="s">
        <v>1424</v>
      </c>
      <c r="D32" s="562" t="s">
        <v>1470</v>
      </c>
      <c r="E32" s="562" t="s">
        <v>1470</v>
      </c>
      <c r="F32" s="543">
        <v>0</v>
      </c>
      <c r="G32" s="543">
        <v>0</v>
      </c>
    </row>
    <row r="33" spans="2:7" x14ac:dyDescent="0.35">
      <c r="B33" s="559" t="s">
        <v>1424</v>
      </c>
      <c r="C33" s="560" t="s">
        <v>1424</v>
      </c>
      <c r="D33" s="562" t="s">
        <v>1471</v>
      </c>
      <c r="E33" s="562" t="s">
        <v>1471</v>
      </c>
      <c r="F33" s="543">
        <v>0</v>
      </c>
      <c r="G33" s="543">
        <v>0</v>
      </c>
    </row>
    <row r="34" spans="2:7" x14ac:dyDescent="0.35">
      <c r="B34" s="559" t="s">
        <v>1424</v>
      </c>
      <c r="C34" s="560" t="s">
        <v>1424</v>
      </c>
      <c r="D34" s="562" t="s">
        <v>1472</v>
      </c>
      <c r="E34" s="562" t="s">
        <v>1472</v>
      </c>
      <c r="F34" s="543">
        <v>0</v>
      </c>
      <c r="G34" s="543">
        <v>0</v>
      </c>
    </row>
    <row r="35" spans="2:7" x14ac:dyDescent="0.35">
      <c r="B35" s="559" t="s">
        <v>1424</v>
      </c>
      <c r="C35" s="560" t="s">
        <v>1424</v>
      </c>
      <c r="D35" s="562" t="s">
        <v>1473</v>
      </c>
      <c r="E35" s="562" t="s">
        <v>1473</v>
      </c>
      <c r="F35" s="543">
        <v>0</v>
      </c>
      <c r="G35" s="543">
        <v>0</v>
      </c>
    </row>
    <row r="36" spans="2:7" x14ac:dyDescent="0.35">
      <c r="B36" s="559" t="s">
        <v>1424</v>
      </c>
      <c r="C36" s="560" t="s">
        <v>1424</v>
      </c>
      <c r="D36" s="562" t="s">
        <v>1474</v>
      </c>
      <c r="E36" s="562" t="s">
        <v>1474</v>
      </c>
      <c r="F36" s="543">
        <v>0</v>
      </c>
      <c r="G36" s="543">
        <v>0</v>
      </c>
    </row>
    <row r="37" spans="2:7" x14ac:dyDescent="0.35">
      <c r="B37" s="570" t="s">
        <v>1475</v>
      </c>
      <c r="C37" s="570" t="s">
        <v>1475</v>
      </c>
      <c r="D37" s="570" t="s">
        <v>1475</v>
      </c>
      <c r="E37" s="570" t="s">
        <v>1475</v>
      </c>
      <c r="F37" s="553" t="s">
        <v>1730</v>
      </c>
      <c r="G37" s="553">
        <v>0</v>
      </c>
    </row>
    <row r="38" spans="2:7" x14ac:dyDescent="0.35">
      <c r="B38" s="572" t="s">
        <v>1424</v>
      </c>
      <c r="C38" s="572" t="s">
        <v>1424</v>
      </c>
      <c r="D38" s="572" t="s">
        <v>1424</v>
      </c>
      <c r="E38" s="572" t="s">
        <v>1424</v>
      </c>
      <c r="F38" s="543" t="s">
        <v>1424</v>
      </c>
      <c r="G38" s="543" t="s">
        <v>1424</v>
      </c>
    </row>
    <row r="39" spans="2:7" x14ac:dyDescent="0.35">
      <c r="B39" s="570" t="s">
        <v>1476</v>
      </c>
      <c r="C39" s="570" t="s">
        <v>1476</v>
      </c>
      <c r="D39" s="570" t="s">
        <v>1476</v>
      </c>
      <c r="E39" s="570" t="s">
        <v>1476</v>
      </c>
      <c r="F39" s="553" t="s">
        <v>1424</v>
      </c>
      <c r="G39" s="553" t="s">
        <v>1424</v>
      </c>
    </row>
    <row r="40" spans="2:7" x14ac:dyDescent="0.35">
      <c r="B40" s="558" t="s">
        <v>1424</v>
      </c>
      <c r="C40" s="571" t="s">
        <v>1443</v>
      </c>
      <c r="D40" s="571" t="s">
        <v>1443</v>
      </c>
      <c r="E40" s="571" t="s">
        <v>1443</v>
      </c>
      <c r="F40" s="553">
        <v>0</v>
      </c>
      <c r="G40" s="553">
        <v>0</v>
      </c>
    </row>
    <row r="41" spans="2:7" x14ac:dyDescent="0.35">
      <c r="B41" s="559" t="s">
        <v>1424</v>
      </c>
      <c r="C41" s="560" t="s">
        <v>1424</v>
      </c>
      <c r="D41" s="562" t="s">
        <v>1477</v>
      </c>
      <c r="E41" s="562" t="s">
        <v>1477</v>
      </c>
      <c r="F41" s="543">
        <v>0</v>
      </c>
      <c r="G41" s="543">
        <v>0</v>
      </c>
    </row>
    <row r="42" spans="2:7" x14ac:dyDescent="0.35">
      <c r="B42" s="559" t="s">
        <v>1424</v>
      </c>
      <c r="C42" s="560" t="s">
        <v>1424</v>
      </c>
      <c r="D42" s="562" t="s">
        <v>1478</v>
      </c>
      <c r="E42" s="562" t="s">
        <v>1478</v>
      </c>
      <c r="F42" s="543">
        <v>0</v>
      </c>
      <c r="G42" s="543">
        <v>0</v>
      </c>
    </row>
    <row r="43" spans="2:7" x14ac:dyDescent="0.35">
      <c r="B43" s="559" t="s">
        <v>1424</v>
      </c>
      <c r="C43" s="560" t="s">
        <v>1424</v>
      </c>
      <c r="D43" s="562" t="s">
        <v>1479</v>
      </c>
      <c r="E43" s="562" t="s">
        <v>1479</v>
      </c>
      <c r="F43" s="543">
        <v>0</v>
      </c>
      <c r="G43" s="543">
        <v>0</v>
      </c>
    </row>
    <row r="44" spans="2:7" x14ac:dyDescent="0.35">
      <c r="B44" s="572" t="s">
        <v>1424</v>
      </c>
      <c r="C44" s="572" t="s">
        <v>1424</v>
      </c>
      <c r="D44" s="572" t="s">
        <v>1424</v>
      </c>
      <c r="E44" s="572" t="s">
        <v>1424</v>
      </c>
      <c r="F44" s="543" t="s">
        <v>1424</v>
      </c>
      <c r="G44" s="543" t="s">
        <v>1424</v>
      </c>
    </row>
    <row r="45" spans="2:7" x14ac:dyDescent="0.35">
      <c r="B45" s="558" t="s">
        <v>1424</v>
      </c>
      <c r="C45" s="571" t="s">
        <v>1455</v>
      </c>
      <c r="D45" s="571" t="s">
        <v>1455</v>
      </c>
      <c r="E45" s="571" t="s">
        <v>1455</v>
      </c>
      <c r="F45" s="553" t="s">
        <v>1730</v>
      </c>
      <c r="G45" s="553">
        <v>0</v>
      </c>
    </row>
    <row r="46" spans="2:7" x14ac:dyDescent="0.35">
      <c r="B46" s="559" t="s">
        <v>1424</v>
      </c>
      <c r="C46" s="560" t="s">
        <v>1424</v>
      </c>
      <c r="D46" s="562" t="s">
        <v>1477</v>
      </c>
      <c r="E46" s="562" t="s">
        <v>1477</v>
      </c>
      <c r="F46" s="543">
        <v>0</v>
      </c>
      <c r="G46" s="543">
        <v>0</v>
      </c>
    </row>
    <row r="47" spans="2:7" x14ac:dyDescent="0.35">
      <c r="B47" s="559" t="s">
        <v>1424</v>
      </c>
      <c r="C47" s="560" t="s">
        <v>1424</v>
      </c>
      <c r="D47" s="562" t="s">
        <v>1478</v>
      </c>
      <c r="E47" s="562" t="s">
        <v>1478</v>
      </c>
      <c r="F47" s="543" t="s">
        <v>1730</v>
      </c>
      <c r="G47" s="543">
        <v>0</v>
      </c>
    </row>
    <row r="48" spans="2:7" x14ac:dyDescent="0.35">
      <c r="B48" s="559" t="s">
        <v>1424</v>
      </c>
      <c r="C48" s="560" t="s">
        <v>1424</v>
      </c>
      <c r="D48" s="562" t="s">
        <v>1481</v>
      </c>
      <c r="E48" s="562" t="s">
        <v>1481</v>
      </c>
      <c r="F48" s="543">
        <v>0</v>
      </c>
      <c r="G48" s="543">
        <v>0</v>
      </c>
    </row>
    <row r="49" spans="2:7" x14ac:dyDescent="0.35">
      <c r="B49" s="570" t="s">
        <v>1482</v>
      </c>
      <c r="C49" s="570" t="s">
        <v>1482</v>
      </c>
      <c r="D49" s="570" t="s">
        <v>1482</v>
      </c>
      <c r="E49" s="570" t="s">
        <v>1482</v>
      </c>
      <c r="F49" s="553" t="s">
        <v>1828</v>
      </c>
      <c r="G49" s="553">
        <v>0</v>
      </c>
    </row>
    <row r="50" spans="2:7" x14ac:dyDescent="0.35">
      <c r="B50" s="572" t="s">
        <v>1424</v>
      </c>
      <c r="C50" s="572" t="s">
        <v>1424</v>
      </c>
      <c r="D50" s="572" t="s">
        <v>1424</v>
      </c>
      <c r="E50" s="572" t="s">
        <v>1424</v>
      </c>
      <c r="F50" s="543" t="s">
        <v>1424</v>
      </c>
      <c r="G50" s="543" t="s">
        <v>1424</v>
      </c>
    </row>
    <row r="51" spans="2:7" x14ac:dyDescent="0.35">
      <c r="B51" s="570" t="s">
        <v>1484</v>
      </c>
      <c r="C51" s="570" t="s">
        <v>1484</v>
      </c>
      <c r="D51" s="570" t="s">
        <v>1484</v>
      </c>
      <c r="E51" s="570" t="s">
        <v>1484</v>
      </c>
      <c r="F51" s="553" t="s">
        <v>1424</v>
      </c>
      <c r="G51" s="553" t="s">
        <v>1424</v>
      </c>
    </row>
    <row r="52" spans="2:7" x14ac:dyDescent="0.35">
      <c r="B52" s="558" t="s">
        <v>1424</v>
      </c>
      <c r="C52" s="571" t="s">
        <v>1443</v>
      </c>
      <c r="D52" s="571" t="s">
        <v>1443</v>
      </c>
      <c r="E52" s="571" t="s">
        <v>1443</v>
      </c>
      <c r="F52" s="553">
        <v>0</v>
      </c>
      <c r="G52" s="553">
        <v>0</v>
      </c>
    </row>
    <row r="53" spans="2:7" x14ac:dyDescent="0.35">
      <c r="B53" s="559" t="s">
        <v>1424</v>
      </c>
      <c r="C53" s="560" t="s">
        <v>1424</v>
      </c>
      <c r="D53" s="562" t="s">
        <v>1485</v>
      </c>
      <c r="E53" s="562" t="s">
        <v>1485</v>
      </c>
      <c r="F53" s="543">
        <v>0</v>
      </c>
      <c r="G53" s="543">
        <v>0</v>
      </c>
    </row>
    <row r="54" spans="2:7" x14ac:dyDescent="0.35">
      <c r="B54" s="559" t="s">
        <v>1424</v>
      </c>
      <c r="C54" s="560" t="s">
        <v>1424</v>
      </c>
      <c r="D54" s="560" t="s">
        <v>1424</v>
      </c>
      <c r="E54" s="561" t="s">
        <v>1486</v>
      </c>
      <c r="F54" s="543">
        <v>0</v>
      </c>
      <c r="G54" s="543">
        <v>0</v>
      </c>
    </row>
    <row r="55" spans="2:7" x14ac:dyDescent="0.35">
      <c r="B55" s="559" t="s">
        <v>1424</v>
      </c>
      <c r="C55" s="560" t="s">
        <v>1424</v>
      </c>
      <c r="D55" s="560" t="s">
        <v>1424</v>
      </c>
      <c r="E55" s="561" t="s">
        <v>1487</v>
      </c>
      <c r="F55" s="543">
        <v>0</v>
      </c>
      <c r="G55" s="543">
        <v>0</v>
      </c>
    </row>
    <row r="56" spans="2:7" x14ac:dyDescent="0.35">
      <c r="B56" s="559" t="s">
        <v>1424</v>
      </c>
      <c r="C56" s="560" t="s">
        <v>1424</v>
      </c>
      <c r="D56" s="562" t="s">
        <v>1488</v>
      </c>
      <c r="E56" s="562" t="s">
        <v>1488</v>
      </c>
      <c r="F56" s="543">
        <v>0</v>
      </c>
      <c r="G56" s="543">
        <v>0</v>
      </c>
    </row>
    <row r="57" spans="2:7" x14ac:dyDescent="0.35">
      <c r="B57" s="572" t="s">
        <v>1424</v>
      </c>
      <c r="C57" s="572" t="s">
        <v>1424</v>
      </c>
      <c r="D57" s="572" t="s">
        <v>1424</v>
      </c>
      <c r="E57" s="572" t="s">
        <v>1424</v>
      </c>
      <c r="F57" s="543" t="s">
        <v>1424</v>
      </c>
      <c r="G57" s="543" t="s">
        <v>1424</v>
      </c>
    </row>
    <row r="58" spans="2:7" x14ac:dyDescent="0.35">
      <c r="B58" s="558" t="s">
        <v>1424</v>
      </c>
      <c r="C58" s="571" t="s">
        <v>1455</v>
      </c>
      <c r="D58" s="571" t="s">
        <v>1455</v>
      </c>
      <c r="E58" s="571" t="s">
        <v>1455</v>
      </c>
      <c r="F58" s="553">
        <v>0</v>
      </c>
      <c r="G58" s="553">
        <v>0</v>
      </c>
    </row>
    <row r="59" spans="2:7" x14ac:dyDescent="0.35">
      <c r="B59" s="559" t="s">
        <v>1424</v>
      </c>
      <c r="C59" s="560" t="s">
        <v>1424</v>
      </c>
      <c r="D59" s="562" t="s">
        <v>1489</v>
      </c>
      <c r="E59" s="562" t="s">
        <v>1489</v>
      </c>
      <c r="F59" s="543">
        <v>0</v>
      </c>
      <c r="G59" s="543">
        <v>0</v>
      </c>
    </row>
    <row r="60" spans="2:7" x14ac:dyDescent="0.35">
      <c r="B60" s="559" t="s">
        <v>1424</v>
      </c>
      <c r="C60" s="560" t="s">
        <v>1424</v>
      </c>
      <c r="D60" s="560" t="s">
        <v>1424</v>
      </c>
      <c r="E60" s="561" t="s">
        <v>1486</v>
      </c>
      <c r="F60" s="543">
        <v>0</v>
      </c>
      <c r="G60" s="543">
        <v>0</v>
      </c>
    </row>
    <row r="61" spans="2:7" x14ac:dyDescent="0.35">
      <c r="B61" s="559" t="s">
        <v>1424</v>
      </c>
      <c r="C61" s="560" t="s">
        <v>1424</v>
      </c>
      <c r="D61" s="560" t="s">
        <v>1424</v>
      </c>
      <c r="E61" s="561" t="s">
        <v>1487</v>
      </c>
      <c r="F61" s="543">
        <v>0</v>
      </c>
      <c r="G61" s="543">
        <v>0</v>
      </c>
    </row>
    <row r="62" spans="2:7" x14ac:dyDescent="0.35">
      <c r="B62" s="559" t="s">
        <v>1424</v>
      </c>
      <c r="C62" s="560" t="s">
        <v>1424</v>
      </c>
      <c r="D62" s="562" t="s">
        <v>1490</v>
      </c>
      <c r="E62" s="562" t="s">
        <v>1490</v>
      </c>
      <c r="F62" s="543">
        <v>0</v>
      </c>
      <c r="G62" s="543">
        <v>0</v>
      </c>
    </row>
    <row r="63" spans="2:7" x14ac:dyDescent="0.35">
      <c r="B63" s="570" t="s">
        <v>1491</v>
      </c>
      <c r="C63" s="570" t="s">
        <v>1491</v>
      </c>
      <c r="D63" s="570" t="s">
        <v>1491</v>
      </c>
      <c r="E63" s="570" t="s">
        <v>1491</v>
      </c>
      <c r="F63" s="553">
        <v>0</v>
      </c>
      <c r="G63" s="553">
        <v>0</v>
      </c>
    </row>
    <row r="64" spans="2:7" x14ac:dyDescent="0.35">
      <c r="B64" s="572" t="s">
        <v>1424</v>
      </c>
      <c r="C64" s="572" t="s">
        <v>1424</v>
      </c>
      <c r="D64" s="572" t="s">
        <v>1424</v>
      </c>
      <c r="E64" s="572" t="s">
        <v>1424</v>
      </c>
      <c r="F64" s="543" t="s">
        <v>1424</v>
      </c>
      <c r="G64" s="543" t="s">
        <v>1424</v>
      </c>
    </row>
    <row r="65" spans="2:7" x14ac:dyDescent="0.35">
      <c r="B65" s="570" t="s">
        <v>1492</v>
      </c>
      <c r="C65" s="570" t="s">
        <v>1492</v>
      </c>
      <c r="D65" s="570" t="s">
        <v>1492</v>
      </c>
      <c r="E65" s="570" t="s">
        <v>1492</v>
      </c>
      <c r="F65" s="553">
        <v>0</v>
      </c>
      <c r="G65" s="553">
        <v>0</v>
      </c>
    </row>
    <row r="66" spans="2:7" x14ac:dyDescent="0.35">
      <c r="B66" s="572" t="s">
        <v>1424</v>
      </c>
      <c r="C66" s="572" t="s">
        <v>1424</v>
      </c>
      <c r="D66" s="572" t="s">
        <v>1424</v>
      </c>
      <c r="E66" s="572" t="s">
        <v>1424</v>
      </c>
      <c r="F66" s="543" t="s">
        <v>1424</v>
      </c>
      <c r="G66" s="543" t="s">
        <v>1424</v>
      </c>
    </row>
    <row r="67" spans="2:7" x14ac:dyDescent="0.35">
      <c r="B67" s="570" t="s">
        <v>1493</v>
      </c>
      <c r="C67" s="570" t="s">
        <v>1493</v>
      </c>
      <c r="D67" s="570" t="s">
        <v>1493</v>
      </c>
      <c r="E67" s="570" t="s">
        <v>1493</v>
      </c>
      <c r="F67" s="553">
        <v>0</v>
      </c>
      <c r="G67" s="553">
        <v>0</v>
      </c>
    </row>
    <row r="68" spans="2:7" x14ac:dyDescent="0.35">
      <c r="B68" s="572" t="s">
        <v>1424</v>
      </c>
      <c r="C68" s="572" t="s">
        <v>1424</v>
      </c>
      <c r="D68" s="572" t="s">
        <v>1424</v>
      </c>
      <c r="E68" s="572" t="s">
        <v>1424</v>
      </c>
      <c r="F68" s="543" t="s">
        <v>1424</v>
      </c>
      <c r="G68" s="543" t="s">
        <v>1424</v>
      </c>
    </row>
    <row r="69" spans="2:7" x14ac:dyDescent="0.35">
      <c r="B69" s="570" t="s">
        <v>1494</v>
      </c>
      <c r="C69" s="570" t="s">
        <v>1494</v>
      </c>
      <c r="D69" s="570" t="s">
        <v>1494</v>
      </c>
      <c r="E69" s="570" t="s">
        <v>1494</v>
      </c>
      <c r="F69" s="553">
        <v>0</v>
      </c>
      <c r="G69" s="553">
        <v>0</v>
      </c>
    </row>
    <row r="70" spans="2:7" x14ac:dyDescent="0.35">
      <c r="B70" s="572" t="s">
        <v>1424</v>
      </c>
      <c r="C70" s="572" t="s">
        <v>1424</v>
      </c>
      <c r="D70" s="572" t="s">
        <v>1424</v>
      </c>
      <c r="E70" s="572" t="s">
        <v>1424</v>
      </c>
      <c r="F70" s="543" t="s">
        <v>1424</v>
      </c>
      <c r="G70" s="543" t="s">
        <v>1424</v>
      </c>
    </row>
  </sheetData>
  <mergeCells count="65">
    <mergeCell ref="B66:E66"/>
    <mergeCell ref="B67:E67"/>
    <mergeCell ref="B68:E68"/>
    <mergeCell ref="B69:E69"/>
    <mergeCell ref="B70:E70"/>
    <mergeCell ref="B65:E65"/>
    <mergeCell ref="B50:E50"/>
    <mergeCell ref="B51:E51"/>
    <mergeCell ref="C52:E52"/>
    <mergeCell ref="D53:E53"/>
    <mergeCell ref="D56:E56"/>
    <mergeCell ref="B57:E57"/>
    <mergeCell ref="C58:E58"/>
    <mergeCell ref="D59:E59"/>
    <mergeCell ref="D62:E62"/>
    <mergeCell ref="B63:E63"/>
    <mergeCell ref="B64:E64"/>
    <mergeCell ref="B49:E49"/>
    <mergeCell ref="B38:E38"/>
    <mergeCell ref="B39:E39"/>
    <mergeCell ref="C40:E40"/>
    <mergeCell ref="D41:E41"/>
    <mergeCell ref="D42:E42"/>
    <mergeCell ref="D43:E43"/>
    <mergeCell ref="B44:E44"/>
    <mergeCell ref="C45:E45"/>
    <mergeCell ref="D46:E46"/>
    <mergeCell ref="D47:E47"/>
    <mergeCell ref="D48:E48"/>
    <mergeCell ref="B37:E37"/>
    <mergeCell ref="D26:E26"/>
    <mergeCell ref="D27:E27"/>
    <mergeCell ref="D28:E28"/>
    <mergeCell ref="D29:E29"/>
    <mergeCell ref="D30:E30"/>
    <mergeCell ref="D31:E31"/>
    <mergeCell ref="D32:E32"/>
    <mergeCell ref="D33:E33"/>
    <mergeCell ref="D34:E34"/>
    <mergeCell ref="D35:E35"/>
    <mergeCell ref="D36:E36"/>
    <mergeCell ref="D25:E25"/>
    <mergeCell ref="D14:E14"/>
    <mergeCell ref="D15:E15"/>
    <mergeCell ref="D16:E16"/>
    <mergeCell ref="D17:E17"/>
    <mergeCell ref="D18:E18"/>
    <mergeCell ref="B19:E19"/>
    <mergeCell ref="C20:E20"/>
    <mergeCell ref="D21:E21"/>
    <mergeCell ref="D22:E22"/>
    <mergeCell ref="D23:E23"/>
    <mergeCell ref="D24:E24"/>
    <mergeCell ref="D13:E13"/>
    <mergeCell ref="B2:G2"/>
    <mergeCell ref="B3:G3"/>
    <mergeCell ref="B4:G4"/>
    <mergeCell ref="B5:G5"/>
    <mergeCell ref="B6:E6"/>
    <mergeCell ref="B7:E7"/>
    <mergeCell ref="C8:E8"/>
    <mergeCell ref="D9:E9"/>
    <mergeCell ref="D10:E10"/>
    <mergeCell ref="D11:E11"/>
    <mergeCell ref="D12:E12"/>
  </mergeCells>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0"/>
  <sheetViews>
    <sheetView workbookViewId="0">
      <selection activeCell="B13" sqref="B13"/>
    </sheetView>
  </sheetViews>
  <sheetFormatPr baseColWidth="10" defaultRowHeight="14.5" x14ac:dyDescent="0.35"/>
  <cols>
    <col min="1" max="1" width="10.90625" style="6"/>
    <col min="2" max="4" width="7.6328125" style="6" customWidth="1"/>
    <col min="5" max="5" width="105.6328125" style="6" customWidth="1"/>
    <col min="6" max="7" width="15.6328125" style="6" customWidth="1"/>
    <col min="8" max="16384" width="10.90625" style="6"/>
  </cols>
  <sheetData>
    <row r="2" spans="2:7" x14ac:dyDescent="0.35">
      <c r="B2" s="563" t="s">
        <v>1510</v>
      </c>
      <c r="C2" s="563" t="s">
        <v>1438</v>
      </c>
      <c r="D2" s="563" t="s">
        <v>1438</v>
      </c>
      <c r="E2" s="563" t="s">
        <v>1438</v>
      </c>
      <c r="F2" s="563" t="s">
        <v>1438</v>
      </c>
      <c r="G2" s="564" t="s">
        <v>1438</v>
      </c>
    </row>
    <row r="3" spans="2:7" x14ac:dyDescent="0.35">
      <c r="B3" s="565" t="s">
        <v>1439</v>
      </c>
      <c r="C3" s="565" t="s">
        <v>1439</v>
      </c>
      <c r="D3" s="565" t="s">
        <v>1439</v>
      </c>
      <c r="E3" s="565" t="s">
        <v>1439</v>
      </c>
      <c r="F3" s="565" t="s">
        <v>1439</v>
      </c>
      <c r="G3" s="566" t="s">
        <v>1439</v>
      </c>
    </row>
    <row r="4" spans="2:7" x14ac:dyDescent="0.35">
      <c r="B4" s="565" t="s">
        <v>1440</v>
      </c>
      <c r="C4" s="565" t="s">
        <v>1440</v>
      </c>
      <c r="D4" s="565" t="s">
        <v>1440</v>
      </c>
      <c r="E4" s="565" t="s">
        <v>1440</v>
      </c>
      <c r="F4" s="565" t="s">
        <v>1440</v>
      </c>
      <c r="G4" s="566" t="s">
        <v>1440</v>
      </c>
    </row>
    <row r="5" spans="2:7" x14ac:dyDescent="0.35">
      <c r="B5" s="567" t="s">
        <v>1441</v>
      </c>
      <c r="C5" s="567" t="s">
        <v>1441</v>
      </c>
      <c r="D5" s="567" t="s">
        <v>1441</v>
      </c>
      <c r="E5" s="567" t="s">
        <v>1441</v>
      </c>
      <c r="F5" s="567" t="s">
        <v>1441</v>
      </c>
      <c r="G5" s="568" t="s">
        <v>1441</v>
      </c>
    </row>
    <row r="6" spans="2:7" x14ac:dyDescent="0.35">
      <c r="B6" s="569" t="s">
        <v>87</v>
      </c>
      <c r="C6" s="569" t="s">
        <v>87</v>
      </c>
      <c r="D6" s="569" t="s">
        <v>87</v>
      </c>
      <c r="E6" s="569" t="s">
        <v>87</v>
      </c>
      <c r="F6" s="556">
        <v>2022</v>
      </c>
      <c r="G6" s="556">
        <v>2021</v>
      </c>
    </row>
    <row r="7" spans="2:7" x14ac:dyDescent="0.35">
      <c r="B7" s="570" t="s">
        <v>1442</v>
      </c>
      <c r="C7" s="570" t="s">
        <v>1442</v>
      </c>
      <c r="D7" s="570" t="s">
        <v>1442</v>
      </c>
      <c r="E7" s="570" t="s">
        <v>1442</v>
      </c>
      <c r="F7" s="553" t="s">
        <v>1424</v>
      </c>
      <c r="G7" s="553" t="s">
        <v>1424</v>
      </c>
    </row>
    <row r="8" spans="2:7" x14ac:dyDescent="0.35">
      <c r="B8" s="558" t="s">
        <v>1424</v>
      </c>
      <c r="C8" s="571" t="s">
        <v>1443</v>
      </c>
      <c r="D8" s="571" t="s">
        <v>1443</v>
      </c>
      <c r="E8" s="571" t="s">
        <v>1443</v>
      </c>
      <c r="F8" s="553" t="s">
        <v>1511</v>
      </c>
      <c r="G8" s="553" t="s">
        <v>1829</v>
      </c>
    </row>
    <row r="9" spans="2:7" x14ac:dyDescent="0.35">
      <c r="B9" s="559" t="s">
        <v>1424</v>
      </c>
      <c r="C9" s="560" t="s">
        <v>1424</v>
      </c>
      <c r="D9" s="562" t="s">
        <v>1445</v>
      </c>
      <c r="E9" s="562" t="s">
        <v>1445</v>
      </c>
      <c r="F9" s="543">
        <v>0</v>
      </c>
      <c r="G9" s="543">
        <v>0</v>
      </c>
    </row>
    <row r="10" spans="2:7" x14ac:dyDescent="0.35">
      <c r="B10" s="559" t="s">
        <v>1424</v>
      </c>
      <c r="C10" s="560" t="s">
        <v>1424</v>
      </c>
      <c r="D10" s="562" t="s">
        <v>1446</v>
      </c>
      <c r="E10" s="562" t="s">
        <v>1446</v>
      </c>
      <c r="F10" s="543">
        <v>0</v>
      </c>
      <c r="G10" s="543">
        <v>0</v>
      </c>
    </row>
    <row r="11" spans="2:7" x14ac:dyDescent="0.35">
      <c r="B11" s="559" t="s">
        <v>1424</v>
      </c>
      <c r="C11" s="560" t="s">
        <v>1424</v>
      </c>
      <c r="D11" s="562" t="s">
        <v>1447</v>
      </c>
      <c r="E11" s="562" t="s">
        <v>1447</v>
      </c>
      <c r="F11" s="543">
        <v>0</v>
      </c>
      <c r="G11" s="543">
        <v>0</v>
      </c>
    </row>
    <row r="12" spans="2:7" x14ac:dyDescent="0.35">
      <c r="B12" s="559" t="s">
        <v>1424</v>
      </c>
      <c r="C12" s="560" t="s">
        <v>1424</v>
      </c>
      <c r="D12" s="562" t="s">
        <v>1448</v>
      </c>
      <c r="E12" s="562" t="s">
        <v>1448</v>
      </c>
      <c r="F12" s="543">
        <v>0</v>
      </c>
      <c r="G12" s="543">
        <v>0</v>
      </c>
    </row>
    <row r="13" spans="2:7" x14ac:dyDescent="0.35">
      <c r="B13" s="559" t="s">
        <v>1424</v>
      </c>
      <c r="C13" s="560" t="s">
        <v>1424</v>
      </c>
      <c r="D13" s="562" t="s">
        <v>1449</v>
      </c>
      <c r="E13" s="562" t="s">
        <v>1449</v>
      </c>
      <c r="F13" s="543">
        <v>0</v>
      </c>
      <c r="G13" s="543">
        <v>0</v>
      </c>
    </row>
    <row r="14" spans="2:7" x14ac:dyDescent="0.35">
      <c r="B14" s="559" t="s">
        <v>1424</v>
      </c>
      <c r="C14" s="560" t="s">
        <v>1424</v>
      </c>
      <c r="D14" s="562" t="s">
        <v>1450</v>
      </c>
      <c r="E14" s="562" t="s">
        <v>1450</v>
      </c>
      <c r="F14" s="543">
        <v>0</v>
      </c>
      <c r="G14" s="543">
        <v>0</v>
      </c>
    </row>
    <row r="15" spans="2:7" x14ac:dyDescent="0.35">
      <c r="B15" s="559" t="s">
        <v>1424</v>
      </c>
      <c r="C15" s="560" t="s">
        <v>1424</v>
      </c>
      <c r="D15" s="562" t="s">
        <v>1451</v>
      </c>
      <c r="E15" s="562" t="s">
        <v>1451</v>
      </c>
      <c r="F15" s="543">
        <v>0</v>
      </c>
      <c r="G15" s="543">
        <v>0</v>
      </c>
    </row>
    <row r="16" spans="2:7" x14ac:dyDescent="0.35">
      <c r="B16" s="559" t="s">
        <v>1424</v>
      </c>
      <c r="C16" s="560" t="s">
        <v>1424</v>
      </c>
      <c r="D16" s="562" t="s">
        <v>1452</v>
      </c>
      <c r="E16" s="562" t="s">
        <v>1452</v>
      </c>
      <c r="F16" s="543">
        <v>0</v>
      </c>
      <c r="G16" s="543">
        <v>0</v>
      </c>
    </row>
    <row r="17" spans="2:7" x14ac:dyDescent="0.35">
      <c r="B17" s="559" t="s">
        <v>1424</v>
      </c>
      <c r="C17" s="560" t="s">
        <v>1424</v>
      </c>
      <c r="D17" s="562" t="s">
        <v>1453</v>
      </c>
      <c r="E17" s="562" t="s">
        <v>1453</v>
      </c>
      <c r="F17" s="543" t="s">
        <v>1511</v>
      </c>
      <c r="G17" s="543" t="s">
        <v>1829</v>
      </c>
    </row>
    <row r="18" spans="2:7" x14ac:dyDescent="0.35">
      <c r="B18" s="559" t="s">
        <v>1424</v>
      </c>
      <c r="C18" s="560" t="s">
        <v>1424</v>
      </c>
      <c r="D18" s="562" t="s">
        <v>1454</v>
      </c>
      <c r="E18" s="562" t="s">
        <v>1454</v>
      </c>
      <c r="F18" s="543">
        <v>0</v>
      </c>
      <c r="G18" s="543">
        <v>0</v>
      </c>
    </row>
    <row r="19" spans="2:7" x14ac:dyDescent="0.35">
      <c r="B19" s="572" t="s">
        <v>1424</v>
      </c>
      <c r="C19" s="572" t="s">
        <v>1424</v>
      </c>
      <c r="D19" s="572" t="s">
        <v>1424</v>
      </c>
      <c r="E19" s="572" t="s">
        <v>1424</v>
      </c>
      <c r="F19" s="543" t="s">
        <v>1424</v>
      </c>
      <c r="G19" s="543" t="s">
        <v>1424</v>
      </c>
    </row>
    <row r="20" spans="2:7" x14ac:dyDescent="0.35">
      <c r="B20" s="558" t="s">
        <v>1424</v>
      </c>
      <c r="C20" s="571" t="s">
        <v>1455</v>
      </c>
      <c r="D20" s="571" t="s">
        <v>1455</v>
      </c>
      <c r="E20" s="571" t="s">
        <v>1455</v>
      </c>
      <c r="F20" s="553" t="s">
        <v>1802</v>
      </c>
      <c r="G20" s="553" t="s">
        <v>1829</v>
      </c>
    </row>
    <row r="21" spans="2:7" x14ac:dyDescent="0.35">
      <c r="B21" s="559" t="s">
        <v>1424</v>
      </c>
      <c r="C21" s="560" t="s">
        <v>1424</v>
      </c>
      <c r="D21" s="562" t="s">
        <v>1456</v>
      </c>
      <c r="E21" s="562" t="s">
        <v>1456</v>
      </c>
      <c r="F21" s="543" t="s">
        <v>1734</v>
      </c>
      <c r="G21" s="543" t="s">
        <v>1830</v>
      </c>
    </row>
    <row r="22" spans="2:7" x14ac:dyDescent="0.35">
      <c r="B22" s="559" t="s">
        <v>1424</v>
      </c>
      <c r="C22" s="560" t="s">
        <v>1424</v>
      </c>
      <c r="D22" s="562" t="s">
        <v>1458</v>
      </c>
      <c r="E22" s="562" t="s">
        <v>1458</v>
      </c>
      <c r="F22" s="543" t="s">
        <v>1745</v>
      </c>
      <c r="G22" s="543" t="s">
        <v>1820</v>
      </c>
    </row>
    <row r="23" spans="2:7" x14ac:dyDescent="0.35">
      <c r="B23" s="559" t="s">
        <v>1424</v>
      </c>
      <c r="C23" s="560" t="s">
        <v>1424</v>
      </c>
      <c r="D23" s="562" t="s">
        <v>1460</v>
      </c>
      <c r="E23" s="562" t="s">
        <v>1460</v>
      </c>
      <c r="F23" s="543" t="s">
        <v>1766</v>
      </c>
      <c r="G23" s="543" t="s">
        <v>1821</v>
      </c>
    </row>
    <row r="24" spans="2:7" x14ac:dyDescent="0.35">
      <c r="B24" s="559" t="s">
        <v>1424</v>
      </c>
      <c r="C24" s="560" t="s">
        <v>1424</v>
      </c>
      <c r="D24" s="562" t="s">
        <v>1462</v>
      </c>
      <c r="E24" s="562" t="s">
        <v>1462</v>
      </c>
      <c r="F24" s="543">
        <v>0</v>
      </c>
      <c r="G24" s="543">
        <v>0</v>
      </c>
    </row>
    <row r="25" spans="2:7" x14ac:dyDescent="0.35">
      <c r="B25" s="559" t="s">
        <v>1424</v>
      </c>
      <c r="C25" s="560" t="s">
        <v>1424</v>
      </c>
      <c r="D25" s="562" t="s">
        <v>1463</v>
      </c>
      <c r="E25" s="562" t="s">
        <v>1463</v>
      </c>
      <c r="F25" s="543">
        <v>0</v>
      </c>
      <c r="G25" s="543">
        <v>0</v>
      </c>
    </row>
    <row r="26" spans="2:7" x14ac:dyDescent="0.35">
      <c r="B26" s="559" t="s">
        <v>1424</v>
      </c>
      <c r="C26" s="560" t="s">
        <v>1424</v>
      </c>
      <c r="D26" s="562" t="s">
        <v>1464</v>
      </c>
      <c r="E26" s="562" t="s">
        <v>1464</v>
      </c>
      <c r="F26" s="543">
        <v>0</v>
      </c>
      <c r="G26" s="543">
        <v>0</v>
      </c>
    </row>
    <row r="27" spans="2:7" x14ac:dyDescent="0.35">
      <c r="B27" s="559" t="s">
        <v>1424</v>
      </c>
      <c r="C27" s="560" t="s">
        <v>1424</v>
      </c>
      <c r="D27" s="562" t="s">
        <v>1465</v>
      </c>
      <c r="E27" s="562" t="s">
        <v>1465</v>
      </c>
      <c r="F27" s="543">
        <v>0</v>
      </c>
      <c r="G27" s="543">
        <v>0</v>
      </c>
    </row>
    <row r="28" spans="2:7" x14ac:dyDescent="0.35">
      <c r="B28" s="559" t="s">
        <v>1424</v>
      </c>
      <c r="C28" s="560" t="s">
        <v>1424</v>
      </c>
      <c r="D28" s="562" t="s">
        <v>1466</v>
      </c>
      <c r="E28" s="562" t="s">
        <v>1466</v>
      </c>
      <c r="F28" s="543">
        <v>0</v>
      </c>
      <c r="G28" s="543">
        <v>0</v>
      </c>
    </row>
    <row r="29" spans="2:7" x14ac:dyDescent="0.35">
      <c r="B29" s="559" t="s">
        <v>1424</v>
      </c>
      <c r="C29" s="560" t="s">
        <v>1424</v>
      </c>
      <c r="D29" s="562" t="s">
        <v>1467</v>
      </c>
      <c r="E29" s="562" t="s">
        <v>1467</v>
      </c>
      <c r="F29" s="543">
        <v>0</v>
      </c>
      <c r="G29" s="543">
        <v>0</v>
      </c>
    </row>
    <row r="30" spans="2:7" x14ac:dyDescent="0.35">
      <c r="B30" s="559" t="s">
        <v>1424</v>
      </c>
      <c r="C30" s="560" t="s">
        <v>1424</v>
      </c>
      <c r="D30" s="562" t="s">
        <v>1468</v>
      </c>
      <c r="E30" s="562" t="s">
        <v>1468</v>
      </c>
      <c r="F30" s="543">
        <v>0</v>
      </c>
      <c r="G30" s="543">
        <v>0</v>
      </c>
    </row>
    <row r="31" spans="2:7" x14ac:dyDescent="0.35">
      <c r="B31" s="559" t="s">
        <v>1424</v>
      </c>
      <c r="C31" s="560" t="s">
        <v>1424</v>
      </c>
      <c r="D31" s="562" t="s">
        <v>1469</v>
      </c>
      <c r="E31" s="562" t="s">
        <v>1469</v>
      </c>
      <c r="F31" s="543">
        <v>0</v>
      </c>
      <c r="G31" s="543">
        <v>0</v>
      </c>
    </row>
    <row r="32" spans="2:7" x14ac:dyDescent="0.35">
      <c r="B32" s="559" t="s">
        <v>1424</v>
      </c>
      <c r="C32" s="560" t="s">
        <v>1424</v>
      </c>
      <c r="D32" s="562" t="s">
        <v>1470</v>
      </c>
      <c r="E32" s="562" t="s">
        <v>1470</v>
      </c>
      <c r="F32" s="543">
        <v>0</v>
      </c>
      <c r="G32" s="543">
        <v>0</v>
      </c>
    </row>
    <row r="33" spans="2:7" x14ac:dyDescent="0.35">
      <c r="B33" s="559" t="s">
        <v>1424</v>
      </c>
      <c r="C33" s="560" t="s">
        <v>1424</v>
      </c>
      <c r="D33" s="562" t="s">
        <v>1471</v>
      </c>
      <c r="E33" s="562" t="s">
        <v>1471</v>
      </c>
      <c r="F33" s="543">
        <v>0</v>
      </c>
      <c r="G33" s="543">
        <v>0</v>
      </c>
    </row>
    <row r="34" spans="2:7" x14ac:dyDescent="0.35">
      <c r="B34" s="559" t="s">
        <v>1424</v>
      </c>
      <c r="C34" s="560" t="s">
        <v>1424</v>
      </c>
      <c r="D34" s="562" t="s">
        <v>1472</v>
      </c>
      <c r="E34" s="562" t="s">
        <v>1472</v>
      </c>
      <c r="F34" s="543">
        <v>0</v>
      </c>
      <c r="G34" s="543">
        <v>0</v>
      </c>
    </row>
    <row r="35" spans="2:7" x14ac:dyDescent="0.35">
      <c r="B35" s="559" t="s">
        <v>1424</v>
      </c>
      <c r="C35" s="560" t="s">
        <v>1424</v>
      </c>
      <c r="D35" s="562" t="s">
        <v>1473</v>
      </c>
      <c r="E35" s="562" t="s">
        <v>1473</v>
      </c>
      <c r="F35" s="543">
        <v>0</v>
      </c>
      <c r="G35" s="543">
        <v>0</v>
      </c>
    </row>
    <row r="36" spans="2:7" x14ac:dyDescent="0.35">
      <c r="B36" s="559" t="s">
        <v>1424</v>
      </c>
      <c r="C36" s="560" t="s">
        <v>1424</v>
      </c>
      <c r="D36" s="562" t="s">
        <v>1474</v>
      </c>
      <c r="E36" s="562" t="s">
        <v>1474</v>
      </c>
      <c r="F36" s="543">
        <v>0</v>
      </c>
      <c r="G36" s="543">
        <v>0</v>
      </c>
    </row>
    <row r="37" spans="2:7" x14ac:dyDescent="0.35">
      <c r="B37" s="570" t="s">
        <v>1475</v>
      </c>
      <c r="C37" s="570" t="s">
        <v>1475</v>
      </c>
      <c r="D37" s="570" t="s">
        <v>1475</v>
      </c>
      <c r="E37" s="570" t="s">
        <v>1475</v>
      </c>
      <c r="F37" s="553" t="s">
        <v>1793</v>
      </c>
      <c r="G37" s="553">
        <v>0</v>
      </c>
    </row>
    <row r="38" spans="2:7" x14ac:dyDescent="0.35">
      <c r="B38" s="572" t="s">
        <v>1424</v>
      </c>
      <c r="C38" s="572" t="s">
        <v>1424</v>
      </c>
      <c r="D38" s="572" t="s">
        <v>1424</v>
      </c>
      <c r="E38" s="572" t="s">
        <v>1424</v>
      </c>
      <c r="F38" s="543" t="s">
        <v>1424</v>
      </c>
      <c r="G38" s="543" t="s">
        <v>1424</v>
      </c>
    </row>
    <row r="39" spans="2:7" x14ac:dyDescent="0.35">
      <c r="B39" s="570" t="s">
        <v>1476</v>
      </c>
      <c r="C39" s="570" t="s">
        <v>1476</v>
      </c>
      <c r="D39" s="570" t="s">
        <v>1476</v>
      </c>
      <c r="E39" s="570" t="s">
        <v>1476</v>
      </c>
      <c r="F39" s="553" t="s">
        <v>1424</v>
      </c>
      <c r="G39" s="553" t="s">
        <v>1424</v>
      </c>
    </row>
    <row r="40" spans="2:7" x14ac:dyDescent="0.35">
      <c r="B40" s="558" t="s">
        <v>1424</v>
      </c>
      <c r="C40" s="571" t="s">
        <v>1443</v>
      </c>
      <c r="D40" s="571" t="s">
        <v>1443</v>
      </c>
      <c r="E40" s="571" t="s">
        <v>1443</v>
      </c>
      <c r="F40" s="553">
        <v>0</v>
      </c>
      <c r="G40" s="553">
        <v>0</v>
      </c>
    </row>
    <row r="41" spans="2:7" x14ac:dyDescent="0.35">
      <c r="B41" s="559" t="s">
        <v>1424</v>
      </c>
      <c r="C41" s="560" t="s">
        <v>1424</v>
      </c>
      <c r="D41" s="562" t="s">
        <v>1477</v>
      </c>
      <c r="E41" s="562" t="s">
        <v>1477</v>
      </c>
      <c r="F41" s="543">
        <v>0</v>
      </c>
      <c r="G41" s="543">
        <v>0</v>
      </c>
    </row>
    <row r="42" spans="2:7" x14ac:dyDescent="0.35">
      <c r="B42" s="559" t="s">
        <v>1424</v>
      </c>
      <c r="C42" s="560" t="s">
        <v>1424</v>
      </c>
      <c r="D42" s="562" t="s">
        <v>1478</v>
      </c>
      <c r="E42" s="562" t="s">
        <v>1478</v>
      </c>
      <c r="F42" s="543">
        <v>0</v>
      </c>
      <c r="G42" s="543">
        <v>0</v>
      </c>
    </row>
    <row r="43" spans="2:7" x14ac:dyDescent="0.35">
      <c r="B43" s="559" t="s">
        <v>1424</v>
      </c>
      <c r="C43" s="560" t="s">
        <v>1424</v>
      </c>
      <c r="D43" s="562" t="s">
        <v>1479</v>
      </c>
      <c r="E43" s="562" t="s">
        <v>1479</v>
      </c>
      <c r="F43" s="543">
        <v>0</v>
      </c>
      <c r="G43" s="543">
        <v>0</v>
      </c>
    </row>
    <row r="44" spans="2:7" x14ac:dyDescent="0.35">
      <c r="B44" s="572" t="s">
        <v>1424</v>
      </c>
      <c r="C44" s="572" t="s">
        <v>1424</v>
      </c>
      <c r="D44" s="572" t="s">
        <v>1424</v>
      </c>
      <c r="E44" s="572" t="s">
        <v>1424</v>
      </c>
      <c r="F44" s="543" t="s">
        <v>1424</v>
      </c>
      <c r="G44" s="543" t="s">
        <v>1424</v>
      </c>
    </row>
    <row r="45" spans="2:7" x14ac:dyDescent="0.35">
      <c r="B45" s="558" t="s">
        <v>1424</v>
      </c>
      <c r="C45" s="571" t="s">
        <v>1455</v>
      </c>
      <c r="D45" s="571" t="s">
        <v>1455</v>
      </c>
      <c r="E45" s="571" t="s">
        <v>1455</v>
      </c>
      <c r="F45" s="553" t="s">
        <v>1793</v>
      </c>
      <c r="G45" s="553">
        <v>0</v>
      </c>
    </row>
    <row r="46" spans="2:7" x14ac:dyDescent="0.35">
      <c r="B46" s="559" t="s">
        <v>1424</v>
      </c>
      <c r="C46" s="560" t="s">
        <v>1424</v>
      </c>
      <c r="D46" s="562" t="s">
        <v>1477</v>
      </c>
      <c r="E46" s="562" t="s">
        <v>1477</v>
      </c>
      <c r="F46" s="543">
        <v>0</v>
      </c>
      <c r="G46" s="543">
        <v>0</v>
      </c>
    </row>
    <row r="47" spans="2:7" x14ac:dyDescent="0.35">
      <c r="B47" s="559" t="s">
        <v>1424</v>
      </c>
      <c r="C47" s="560" t="s">
        <v>1424</v>
      </c>
      <c r="D47" s="562" t="s">
        <v>1478</v>
      </c>
      <c r="E47" s="562" t="s">
        <v>1478</v>
      </c>
      <c r="F47" s="543" t="s">
        <v>1831</v>
      </c>
      <c r="G47" s="543">
        <v>0</v>
      </c>
    </row>
    <row r="48" spans="2:7" x14ac:dyDescent="0.35">
      <c r="B48" s="559" t="s">
        <v>1424</v>
      </c>
      <c r="C48" s="560" t="s">
        <v>1424</v>
      </c>
      <c r="D48" s="562" t="s">
        <v>1481</v>
      </c>
      <c r="E48" s="562" t="s">
        <v>1481</v>
      </c>
      <c r="F48" s="543" t="s">
        <v>1617</v>
      </c>
      <c r="G48" s="543">
        <v>0</v>
      </c>
    </row>
    <row r="49" spans="2:7" x14ac:dyDescent="0.35">
      <c r="B49" s="570" t="s">
        <v>1482</v>
      </c>
      <c r="C49" s="570" t="s">
        <v>1482</v>
      </c>
      <c r="D49" s="570" t="s">
        <v>1482</v>
      </c>
      <c r="E49" s="570" t="s">
        <v>1482</v>
      </c>
      <c r="F49" s="553" t="s">
        <v>1832</v>
      </c>
      <c r="G49" s="553">
        <v>0</v>
      </c>
    </row>
    <row r="50" spans="2:7" x14ac:dyDescent="0.35">
      <c r="B50" s="572" t="s">
        <v>1424</v>
      </c>
      <c r="C50" s="572" t="s">
        <v>1424</v>
      </c>
      <c r="D50" s="572" t="s">
        <v>1424</v>
      </c>
      <c r="E50" s="572" t="s">
        <v>1424</v>
      </c>
      <c r="F50" s="543" t="s">
        <v>1424</v>
      </c>
      <c r="G50" s="543" t="s">
        <v>1424</v>
      </c>
    </row>
    <row r="51" spans="2:7" x14ac:dyDescent="0.35">
      <c r="B51" s="570" t="s">
        <v>1484</v>
      </c>
      <c r="C51" s="570" t="s">
        <v>1484</v>
      </c>
      <c r="D51" s="570" t="s">
        <v>1484</v>
      </c>
      <c r="E51" s="570" t="s">
        <v>1484</v>
      </c>
      <c r="F51" s="553" t="s">
        <v>1424</v>
      </c>
      <c r="G51" s="553" t="s">
        <v>1424</v>
      </c>
    </row>
    <row r="52" spans="2:7" x14ac:dyDescent="0.35">
      <c r="B52" s="558" t="s">
        <v>1424</v>
      </c>
      <c r="C52" s="571" t="s">
        <v>1443</v>
      </c>
      <c r="D52" s="571" t="s">
        <v>1443</v>
      </c>
      <c r="E52" s="571" t="s">
        <v>1443</v>
      </c>
      <c r="F52" s="553">
        <v>0</v>
      </c>
      <c r="G52" s="553">
        <v>0</v>
      </c>
    </row>
    <row r="53" spans="2:7" x14ac:dyDescent="0.35">
      <c r="B53" s="559" t="s">
        <v>1424</v>
      </c>
      <c r="C53" s="560" t="s">
        <v>1424</v>
      </c>
      <c r="D53" s="562" t="s">
        <v>1485</v>
      </c>
      <c r="E53" s="562" t="s">
        <v>1485</v>
      </c>
      <c r="F53" s="543">
        <v>0</v>
      </c>
      <c r="G53" s="543">
        <v>0</v>
      </c>
    </row>
    <row r="54" spans="2:7" x14ac:dyDescent="0.35">
      <c r="B54" s="559" t="s">
        <v>1424</v>
      </c>
      <c r="C54" s="560" t="s">
        <v>1424</v>
      </c>
      <c r="D54" s="560" t="s">
        <v>1424</v>
      </c>
      <c r="E54" s="561" t="s">
        <v>1486</v>
      </c>
      <c r="F54" s="543">
        <v>0</v>
      </c>
      <c r="G54" s="543">
        <v>0</v>
      </c>
    </row>
    <row r="55" spans="2:7" x14ac:dyDescent="0.35">
      <c r="B55" s="559" t="s">
        <v>1424</v>
      </c>
      <c r="C55" s="560" t="s">
        <v>1424</v>
      </c>
      <c r="D55" s="560" t="s">
        <v>1424</v>
      </c>
      <c r="E55" s="561" t="s">
        <v>1487</v>
      </c>
      <c r="F55" s="543">
        <v>0</v>
      </c>
      <c r="G55" s="543">
        <v>0</v>
      </c>
    </row>
    <row r="56" spans="2:7" x14ac:dyDescent="0.35">
      <c r="B56" s="559" t="s">
        <v>1424</v>
      </c>
      <c r="C56" s="560" t="s">
        <v>1424</v>
      </c>
      <c r="D56" s="562" t="s">
        <v>1488</v>
      </c>
      <c r="E56" s="562" t="s">
        <v>1488</v>
      </c>
      <c r="F56" s="543">
        <v>0</v>
      </c>
      <c r="G56" s="543">
        <v>0</v>
      </c>
    </row>
    <row r="57" spans="2:7" x14ac:dyDescent="0.35">
      <c r="B57" s="572" t="s">
        <v>1424</v>
      </c>
      <c r="C57" s="572" t="s">
        <v>1424</v>
      </c>
      <c r="D57" s="572" t="s">
        <v>1424</v>
      </c>
      <c r="E57" s="572" t="s">
        <v>1424</v>
      </c>
      <c r="F57" s="543" t="s">
        <v>1424</v>
      </c>
      <c r="G57" s="543" t="s">
        <v>1424</v>
      </c>
    </row>
    <row r="58" spans="2:7" x14ac:dyDescent="0.35">
      <c r="B58" s="558" t="s">
        <v>1424</v>
      </c>
      <c r="C58" s="571" t="s">
        <v>1455</v>
      </c>
      <c r="D58" s="571" t="s">
        <v>1455</v>
      </c>
      <c r="E58" s="571" t="s">
        <v>1455</v>
      </c>
      <c r="F58" s="553">
        <v>0</v>
      </c>
      <c r="G58" s="553">
        <v>0</v>
      </c>
    </row>
    <row r="59" spans="2:7" x14ac:dyDescent="0.35">
      <c r="B59" s="559" t="s">
        <v>1424</v>
      </c>
      <c r="C59" s="560" t="s">
        <v>1424</v>
      </c>
      <c r="D59" s="562" t="s">
        <v>1489</v>
      </c>
      <c r="E59" s="562" t="s">
        <v>1489</v>
      </c>
      <c r="F59" s="543">
        <v>0</v>
      </c>
      <c r="G59" s="543">
        <v>0</v>
      </c>
    </row>
    <row r="60" spans="2:7" x14ac:dyDescent="0.35">
      <c r="B60" s="559" t="s">
        <v>1424</v>
      </c>
      <c r="C60" s="560" t="s">
        <v>1424</v>
      </c>
      <c r="D60" s="560" t="s">
        <v>1424</v>
      </c>
      <c r="E60" s="561" t="s">
        <v>1486</v>
      </c>
      <c r="F60" s="543">
        <v>0</v>
      </c>
      <c r="G60" s="543">
        <v>0</v>
      </c>
    </row>
    <row r="61" spans="2:7" x14ac:dyDescent="0.35">
      <c r="B61" s="559" t="s">
        <v>1424</v>
      </c>
      <c r="C61" s="560" t="s">
        <v>1424</v>
      </c>
      <c r="D61" s="560" t="s">
        <v>1424</v>
      </c>
      <c r="E61" s="561" t="s">
        <v>1487</v>
      </c>
      <c r="F61" s="543">
        <v>0</v>
      </c>
      <c r="G61" s="543">
        <v>0</v>
      </c>
    </row>
    <row r="62" spans="2:7" x14ac:dyDescent="0.35">
      <c r="B62" s="559" t="s">
        <v>1424</v>
      </c>
      <c r="C62" s="560" t="s">
        <v>1424</v>
      </c>
      <c r="D62" s="562" t="s">
        <v>1490</v>
      </c>
      <c r="E62" s="562" t="s">
        <v>1490</v>
      </c>
      <c r="F62" s="543">
        <v>0</v>
      </c>
      <c r="G62" s="543">
        <v>0</v>
      </c>
    </row>
    <row r="63" spans="2:7" x14ac:dyDescent="0.35">
      <c r="B63" s="570" t="s">
        <v>1491</v>
      </c>
      <c r="C63" s="570" t="s">
        <v>1491</v>
      </c>
      <c r="D63" s="570" t="s">
        <v>1491</v>
      </c>
      <c r="E63" s="570" t="s">
        <v>1491</v>
      </c>
      <c r="F63" s="553">
        <v>0</v>
      </c>
      <c r="G63" s="553">
        <v>0</v>
      </c>
    </row>
    <row r="64" spans="2:7" x14ac:dyDescent="0.35">
      <c r="B64" s="572" t="s">
        <v>1424</v>
      </c>
      <c r="C64" s="572" t="s">
        <v>1424</v>
      </c>
      <c r="D64" s="572" t="s">
        <v>1424</v>
      </c>
      <c r="E64" s="572" t="s">
        <v>1424</v>
      </c>
      <c r="F64" s="543" t="s">
        <v>1424</v>
      </c>
      <c r="G64" s="543" t="s">
        <v>1424</v>
      </c>
    </row>
    <row r="65" spans="2:7" x14ac:dyDescent="0.35">
      <c r="B65" s="570" t="s">
        <v>1492</v>
      </c>
      <c r="C65" s="570" t="s">
        <v>1492</v>
      </c>
      <c r="D65" s="570" t="s">
        <v>1492</v>
      </c>
      <c r="E65" s="570" t="s">
        <v>1492</v>
      </c>
      <c r="F65" s="553">
        <v>0</v>
      </c>
      <c r="G65" s="553">
        <v>0</v>
      </c>
    </row>
    <row r="66" spans="2:7" x14ac:dyDescent="0.35">
      <c r="B66" s="572" t="s">
        <v>1424</v>
      </c>
      <c r="C66" s="572" t="s">
        <v>1424</v>
      </c>
      <c r="D66" s="572" t="s">
        <v>1424</v>
      </c>
      <c r="E66" s="572" t="s">
        <v>1424</v>
      </c>
      <c r="F66" s="543" t="s">
        <v>1424</v>
      </c>
      <c r="G66" s="543" t="s">
        <v>1424</v>
      </c>
    </row>
    <row r="67" spans="2:7" x14ac:dyDescent="0.35">
      <c r="B67" s="570" t="s">
        <v>1493</v>
      </c>
      <c r="C67" s="570" t="s">
        <v>1493</v>
      </c>
      <c r="D67" s="570" t="s">
        <v>1493</v>
      </c>
      <c r="E67" s="570" t="s">
        <v>1493</v>
      </c>
      <c r="F67" s="553">
        <v>0</v>
      </c>
      <c r="G67" s="553">
        <v>0</v>
      </c>
    </row>
    <row r="68" spans="2:7" x14ac:dyDescent="0.35">
      <c r="B68" s="572" t="s">
        <v>1424</v>
      </c>
      <c r="C68" s="572" t="s">
        <v>1424</v>
      </c>
      <c r="D68" s="572" t="s">
        <v>1424</v>
      </c>
      <c r="E68" s="572" t="s">
        <v>1424</v>
      </c>
      <c r="F68" s="543" t="s">
        <v>1424</v>
      </c>
      <c r="G68" s="543" t="s">
        <v>1424</v>
      </c>
    </row>
    <row r="69" spans="2:7" x14ac:dyDescent="0.35">
      <c r="B69" s="570" t="s">
        <v>1494</v>
      </c>
      <c r="C69" s="570" t="s">
        <v>1494</v>
      </c>
      <c r="D69" s="570" t="s">
        <v>1494</v>
      </c>
      <c r="E69" s="570" t="s">
        <v>1494</v>
      </c>
      <c r="F69" s="553">
        <v>0</v>
      </c>
      <c r="G69" s="553">
        <v>0</v>
      </c>
    </row>
    <row r="70" spans="2:7" x14ac:dyDescent="0.35">
      <c r="B70" s="572" t="s">
        <v>1424</v>
      </c>
      <c r="C70" s="572" t="s">
        <v>1424</v>
      </c>
      <c r="D70" s="572" t="s">
        <v>1424</v>
      </c>
      <c r="E70" s="572" t="s">
        <v>1424</v>
      </c>
      <c r="F70" s="543" t="s">
        <v>1424</v>
      </c>
      <c r="G70" s="543" t="s">
        <v>1424</v>
      </c>
    </row>
  </sheetData>
  <mergeCells count="65">
    <mergeCell ref="B66:E66"/>
    <mergeCell ref="B67:E67"/>
    <mergeCell ref="B68:E68"/>
    <mergeCell ref="B69:E69"/>
    <mergeCell ref="B70:E70"/>
    <mergeCell ref="B65:E65"/>
    <mergeCell ref="B50:E50"/>
    <mergeCell ref="B51:E51"/>
    <mergeCell ref="C52:E52"/>
    <mergeCell ref="D53:E53"/>
    <mergeCell ref="D56:E56"/>
    <mergeCell ref="B57:E57"/>
    <mergeCell ref="C58:E58"/>
    <mergeCell ref="D59:E59"/>
    <mergeCell ref="D62:E62"/>
    <mergeCell ref="B63:E63"/>
    <mergeCell ref="B64:E64"/>
    <mergeCell ref="B49:E49"/>
    <mergeCell ref="B38:E38"/>
    <mergeCell ref="B39:E39"/>
    <mergeCell ref="C40:E40"/>
    <mergeCell ref="D41:E41"/>
    <mergeCell ref="D42:E42"/>
    <mergeCell ref="D43:E43"/>
    <mergeCell ref="B44:E44"/>
    <mergeCell ref="C45:E45"/>
    <mergeCell ref="D46:E46"/>
    <mergeCell ref="D47:E47"/>
    <mergeCell ref="D48:E48"/>
    <mergeCell ref="B37:E37"/>
    <mergeCell ref="D26:E26"/>
    <mergeCell ref="D27:E27"/>
    <mergeCell ref="D28:E28"/>
    <mergeCell ref="D29:E29"/>
    <mergeCell ref="D30:E30"/>
    <mergeCell ref="D31:E31"/>
    <mergeCell ref="D32:E32"/>
    <mergeCell ref="D33:E33"/>
    <mergeCell ref="D34:E34"/>
    <mergeCell ref="D35:E35"/>
    <mergeCell ref="D36:E36"/>
    <mergeCell ref="D25:E25"/>
    <mergeCell ref="D14:E14"/>
    <mergeCell ref="D15:E15"/>
    <mergeCell ref="D16:E16"/>
    <mergeCell ref="D17:E17"/>
    <mergeCell ref="D18:E18"/>
    <mergeCell ref="B19:E19"/>
    <mergeCell ref="C20:E20"/>
    <mergeCell ref="D21:E21"/>
    <mergeCell ref="D22:E22"/>
    <mergeCell ref="D23:E23"/>
    <mergeCell ref="D24:E24"/>
    <mergeCell ref="D13:E13"/>
    <mergeCell ref="B2:G2"/>
    <mergeCell ref="B3:G3"/>
    <mergeCell ref="B4:G4"/>
    <mergeCell ref="B5:G5"/>
    <mergeCell ref="B6:E6"/>
    <mergeCell ref="B7:E7"/>
    <mergeCell ref="C8:E8"/>
    <mergeCell ref="D9:E9"/>
    <mergeCell ref="D10:E10"/>
    <mergeCell ref="D11:E11"/>
    <mergeCell ref="D12:E12"/>
  </mergeCells>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election activeCell="B13" sqref="B13"/>
    </sheetView>
  </sheetViews>
  <sheetFormatPr baseColWidth="10" defaultRowHeight="14.5" x14ac:dyDescent="0.35"/>
  <cols>
    <col min="1" max="1" width="10.90625" style="6"/>
    <col min="2" max="2" width="110.6328125" style="6" customWidth="1"/>
    <col min="3" max="3" width="15.6328125" style="6" customWidth="1"/>
    <col min="4" max="16384" width="10.90625" style="6"/>
  </cols>
  <sheetData>
    <row r="2" spans="2:3" x14ac:dyDescent="0.35">
      <c r="B2" s="541" t="s">
        <v>1833</v>
      </c>
      <c r="C2" s="541" t="s">
        <v>1101</v>
      </c>
    </row>
    <row r="3" spans="2:3" x14ac:dyDescent="0.35">
      <c r="B3" s="542" t="s">
        <v>19</v>
      </c>
      <c r="C3" s="543" t="s">
        <v>1834</v>
      </c>
    </row>
    <row r="4" spans="2:3" x14ac:dyDescent="0.35">
      <c r="B4" s="542" t="s">
        <v>1835</v>
      </c>
      <c r="C4" s="543" t="s">
        <v>1836</v>
      </c>
    </row>
    <row r="5" spans="2:3" x14ac:dyDescent="0.35">
      <c r="B5" s="542" t="s">
        <v>13</v>
      </c>
      <c r="C5" s="543" t="s">
        <v>1837</v>
      </c>
    </row>
    <row r="6" spans="2:3" ht="28" x14ac:dyDescent="0.35">
      <c r="B6" s="542" t="s">
        <v>11</v>
      </c>
      <c r="C6" s="543" t="s">
        <v>1838</v>
      </c>
    </row>
    <row r="7" spans="2:3" x14ac:dyDescent="0.35">
      <c r="B7" s="542" t="s">
        <v>7</v>
      </c>
      <c r="C7" s="543" t="s">
        <v>1839</v>
      </c>
    </row>
    <row r="8" spans="2:3" x14ac:dyDescent="0.35">
      <c r="B8" s="542" t="s">
        <v>9</v>
      </c>
      <c r="C8" s="543" t="s">
        <v>1840</v>
      </c>
    </row>
    <row r="9" spans="2:3" x14ac:dyDescent="0.35">
      <c r="B9" s="542" t="s">
        <v>1841</v>
      </c>
      <c r="C9" s="543" t="s">
        <v>1842</v>
      </c>
    </row>
    <row r="10" spans="2:3" x14ac:dyDescent="0.35">
      <c r="B10" s="544" t="s">
        <v>94</v>
      </c>
      <c r="C10" s="544" t="s">
        <v>1843</v>
      </c>
    </row>
  </sheetData>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2"/>
  <sheetViews>
    <sheetView workbookViewId="0">
      <selection activeCell="B13" sqref="B13"/>
    </sheetView>
  </sheetViews>
  <sheetFormatPr baseColWidth="10" defaultRowHeight="14.5" x14ac:dyDescent="0.35"/>
  <cols>
    <col min="1" max="1" width="10.90625" style="6"/>
    <col min="2" max="2" width="110.6328125" style="6" customWidth="1"/>
    <col min="3" max="3" width="15.6328125" style="6" customWidth="1"/>
    <col min="4" max="16384" width="10.90625" style="6"/>
  </cols>
  <sheetData>
    <row r="2" spans="2:3" x14ac:dyDescent="0.35">
      <c r="B2" s="541" t="s">
        <v>1844</v>
      </c>
      <c r="C2" s="541" t="s">
        <v>1101</v>
      </c>
    </row>
    <row r="3" spans="2:3" x14ac:dyDescent="0.35">
      <c r="B3" s="545" t="s">
        <v>1107</v>
      </c>
      <c r="C3" s="546" t="s">
        <v>1845</v>
      </c>
    </row>
    <row r="4" spans="2:3" x14ac:dyDescent="0.35">
      <c r="B4" s="547" t="s">
        <v>1109</v>
      </c>
      <c r="C4" s="548" t="s">
        <v>1846</v>
      </c>
    </row>
    <row r="5" spans="2:3" x14ac:dyDescent="0.35">
      <c r="B5" s="542" t="s">
        <v>1113</v>
      </c>
      <c r="C5" s="543" t="s">
        <v>1846</v>
      </c>
    </row>
    <row r="6" spans="2:3" x14ac:dyDescent="0.35">
      <c r="B6" s="547" t="s">
        <v>1115</v>
      </c>
      <c r="C6" s="548" t="s">
        <v>1847</v>
      </c>
    </row>
    <row r="7" spans="2:3" x14ac:dyDescent="0.35">
      <c r="B7" s="542" t="s">
        <v>1117</v>
      </c>
      <c r="C7" s="543" t="s">
        <v>1848</v>
      </c>
    </row>
    <row r="8" spans="2:3" x14ac:dyDescent="0.35">
      <c r="B8" s="542" t="s">
        <v>1517</v>
      </c>
      <c r="C8" s="543" t="s">
        <v>1849</v>
      </c>
    </row>
    <row r="9" spans="2:3" x14ac:dyDescent="0.35">
      <c r="B9" s="542" t="s">
        <v>1119</v>
      </c>
      <c r="C9" s="543" t="s">
        <v>1725</v>
      </c>
    </row>
    <row r="10" spans="2:3" x14ac:dyDescent="0.35">
      <c r="B10" s="547" t="s">
        <v>1121</v>
      </c>
      <c r="C10" s="548" t="s">
        <v>1850</v>
      </c>
    </row>
    <row r="11" spans="2:3" x14ac:dyDescent="0.35">
      <c r="B11" s="542" t="s">
        <v>1123</v>
      </c>
      <c r="C11" s="543" t="s">
        <v>1851</v>
      </c>
    </row>
    <row r="12" spans="2:3" x14ac:dyDescent="0.35">
      <c r="B12" s="542" t="s">
        <v>1125</v>
      </c>
      <c r="C12" s="543" t="s">
        <v>1852</v>
      </c>
    </row>
    <row r="13" spans="2:3" x14ac:dyDescent="0.35">
      <c r="B13" s="542" t="s">
        <v>1127</v>
      </c>
      <c r="C13" s="543" t="s">
        <v>1853</v>
      </c>
    </row>
    <row r="14" spans="2:3" x14ac:dyDescent="0.35">
      <c r="B14" s="542" t="s">
        <v>1854</v>
      </c>
      <c r="C14" s="543" t="s">
        <v>1855</v>
      </c>
    </row>
    <row r="15" spans="2:3" x14ac:dyDescent="0.35">
      <c r="B15" s="547" t="s">
        <v>1129</v>
      </c>
      <c r="C15" s="548" t="s">
        <v>1856</v>
      </c>
    </row>
    <row r="16" spans="2:3" x14ac:dyDescent="0.35">
      <c r="B16" s="542" t="s">
        <v>1131</v>
      </c>
      <c r="C16" s="543" t="s">
        <v>1857</v>
      </c>
    </row>
    <row r="17" spans="2:3" x14ac:dyDescent="0.35">
      <c r="B17" s="542" t="s">
        <v>1858</v>
      </c>
      <c r="C17" s="543" t="s">
        <v>1859</v>
      </c>
    </row>
    <row r="18" spans="2:3" x14ac:dyDescent="0.35">
      <c r="B18" s="542" t="s">
        <v>1860</v>
      </c>
      <c r="C18" s="543" t="s">
        <v>1861</v>
      </c>
    </row>
    <row r="19" spans="2:3" x14ac:dyDescent="0.35">
      <c r="B19" s="542" t="s">
        <v>1133</v>
      </c>
      <c r="C19" s="543" t="s">
        <v>1862</v>
      </c>
    </row>
    <row r="20" spans="2:3" x14ac:dyDescent="0.35">
      <c r="B20" s="547" t="s">
        <v>1135</v>
      </c>
      <c r="C20" s="548" t="s">
        <v>1863</v>
      </c>
    </row>
    <row r="21" spans="2:3" x14ac:dyDescent="0.35">
      <c r="B21" s="542" t="s">
        <v>1864</v>
      </c>
      <c r="C21" s="543" t="s">
        <v>1865</v>
      </c>
    </row>
    <row r="22" spans="2:3" x14ac:dyDescent="0.35">
      <c r="B22" s="542" t="s">
        <v>1528</v>
      </c>
      <c r="C22" s="543" t="s">
        <v>1866</v>
      </c>
    </row>
    <row r="23" spans="2:3" x14ac:dyDescent="0.35">
      <c r="B23" s="542" t="s">
        <v>1137</v>
      </c>
      <c r="C23" s="543" t="s">
        <v>1867</v>
      </c>
    </row>
    <row r="24" spans="2:3" x14ac:dyDescent="0.35">
      <c r="B24" s="542" t="s">
        <v>1139</v>
      </c>
      <c r="C24" s="543" t="s">
        <v>1868</v>
      </c>
    </row>
    <row r="25" spans="2:3" x14ac:dyDescent="0.35">
      <c r="B25" s="542" t="s">
        <v>1141</v>
      </c>
      <c r="C25" s="543" t="s">
        <v>1869</v>
      </c>
    </row>
    <row r="26" spans="2:3" x14ac:dyDescent="0.35">
      <c r="B26" s="547" t="s">
        <v>1870</v>
      </c>
      <c r="C26" s="548" t="s">
        <v>1871</v>
      </c>
    </row>
    <row r="27" spans="2:3" x14ac:dyDescent="0.35">
      <c r="B27" s="542" t="s">
        <v>1872</v>
      </c>
      <c r="C27" s="543" t="s">
        <v>1871</v>
      </c>
    </row>
    <row r="28" spans="2:3" x14ac:dyDescent="0.35">
      <c r="B28" s="547" t="s">
        <v>1143</v>
      </c>
      <c r="C28" s="548" t="s">
        <v>1873</v>
      </c>
    </row>
    <row r="29" spans="2:3" x14ac:dyDescent="0.35">
      <c r="B29" s="542" t="s">
        <v>1145</v>
      </c>
      <c r="C29" s="543" t="s">
        <v>1873</v>
      </c>
    </row>
    <row r="30" spans="2:3" x14ac:dyDescent="0.35">
      <c r="B30" s="545" t="s">
        <v>1146</v>
      </c>
      <c r="C30" s="546" t="s">
        <v>1874</v>
      </c>
    </row>
    <row r="31" spans="2:3" x14ac:dyDescent="0.35">
      <c r="B31" s="547" t="s">
        <v>1148</v>
      </c>
      <c r="C31" s="548" t="s">
        <v>1875</v>
      </c>
    </row>
    <row r="32" spans="2:3" x14ac:dyDescent="0.35">
      <c r="B32" s="542" t="s">
        <v>1150</v>
      </c>
      <c r="C32" s="543" t="s">
        <v>1876</v>
      </c>
    </row>
    <row r="33" spans="2:3" x14ac:dyDescent="0.35">
      <c r="B33" s="542" t="s">
        <v>1535</v>
      </c>
      <c r="C33" s="543" t="s">
        <v>1877</v>
      </c>
    </row>
    <row r="34" spans="2:3" ht="28" x14ac:dyDescent="0.35">
      <c r="B34" s="542" t="s">
        <v>1152</v>
      </c>
      <c r="C34" s="543" t="s">
        <v>1878</v>
      </c>
    </row>
    <row r="35" spans="2:3" x14ac:dyDescent="0.35">
      <c r="B35" s="542" t="s">
        <v>1154</v>
      </c>
      <c r="C35" s="543" t="s">
        <v>1879</v>
      </c>
    </row>
    <row r="36" spans="2:3" x14ac:dyDescent="0.35">
      <c r="B36" s="542" t="s">
        <v>1156</v>
      </c>
      <c r="C36" s="543" t="s">
        <v>1880</v>
      </c>
    </row>
    <row r="37" spans="2:3" x14ac:dyDescent="0.35">
      <c r="B37" s="542" t="s">
        <v>1881</v>
      </c>
      <c r="C37" s="543" t="s">
        <v>1882</v>
      </c>
    </row>
    <row r="38" spans="2:3" x14ac:dyDescent="0.35">
      <c r="B38" s="542" t="s">
        <v>1883</v>
      </c>
      <c r="C38" s="543" t="s">
        <v>1884</v>
      </c>
    </row>
    <row r="39" spans="2:3" x14ac:dyDescent="0.35">
      <c r="B39" s="547" t="s">
        <v>1158</v>
      </c>
      <c r="C39" s="548" t="s">
        <v>1885</v>
      </c>
    </row>
    <row r="40" spans="2:3" x14ac:dyDescent="0.35">
      <c r="B40" s="542" t="s">
        <v>1160</v>
      </c>
      <c r="C40" s="543" t="s">
        <v>1886</v>
      </c>
    </row>
    <row r="41" spans="2:3" x14ac:dyDescent="0.35">
      <c r="B41" s="542" t="s">
        <v>1887</v>
      </c>
      <c r="C41" s="543" t="s">
        <v>1888</v>
      </c>
    </row>
    <row r="42" spans="2:3" x14ac:dyDescent="0.35">
      <c r="B42" s="542" t="s">
        <v>1162</v>
      </c>
      <c r="C42" s="543" t="s">
        <v>1889</v>
      </c>
    </row>
    <row r="43" spans="2:3" x14ac:dyDescent="0.35">
      <c r="B43" s="547" t="s">
        <v>1890</v>
      </c>
      <c r="C43" s="548" t="s">
        <v>1891</v>
      </c>
    </row>
    <row r="44" spans="2:3" x14ac:dyDescent="0.35">
      <c r="B44" s="542" t="s">
        <v>1892</v>
      </c>
      <c r="C44" s="543" t="s">
        <v>1893</v>
      </c>
    </row>
    <row r="45" spans="2:3" x14ac:dyDescent="0.35">
      <c r="B45" s="542" t="s">
        <v>1894</v>
      </c>
      <c r="C45" s="543" t="s">
        <v>1895</v>
      </c>
    </row>
    <row r="46" spans="2:3" x14ac:dyDescent="0.35">
      <c r="B46" s="547" t="s">
        <v>1164</v>
      </c>
      <c r="C46" s="548" t="s">
        <v>1896</v>
      </c>
    </row>
    <row r="47" spans="2:3" x14ac:dyDescent="0.35">
      <c r="B47" s="542" t="s">
        <v>1544</v>
      </c>
      <c r="C47" s="543" t="s">
        <v>1897</v>
      </c>
    </row>
    <row r="48" spans="2:3" x14ac:dyDescent="0.35">
      <c r="B48" s="542" t="s">
        <v>1898</v>
      </c>
      <c r="C48" s="543" t="s">
        <v>1899</v>
      </c>
    </row>
    <row r="49" spans="2:3" x14ac:dyDescent="0.35">
      <c r="B49" s="542" t="s">
        <v>1900</v>
      </c>
      <c r="C49" s="543" t="s">
        <v>1901</v>
      </c>
    </row>
    <row r="50" spans="2:3" x14ac:dyDescent="0.35">
      <c r="B50" s="542" t="s">
        <v>1902</v>
      </c>
      <c r="C50" s="543" t="s">
        <v>1903</v>
      </c>
    </row>
    <row r="51" spans="2:3" x14ac:dyDescent="0.35">
      <c r="B51" s="542" t="s">
        <v>1166</v>
      </c>
      <c r="C51" s="543" t="s">
        <v>1904</v>
      </c>
    </row>
    <row r="52" spans="2:3" x14ac:dyDescent="0.35">
      <c r="B52" s="542" t="s">
        <v>1905</v>
      </c>
      <c r="C52" s="543" t="s">
        <v>1906</v>
      </c>
    </row>
    <row r="53" spans="2:3" x14ac:dyDescent="0.35">
      <c r="B53" s="542" t="s">
        <v>1547</v>
      </c>
      <c r="C53" s="543" t="s">
        <v>1907</v>
      </c>
    </row>
    <row r="54" spans="2:3" x14ac:dyDescent="0.35">
      <c r="B54" s="542" t="s">
        <v>1549</v>
      </c>
      <c r="C54" s="543" t="s">
        <v>1908</v>
      </c>
    </row>
    <row r="55" spans="2:3" x14ac:dyDescent="0.35">
      <c r="B55" s="547" t="s">
        <v>1167</v>
      </c>
      <c r="C55" s="548" t="s">
        <v>1909</v>
      </c>
    </row>
    <row r="56" spans="2:3" x14ac:dyDescent="0.35">
      <c r="B56" s="542" t="s">
        <v>1910</v>
      </c>
      <c r="C56" s="543" t="s">
        <v>1911</v>
      </c>
    </row>
    <row r="57" spans="2:3" x14ac:dyDescent="0.35">
      <c r="B57" s="542" t="s">
        <v>1552</v>
      </c>
      <c r="C57" s="543" t="s">
        <v>1912</v>
      </c>
    </row>
    <row r="58" spans="2:3" x14ac:dyDescent="0.35">
      <c r="B58" s="542" t="s">
        <v>1169</v>
      </c>
      <c r="C58" s="543" t="s">
        <v>1913</v>
      </c>
    </row>
    <row r="59" spans="2:3" x14ac:dyDescent="0.35">
      <c r="B59" s="542" t="s">
        <v>1171</v>
      </c>
      <c r="C59" s="543" t="s">
        <v>1914</v>
      </c>
    </row>
    <row r="60" spans="2:3" x14ac:dyDescent="0.35">
      <c r="B60" s="542" t="s">
        <v>1915</v>
      </c>
      <c r="C60" s="543" t="s">
        <v>1916</v>
      </c>
    </row>
    <row r="61" spans="2:3" x14ac:dyDescent="0.35">
      <c r="B61" s="542" t="s">
        <v>1917</v>
      </c>
      <c r="C61" s="543" t="s">
        <v>1918</v>
      </c>
    </row>
    <row r="62" spans="2:3" x14ac:dyDescent="0.35">
      <c r="B62" s="547" t="s">
        <v>1173</v>
      </c>
      <c r="C62" s="548" t="s">
        <v>1919</v>
      </c>
    </row>
    <row r="63" spans="2:3" x14ac:dyDescent="0.35">
      <c r="B63" s="542" t="s">
        <v>1175</v>
      </c>
      <c r="C63" s="543" t="s">
        <v>1919</v>
      </c>
    </row>
    <row r="64" spans="2:3" x14ac:dyDescent="0.35">
      <c r="B64" s="547" t="s">
        <v>1176</v>
      </c>
      <c r="C64" s="548" t="s">
        <v>1920</v>
      </c>
    </row>
    <row r="65" spans="2:3" x14ac:dyDescent="0.35">
      <c r="B65" s="542" t="s">
        <v>1178</v>
      </c>
      <c r="C65" s="543" t="s">
        <v>1921</v>
      </c>
    </row>
    <row r="66" spans="2:3" x14ac:dyDescent="0.35">
      <c r="B66" s="542" t="s">
        <v>1180</v>
      </c>
      <c r="C66" s="543" t="s">
        <v>1922</v>
      </c>
    </row>
    <row r="67" spans="2:3" x14ac:dyDescent="0.35">
      <c r="B67" s="542" t="s">
        <v>1923</v>
      </c>
      <c r="C67" s="543" t="s">
        <v>1924</v>
      </c>
    </row>
    <row r="68" spans="2:3" x14ac:dyDescent="0.35">
      <c r="B68" s="542" t="s">
        <v>1925</v>
      </c>
      <c r="C68" s="543" t="s">
        <v>1926</v>
      </c>
    </row>
    <row r="69" spans="2:3" x14ac:dyDescent="0.35">
      <c r="B69" s="547" t="s">
        <v>1182</v>
      </c>
      <c r="C69" s="548" t="s">
        <v>1927</v>
      </c>
    </row>
    <row r="70" spans="2:3" x14ac:dyDescent="0.35">
      <c r="B70" s="542" t="s">
        <v>1184</v>
      </c>
      <c r="C70" s="543" t="s">
        <v>1928</v>
      </c>
    </row>
    <row r="71" spans="2:3" x14ac:dyDescent="0.35">
      <c r="B71" s="542" t="s">
        <v>1561</v>
      </c>
      <c r="C71" s="543" t="s">
        <v>1929</v>
      </c>
    </row>
    <row r="72" spans="2:3" ht="28" x14ac:dyDescent="0.35">
      <c r="B72" s="542" t="s">
        <v>1186</v>
      </c>
      <c r="C72" s="543" t="s">
        <v>1930</v>
      </c>
    </row>
    <row r="73" spans="2:3" ht="28" x14ac:dyDescent="0.35">
      <c r="B73" s="542" t="s">
        <v>1188</v>
      </c>
      <c r="C73" s="543" t="s">
        <v>1931</v>
      </c>
    </row>
    <row r="74" spans="2:3" x14ac:dyDescent="0.35">
      <c r="B74" s="542" t="s">
        <v>1932</v>
      </c>
      <c r="C74" s="543" t="s">
        <v>1933</v>
      </c>
    </row>
    <row r="75" spans="2:3" x14ac:dyDescent="0.35">
      <c r="B75" s="542" t="s">
        <v>1190</v>
      </c>
      <c r="C75" s="543" t="s">
        <v>1934</v>
      </c>
    </row>
    <row r="76" spans="2:3" x14ac:dyDescent="0.35">
      <c r="B76" s="542" t="s">
        <v>1192</v>
      </c>
      <c r="C76" s="543" t="s">
        <v>1935</v>
      </c>
    </row>
    <row r="77" spans="2:3" x14ac:dyDescent="0.35">
      <c r="B77" s="542" t="s">
        <v>1566</v>
      </c>
      <c r="C77" s="543" t="s">
        <v>1936</v>
      </c>
    </row>
    <row r="78" spans="2:3" x14ac:dyDescent="0.35">
      <c r="B78" s="545" t="s">
        <v>1194</v>
      </c>
      <c r="C78" s="546" t="s">
        <v>1937</v>
      </c>
    </row>
    <row r="79" spans="2:3" x14ac:dyDescent="0.35">
      <c r="B79" s="547" t="s">
        <v>1196</v>
      </c>
      <c r="C79" s="548" t="s">
        <v>1938</v>
      </c>
    </row>
    <row r="80" spans="2:3" x14ac:dyDescent="0.35">
      <c r="B80" s="542" t="s">
        <v>1198</v>
      </c>
      <c r="C80" s="543" t="s">
        <v>1939</v>
      </c>
    </row>
    <row r="81" spans="2:3" x14ac:dyDescent="0.35">
      <c r="B81" s="542" t="s">
        <v>1940</v>
      </c>
      <c r="C81" s="543" t="s">
        <v>1941</v>
      </c>
    </row>
    <row r="82" spans="2:3" x14ac:dyDescent="0.35">
      <c r="B82" s="542" t="s">
        <v>1200</v>
      </c>
      <c r="C82" s="543" t="s">
        <v>1942</v>
      </c>
    </row>
    <row r="83" spans="2:3" x14ac:dyDescent="0.35">
      <c r="B83" s="542" t="s">
        <v>1202</v>
      </c>
      <c r="C83" s="543" t="s">
        <v>1943</v>
      </c>
    </row>
    <row r="84" spans="2:3" x14ac:dyDescent="0.35">
      <c r="B84" s="542" t="s">
        <v>1204</v>
      </c>
      <c r="C84" s="543" t="s">
        <v>1944</v>
      </c>
    </row>
    <row r="85" spans="2:3" x14ac:dyDescent="0.35">
      <c r="B85" s="542" t="s">
        <v>1206</v>
      </c>
      <c r="C85" s="543" t="s">
        <v>1945</v>
      </c>
    </row>
    <row r="86" spans="2:3" x14ac:dyDescent="0.35">
      <c r="B86" s="542" t="s">
        <v>1208</v>
      </c>
      <c r="C86" s="543" t="s">
        <v>1946</v>
      </c>
    </row>
    <row r="87" spans="2:3" x14ac:dyDescent="0.35">
      <c r="B87" s="547" t="s">
        <v>1210</v>
      </c>
      <c r="C87" s="548" t="s">
        <v>1947</v>
      </c>
    </row>
    <row r="88" spans="2:3" x14ac:dyDescent="0.35">
      <c r="B88" s="542" t="s">
        <v>1212</v>
      </c>
      <c r="C88" s="543" t="s">
        <v>1948</v>
      </c>
    </row>
    <row r="89" spans="2:3" x14ac:dyDescent="0.35">
      <c r="B89" s="542" t="s">
        <v>1214</v>
      </c>
      <c r="C89" s="543" t="s">
        <v>1949</v>
      </c>
    </row>
    <row r="90" spans="2:3" x14ac:dyDescent="0.35">
      <c r="B90" s="542" t="s">
        <v>1950</v>
      </c>
      <c r="C90" s="543" t="s">
        <v>1951</v>
      </c>
    </row>
    <row r="91" spans="2:3" x14ac:dyDescent="0.35">
      <c r="B91" s="542" t="s">
        <v>1579</v>
      </c>
      <c r="C91" s="543" t="s">
        <v>1952</v>
      </c>
    </row>
    <row r="92" spans="2:3" x14ac:dyDescent="0.35">
      <c r="B92" s="542" t="s">
        <v>1953</v>
      </c>
      <c r="C92" s="543" t="s">
        <v>1954</v>
      </c>
    </row>
    <row r="93" spans="2:3" x14ac:dyDescent="0.35">
      <c r="B93" s="542" t="s">
        <v>1216</v>
      </c>
      <c r="C93" s="543" t="s">
        <v>1955</v>
      </c>
    </row>
    <row r="94" spans="2:3" x14ac:dyDescent="0.35">
      <c r="B94" s="547" t="s">
        <v>1218</v>
      </c>
      <c r="C94" s="548" t="s">
        <v>1956</v>
      </c>
    </row>
    <row r="95" spans="2:3" x14ac:dyDescent="0.35">
      <c r="B95" s="542" t="s">
        <v>1220</v>
      </c>
      <c r="C95" s="543" t="s">
        <v>1957</v>
      </c>
    </row>
    <row r="96" spans="2:3" x14ac:dyDescent="0.35">
      <c r="B96" s="542" t="s">
        <v>1958</v>
      </c>
      <c r="C96" s="543" t="s">
        <v>1959</v>
      </c>
    </row>
    <row r="97" spans="2:3" ht="28" x14ac:dyDescent="0.35">
      <c r="B97" s="542" t="s">
        <v>1222</v>
      </c>
      <c r="C97" s="543" t="s">
        <v>1960</v>
      </c>
    </row>
    <row r="98" spans="2:3" x14ac:dyDescent="0.35">
      <c r="B98" s="542" t="s">
        <v>1224</v>
      </c>
      <c r="C98" s="543" t="s">
        <v>1961</v>
      </c>
    </row>
    <row r="99" spans="2:3" x14ac:dyDescent="0.35">
      <c r="B99" s="542" t="s">
        <v>1962</v>
      </c>
      <c r="C99" s="543" t="s">
        <v>1963</v>
      </c>
    </row>
    <row r="100" spans="2:3" x14ac:dyDescent="0.35">
      <c r="B100" s="542" t="s">
        <v>1226</v>
      </c>
      <c r="C100" s="543" t="s">
        <v>1964</v>
      </c>
    </row>
    <row r="101" spans="2:3" x14ac:dyDescent="0.35">
      <c r="B101" s="542" t="s">
        <v>1228</v>
      </c>
      <c r="C101" s="543" t="s">
        <v>1965</v>
      </c>
    </row>
    <row r="102" spans="2:3" x14ac:dyDescent="0.35">
      <c r="B102" s="542" t="s">
        <v>1966</v>
      </c>
      <c r="C102" s="543" t="s">
        <v>1967</v>
      </c>
    </row>
    <row r="103" spans="2:3" x14ac:dyDescent="0.35">
      <c r="B103" s="547" t="s">
        <v>1230</v>
      </c>
      <c r="C103" s="548" t="s">
        <v>1968</v>
      </c>
    </row>
    <row r="104" spans="2:3" x14ac:dyDescent="0.35">
      <c r="B104" s="542" t="s">
        <v>1232</v>
      </c>
      <c r="C104" s="543" t="s">
        <v>1969</v>
      </c>
    </row>
    <row r="105" spans="2:3" x14ac:dyDescent="0.35">
      <c r="B105" s="542" t="s">
        <v>1234</v>
      </c>
      <c r="C105" s="543" t="s">
        <v>1970</v>
      </c>
    </row>
    <row r="106" spans="2:3" x14ac:dyDescent="0.35">
      <c r="B106" s="542" t="s">
        <v>1971</v>
      </c>
      <c r="C106" s="543" t="s">
        <v>1972</v>
      </c>
    </row>
    <row r="107" spans="2:3" x14ac:dyDescent="0.35">
      <c r="B107" s="542" t="s">
        <v>1973</v>
      </c>
      <c r="C107" s="543" t="s">
        <v>1974</v>
      </c>
    </row>
    <row r="108" spans="2:3" x14ac:dyDescent="0.35">
      <c r="B108" s="547" t="s">
        <v>1238</v>
      </c>
      <c r="C108" s="548" t="s">
        <v>1975</v>
      </c>
    </row>
    <row r="109" spans="2:3" x14ac:dyDescent="0.35">
      <c r="B109" s="542" t="s">
        <v>1240</v>
      </c>
      <c r="C109" s="543" t="s">
        <v>1976</v>
      </c>
    </row>
    <row r="110" spans="2:3" ht="28" x14ac:dyDescent="0.35">
      <c r="B110" s="542" t="s">
        <v>1591</v>
      </c>
      <c r="C110" s="543" t="s">
        <v>1977</v>
      </c>
    </row>
    <row r="111" spans="2:3" ht="28" x14ac:dyDescent="0.35">
      <c r="B111" s="542" t="s">
        <v>1242</v>
      </c>
      <c r="C111" s="543" t="s">
        <v>1978</v>
      </c>
    </row>
    <row r="112" spans="2:3" ht="28" x14ac:dyDescent="0.35">
      <c r="B112" s="542" t="s">
        <v>1979</v>
      </c>
      <c r="C112" s="543" t="s">
        <v>1980</v>
      </c>
    </row>
    <row r="113" spans="2:3" x14ac:dyDescent="0.35">
      <c r="B113" s="542" t="s">
        <v>1244</v>
      </c>
      <c r="C113" s="543" t="s">
        <v>1981</v>
      </c>
    </row>
    <row r="114" spans="2:3" x14ac:dyDescent="0.35">
      <c r="B114" s="542" t="s">
        <v>1982</v>
      </c>
      <c r="C114" s="543" t="s">
        <v>1983</v>
      </c>
    </row>
    <row r="115" spans="2:3" x14ac:dyDescent="0.35">
      <c r="B115" s="542" t="s">
        <v>1246</v>
      </c>
      <c r="C115" s="543" t="s">
        <v>1984</v>
      </c>
    </row>
    <row r="116" spans="2:3" x14ac:dyDescent="0.35">
      <c r="B116" s="542" t="s">
        <v>1248</v>
      </c>
      <c r="C116" s="543" t="s">
        <v>1985</v>
      </c>
    </row>
    <row r="117" spans="2:3" x14ac:dyDescent="0.35">
      <c r="B117" s="542" t="s">
        <v>1250</v>
      </c>
      <c r="C117" s="543" t="s">
        <v>1986</v>
      </c>
    </row>
    <row r="118" spans="2:3" x14ac:dyDescent="0.35">
      <c r="B118" s="547" t="s">
        <v>1252</v>
      </c>
      <c r="C118" s="548" t="s">
        <v>1987</v>
      </c>
    </row>
    <row r="119" spans="2:3" ht="28" x14ac:dyDescent="0.35">
      <c r="B119" s="542" t="s">
        <v>1254</v>
      </c>
      <c r="C119" s="543" t="s">
        <v>1988</v>
      </c>
    </row>
    <row r="120" spans="2:3" ht="28" x14ac:dyDescent="0.35">
      <c r="B120" s="542" t="s">
        <v>1989</v>
      </c>
      <c r="C120" s="543" t="s">
        <v>1990</v>
      </c>
    </row>
    <row r="121" spans="2:3" x14ac:dyDescent="0.35">
      <c r="B121" s="542" t="s">
        <v>1991</v>
      </c>
      <c r="C121" s="543" t="s">
        <v>1992</v>
      </c>
    </row>
    <row r="122" spans="2:3" x14ac:dyDescent="0.35">
      <c r="B122" s="542" t="s">
        <v>1993</v>
      </c>
      <c r="C122" s="543" t="s">
        <v>1994</v>
      </c>
    </row>
    <row r="123" spans="2:3" x14ac:dyDescent="0.35">
      <c r="B123" s="542" t="s">
        <v>1995</v>
      </c>
      <c r="C123" s="543" t="s">
        <v>1996</v>
      </c>
    </row>
    <row r="124" spans="2:3" x14ac:dyDescent="0.35">
      <c r="B124" s="547" t="s">
        <v>1255</v>
      </c>
      <c r="C124" s="548" t="s">
        <v>1997</v>
      </c>
    </row>
    <row r="125" spans="2:3" x14ac:dyDescent="0.35">
      <c r="B125" s="542" t="s">
        <v>1257</v>
      </c>
      <c r="C125" s="543" t="s">
        <v>1998</v>
      </c>
    </row>
    <row r="126" spans="2:3" x14ac:dyDescent="0.35">
      <c r="B126" s="542" t="s">
        <v>1259</v>
      </c>
      <c r="C126" s="543" t="s">
        <v>1999</v>
      </c>
    </row>
    <row r="127" spans="2:3" x14ac:dyDescent="0.35">
      <c r="B127" s="542" t="s">
        <v>1261</v>
      </c>
      <c r="C127" s="543" t="s">
        <v>2000</v>
      </c>
    </row>
    <row r="128" spans="2:3" x14ac:dyDescent="0.35">
      <c r="B128" s="542" t="s">
        <v>2001</v>
      </c>
      <c r="C128" s="543" t="s">
        <v>2002</v>
      </c>
    </row>
    <row r="129" spans="2:3" x14ac:dyDescent="0.35">
      <c r="B129" s="542" t="s">
        <v>2003</v>
      </c>
      <c r="C129" s="543" t="s">
        <v>2004</v>
      </c>
    </row>
    <row r="130" spans="2:3" x14ac:dyDescent="0.35">
      <c r="B130" s="542" t="s">
        <v>1263</v>
      </c>
      <c r="C130" s="543" t="s">
        <v>2005</v>
      </c>
    </row>
    <row r="131" spans="2:3" x14ac:dyDescent="0.35">
      <c r="B131" s="547" t="s">
        <v>1265</v>
      </c>
      <c r="C131" s="548" t="s">
        <v>2006</v>
      </c>
    </row>
    <row r="132" spans="2:3" x14ac:dyDescent="0.35">
      <c r="B132" s="542" t="s">
        <v>1269</v>
      </c>
      <c r="C132" s="543" t="s">
        <v>2007</v>
      </c>
    </row>
    <row r="133" spans="2:3" x14ac:dyDescent="0.35">
      <c r="B133" s="542" t="s">
        <v>2008</v>
      </c>
      <c r="C133" s="543" t="s">
        <v>2009</v>
      </c>
    </row>
    <row r="134" spans="2:3" x14ac:dyDescent="0.35">
      <c r="B134" s="542" t="s">
        <v>2010</v>
      </c>
      <c r="C134" s="543" t="s">
        <v>2011</v>
      </c>
    </row>
    <row r="135" spans="2:3" x14ac:dyDescent="0.35">
      <c r="B135" s="547" t="s">
        <v>1271</v>
      </c>
      <c r="C135" s="548" t="s">
        <v>2012</v>
      </c>
    </row>
    <row r="136" spans="2:3" x14ac:dyDescent="0.35">
      <c r="B136" s="542" t="s">
        <v>2013</v>
      </c>
      <c r="C136" s="543" t="s">
        <v>2014</v>
      </c>
    </row>
    <row r="137" spans="2:3" x14ac:dyDescent="0.35">
      <c r="B137" s="542" t="s">
        <v>1273</v>
      </c>
      <c r="C137" s="543" t="s">
        <v>2015</v>
      </c>
    </row>
    <row r="138" spans="2:3" x14ac:dyDescent="0.35">
      <c r="B138" s="542" t="s">
        <v>2016</v>
      </c>
      <c r="C138" s="543" t="s">
        <v>2017</v>
      </c>
    </row>
    <row r="139" spans="2:3" x14ac:dyDescent="0.35">
      <c r="B139" s="542" t="s">
        <v>1275</v>
      </c>
      <c r="C139" s="543" t="s">
        <v>2018</v>
      </c>
    </row>
    <row r="140" spans="2:3" x14ac:dyDescent="0.35">
      <c r="B140" s="542" t="s">
        <v>1277</v>
      </c>
      <c r="C140" s="543" t="s">
        <v>2019</v>
      </c>
    </row>
    <row r="141" spans="2:3" x14ac:dyDescent="0.35">
      <c r="B141" s="542" t="s">
        <v>2020</v>
      </c>
      <c r="C141" s="543" t="s">
        <v>2021</v>
      </c>
    </row>
    <row r="142" spans="2:3" x14ac:dyDescent="0.35">
      <c r="B142" s="545" t="s">
        <v>2022</v>
      </c>
      <c r="C142" s="546" t="s">
        <v>2023</v>
      </c>
    </row>
    <row r="143" spans="2:3" x14ac:dyDescent="0.35">
      <c r="B143" s="547" t="s">
        <v>2024</v>
      </c>
      <c r="C143" s="548" t="s">
        <v>2025</v>
      </c>
    </row>
    <row r="144" spans="2:3" x14ac:dyDescent="0.35">
      <c r="B144" s="542" t="s">
        <v>2026</v>
      </c>
      <c r="C144" s="543" t="s">
        <v>2027</v>
      </c>
    </row>
    <row r="145" spans="2:3" x14ac:dyDescent="0.35">
      <c r="B145" s="542" t="s">
        <v>2028</v>
      </c>
      <c r="C145" s="543" t="s">
        <v>2029</v>
      </c>
    </row>
    <row r="146" spans="2:3" x14ac:dyDescent="0.35">
      <c r="B146" s="547" t="s">
        <v>2030</v>
      </c>
      <c r="C146" s="548" t="s">
        <v>2031</v>
      </c>
    </row>
    <row r="147" spans="2:3" ht="28" x14ac:dyDescent="0.35">
      <c r="B147" s="542" t="s">
        <v>2032</v>
      </c>
      <c r="C147" s="543" t="s">
        <v>2031</v>
      </c>
    </row>
    <row r="148" spans="2:3" x14ac:dyDescent="0.35">
      <c r="B148" s="547" t="s">
        <v>2033</v>
      </c>
      <c r="C148" s="548" t="s">
        <v>2034</v>
      </c>
    </row>
    <row r="149" spans="2:3" x14ac:dyDescent="0.35">
      <c r="B149" s="542" t="s">
        <v>2035</v>
      </c>
      <c r="C149" s="543" t="s">
        <v>2034</v>
      </c>
    </row>
    <row r="150" spans="2:3" x14ac:dyDescent="0.35">
      <c r="B150" s="545" t="s">
        <v>1279</v>
      </c>
      <c r="C150" s="546" t="s">
        <v>2036</v>
      </c>
    </row>
    <row r="151" spans="2:3" x14ac:dyDescent="0.35">
      <c r="B151" s="547" t="s">
        <v>1281</v>
      </c>
      <c r="C151" s="548" t="s">
        <v>2037</v>
      </c>
    </row>
    <row r="152" spans="2:3" x14ac:dyDescent="0.35">
      <c r="B152" s="542" t="s">
        <v>1283</v>
      </c>
      <c r="C152" s="543" t="s">
        <v>2038</v>
      </c>
    </row>
    <row r="153" spans="2:3" x14ac:dyDescent="0.35">
      <c r="B153" s="542" t="s">
        <v>2039</v>
      </c>
      <c r="C153" s="543" t="s">
        <v>2040</v>
      </c>
    </row>
    <row r="154" spans="2:3" x14ac:dyDescent="0.35">
      <c r="B154" s="542" t="s">
        <v>1285</v>
      </c>
      <c r="C154" s="543" t="s">
        <v>2041</v>
      </c>
    </row>
    <row r="155" spans="2:3" x14ac:dyDescent="0.35">
      <c r="B155" s="542" t="s">
        <v>1614</v>
      </c>
      <c r="C155" s="543" t="s">
        <v>2042</v>
      </c>
    </row>
    <row r="156" spans="2:3" x14ac:dyDescent="0.35">
      <c r="B156" s="547" t="s">
        <v>1287</v>
      </c>
      <c r="C156" s="548" t="s">
        <v>2043</v>
      </c>
    </row>
    <row r="157" spans="2:3" x14ac:dyDescent="0.35">
      <c r="B157" s="542" t="s">
        <v>1289</v>
      </c>
      <c r="C157" s="543" t="s">
        <v>2044</v>
      </c>
    </row>
    <row r="158" spans="2:3" x14ac:dyDescent="0.35">
      <c r="B158" s="542" t="s">
        <v>2045</v>
      </c>
      <c r="C158" s="543" t="s">
        <v>2046</v>
      </c>
    </row>
    <row r="159" spans="2:3" x14ac:dyDescent="0.35">
      <c r="B159" s="547" t="s">
        <v>2047</v>
      </c>
      <c r="C159" s="548" t="s">
        <v>2048</v>
      </c>
    </row>
    <row r="160" spans="2:3" x14ac:dyDescent="0.35">
      <c r="B160" s="542" t="s">
        <v>2049</v>
      </c>
      <c r="C160" s="543" t="s">
        <v>2048</v>
      </c>
    </row>
    <row r="161" spans="2:3" x14ac:dyDescent="0.35">
      <c r="B161" s="547" t="s">
        <v>1296</v>
      </c>
      <c r="C161" s="548" t="s">
        <v>2050</v>
      </c>
    </row>
    <row r="162" spans="2:3" x14ac:dyDescent="0.35">
      <c r="B162" s="542" t="s">
        <v>2051</v>
      </c>
      <c r="C162" s="543" t="s">
        <v>2052</v>
      </c>
    </row>
    <row r="163" spans="2:3" x14ac:dyDescent="0.35">
      <c r="B163" s="542" t="s">
        <v>2053</v>
      </c>
      <c r="C163" s="543" t="s">
        <v>2054</v>
      </c>
    </row>
    <row r="164" spans="2:3" x14ac:dyDescent="0.35">
      <c r="B164" s="542" t="s">
        <v>1298</v>
      </c>
      <c r="C164" s="543" t="s">
        <v>2055</v>
      </c>
    </row>
    <row r="165" spans="2:3" x14ac:dyDescent="0.35">
      <c r="B165" s="542" t="s">
        <v>2056</v>
      </c>
      <c r="C165" s="543" t="s">
        <v>2057</v>
      </c>
    </row>
    <row r="166" spans="2:3" x14ac:dyDescent="0.35">
      <c r="B166" s="542" t="s">
        <v>2058</v>
      </c>
      <c r="C166" s="543" t="s">
        <v>2059</v>
      </c>
    </row>
    <row r="167" spans="2:3" x14ac:dyDescent="0.35">
      <c r="B167" s="542" t="s">
        <v>2060</v>
      </c>
      <c r="C167" s="543" t="s">
        <v>2061</v>
      </c>
    </row>
    <row r="168" spans="2:3" x14ac:dyDescent="0.35">
      <c r="B168" s="542" t="s">
        <v>2062</v>
      </c>
      <c r="C168" s="543" t="s">
        <v>2063</v>
      </c>
    </row>
    <row r="169" spans="2:3" x14ac:dyDescent="0.35">
      <c r="B169" s="545" t="s">
        <v>2064</v>
      </c>
      <c r="C169" s="546" t="s">
        <v>2065</v>
      </c>
    </row>
    <row r="170" spans="2:3" x14ac:dyDescent="0.35">
      <c r="B170" s="547" t="s">
        <v>2066</v>
      </c>
      <c r="C170" s="548" t="s">
        <v>2065</v>
      </c>
    </row>
    <row r="171" spans="2:3" x14ac:dyDescent="0.35">
      <c r="B171" s="542" t="s">
        <v>2067</v>
      </c>
      <c r="C171" s="543" t="s">
        <v>2065</v>
      </c>
    </row>
    <row r="172" spans="2:3" x14ac:dyDescent="0.35">
      <c r="B172" s="544" t="s">
        <v>2068</v>
      </c>
      <c r="C172" s="544" t="s">
        <v>1843</v>
      </c>
    </row>
  </sheetData>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17"/>
  <sheetViews>
    <sheetView workbookViewId="0">
      <selection activeCell="B13" sqref="B13"/>
    </sheetView>
  </sheetViews>
  <sheetFormatPr baseColWidth="10" defaultRowHeight="14.5" x14ac:dyDescent="0.35"/>
  <cols>
    <col min="1" max="1" width="10.90625" style="6"/>
    <col min="2" max="2" width="110.6328125" style="6" customWidth="1"/>
    <col min="3" max="3" width="15.6328125" style="6" customWidth="1"/>
    <col min="4" max="16384" width="10.90625" style="6"/>
  </cols>
  <sheetData>
    <row r="2" spans="2:3" x14ac:dyDescent="0.35">
      <c r="B2" s="541" t="s">
        <v>2069</v>
      </c>
      <c r="C2" s="541" t="s">
        <v>1101</v>
      </c>
    </row>
    <row r="3" spans="2:3" x14ac:dyDescent="0.35">
      <c r="B3" s="549" t="s">
        <v>19</v>
      </c>
      <c r="C3" s="550" t="s">
        <v>1834</v>
      </c>
    </row>
    <row r="4" spans="2:3" x14ac:dyDescent="0.35">
      <c r="B4" s="551" t="s">
        <v>1107</v>
      </c>
      <c r="C4" s="552" t="s">
        <v>2070</v>
      </c>
    </row>
    <row r="5" spans="2:3" x14ac:dyDescent="0.35">
      <c r="B5" s="547" t="s">
        <v>1109</v>
      </c>
      <c r="C5" s="548" t="s">
        <v>2071</v>
      </c>
    </row>
    <row r="6" spans="2:3" x14ac:dyDescent="0.35">
      <c r="B6" s="542" t="s">
        <v>1113</v>
      </c>
      <c r="C6" s="543" t="s">
        <v>2071</v>
      </c>
    </row>
    <row r="7" spans="2:3" x14ac:dyDescent="0.35">
      <c r="B7" s="547" t="s">
        <v>1121</v>
      </c>
      <c r="C7" s="548" t="s">
        <v>2072</v>
      </c>
    </row>
    <row r="8" spans="2:3" x14ac:dyDescent="0.35">
      <c r="B8" s="542" t="s">
        <v>1123</v>
      </c>
      <c r="C8" s="543" t="s">
        <v>2073</v>
      </c>
    </row>
    <row r="9" spans="2:3" x14ac:dyDescent="0.35">
      <c r="B9" s="542" t="s">
        <v>1125</v>
      </c>
      <c r="C9" s="543" t="s">
        <v>2074</v>
      </c>
    </row>
    <row r="10" spans="2:3" x14ac:dyDescent="0.35">
      <c r="B10" s="542" t="s">
        <v>1127</v>
      </c>
      <c r="C10" s="543" t="s">
        <v>2075</v>
      </c>
    </row>
    <row r="11" spans="2:3" x14ac:dyDescent="0.35">
      <c r="B11" s="547" t="s">
        <v>1129</v>
      </c>
      <c r="C11" s="548" t="s">
        <v>2076</v>
      </c>
    </row>
    <row r="12" spans="2:3" x14ac:dyDescent="0.35">
      <c r="B12" s="542" t="s">
        <v>1131</v>
      </c>
      <c r="C12" s="543" t="s">
        <v>2077</v>
      </c>
    </row>
    <row r="13" spans="2:3" x14ac:dyDescent="0.35">
      <c r="B13" s="542" t="s">
        <v>1133</v>
      </c>
      <c r="C13" s="543" t="s">
        <v>2078</v>
      </c>
    </row>
    <row r="14" spans="2:3" x14ac:dyDescent="0.35">
      <c r="B14" s="547" t="s">
        <v>1135</v>
      </c>
      <c r="C14" s="548" t="s">
        <v>2079</v>
      </c>
    </row>
    <row r="15" spans="2:3" x14ac:dyDescent="0.35">
      <c r="B15" s="542" t="s">
        <v>1137</v>
      </c>
      <c r="C15" s="543" t="s">
        <v>2080</v>
      </c>
    </row>
    <row r="16" spans="2:3" x14ac:dyDescent="0.35">
      <c r="B16" s="542" t="s">
        <v>1139</v>
      </c>
      <c r="C16" s="543" t="s">
        <v>2081</v>
      </c>
    </row>
    <row r="17" spans="2:3" x14ac:dyDescent="0.35">
      <c r="B17" s="542" t="s">
        <v>1141</v>
      </c>
      <c r="C17" s="543" t="s">
        <v>1637</v>
      </c>
    </row>
    <row r="18" spans="2:3" x14ac:dyDescent="0.35">
      <c r="B18" s="551" t="s">
        <v>1146</v>
      </c>
      <c r="C18" s="552" t="s">
        <v>2082</v>
      </c>
    </row>
    <row r="19" spans="2:3" x14ac:dyDescent="0.35">
      <c r="B19" s="547" t="s">
        <v>1148</v>
      </c>
      <c r="C19" s="548" t="s">
        <v>2083</v>
      </c>
    </row>
    <row r="20" spans="2:3" x14ac:dyDescent="0.35">
      <c r="B20" s="542" t="s">
        <v>1150</v>
      </c>
      <c r="C20" s="543" t="s">
        <v>2084</v>
      </c>
    </row>
    <row r="21" spans="2:3" ht="28" x14ac:dyDescent="0.35">
      <c r="B21" s="542" t="s">
        <v>1152</v>
      </c>
      <c r="C21" s="543" t="s">
        <v>2085</v>
      </c>
    </row>
    <row r="22" spans="2:3" x14ac:dyDescent="0.35">
      <c r="B22" s="542" t="s">
        <v>1154</v>
      </c>
      <c r="C22" s="543" t="s">
        <v>2086</v>
      </c>
    </row>
    <row r="23" spans="2:3" x14ac:dyDescent="0.35">
      <c r="B23" s="542" t="s">
        <v>1156</v>
      </c>
      <c r="C23" s="543" t="s">
        <v>2087</v>
      </c>
    </row>
    <row r="24" spans="2:3" x14ac:dyDescent="0.35">
      <c r="B24" s="547" t="s">
        <v>1158</v>
      </c>
      <c r="C24" s="548" t="s">
        <v>2088</v>
      </c>
    </row>
    <row r="25" spans="2:3" x14ac:dyDescent="0.35">
      <c r="B25" s="542" t="s">
        <v>1160</v>
      </c>
      <c r="C25" s="543" t="s">
        <v>2088</v>
      </c>
    </row>
    <row r="26" spans="2:3" x14ac:dyDescent="0.35">
      <c r="B26" s="547" t="s">
        <v>1164</v>
      </c>
      <c r="C26" s="548" t="s">
        <v>2089</v>
      </c>
    </row>
    <row r="27" spans="2:3" x14ac:dyDescent="0.35">
      <c r="B27" s="542" t="s">
        <v>1166</v>
      </c>
      <c r="C27" s="543" t="s">
        <v>2090</v>
      </c>
    </row>
    <row r="28" spans="2:3" x14ac:dyDescent="0.35">
      <c r="B28" s="542" t="s">
        <v>1549</v>
      </c>
      <c r="C28" s="543" t="s">
        <v>2091</v>
      </c>
    </row>
    <row r="29" spans="2:3" x14ac:dyDescent="0.35">
      <c r="B29" s="547" t="s">
        <v>1173</v>
      </c>
      <c r="C29" s="548" t="s">
        <v>2092</v>
      </c>
    </row>
    <row r="30" spans="2:3" x14ac:dyDescent="0.35">
      <c r="B30" s="542" t="s">
        <v>1175</v>
      </c>
      <c r="C30" s="543" t="s">
        <v>2092</v>
      </c>
    </row>
    <row r="31" spans="2:3" x14ac:dyDescent="0.35">
      <c r="B31" s="547" t="s">
        <v>1182</v>
      </c>
      <c r="C31" s="548" t="s">
        <v>2093</v>
      </c>
    </row>
    <row r="32" spans="2:3" x14ac:dyDescent="0.35">
      <c r="B32" s="542" t="s">
        <v>1184</v>
      </c>
      <c r="C32" s="543">
        <v>359</v>
      </c>
    </row>
    <row r="33" spans="2:3" x14ac:dyDescent="0.35">
      <c r="B33" s="542" t="s">
        <v>1561</v>
      </c>
      <c r="C33" s="543" t="s">
        <v>2094</v>
      </c>
    </row>
    <row r="34" spans="2:3" ht="28" x14ac:dyDescent="0.35">
      <c r="B34" s="542" t="s">
        <v>1186</v>
      </c>
      <c r="C34" s="543" t="s">
        <v>2095</v>
      </c>
    </row>
    <row r="35" spans="2:3" ht="28" x14ac:dyDescent="0.35">
      <c r="B35" s="542" t="s">
        <v>1188</v>
      </c>
      <c r="C35" s="543" t="s">
        <v>2096</v>
      </c>
    </row>
    <row r="36" spans="2:3" x14ac:dyDescent="0.35">
      <c r="B36" s="542" t="s">
        <v>1190</v>
      </c>
      <c r="C36" s="543" t="s">
        <v>2097</v>
      </c>
    </row>
    <row r="37" spans="2:3" x14ac:dyDescent="0.35">
      <c r="B37" s="551" t="s">
        <v>1194</v>
      </c>
      <c r="C37" s="552" t="s">
        <v>2098</v>
      </c>
    </row>
    <row r="38" spans="2:3" x14ac:dyDescent="0.35">
      <c r="B38" s="547" t="s">
        <v>1196</v>
      </c>
      <c r="C38" s="548" t="s">
        <v>2099</v>
      </c>
    </row>
    <row r="39" spans="2:3" x14ac:dyDescent="0.35">
      <c r="B39" s="542" t="s">
        <v>1198</v>
      </c>
      <c r="C39" s="543" t="s">
        <v>2100</v>
      </c>
    </row>
    <row r="40" spans="2:3" x14ac:dyDescent="0.35">
      <c r="B40" s="542" t="s">
        <v>1200</v>
      </c>
      <c r="C40" s="543" t="s">
        <v>2101</v>
      </c>
    </row>
    <row r="41" spans="2:3" x14ac:dyDescent="0.35">
      <c r="B41" s="542" t="s">
        <v>1202</v>
      </c>
      <c r="C41" s="543" t="s">
        <v>2102</v>
      </c>
    </row>
    <row r="42" spans="2:3" x14ac:dyDescent="0.35">
      <c r="B42" s="542" t="s">
        <v>1204</v>
      </c>
      <c r="C42" s="543" t="s">
        <v>2103</v>
      </c>
    </row>
    <row r="43" spans="2:3" x14ac:dyDescent="0.35">
      <c r="B43" s="542" t="s">
        <v>1206</v>
      </c>
      <c r="C43" s="543" t="s">
        <v>2104</v>
      </c>
    </row>
    <row r="44" spans="2:3" x14ac:dyDescent="0.35">
      <c r="B44" s="542" t="s">
        <v>1208</v>
      </c>
      <c r="C44" s="543" t="s">
        <v>2105</v>
      </c>
    </row>
    <row r="45" spans="2:3" x14ac:dyDescent="0.35">
      <c r="B45" s="547" t="s">
        <v>1210</v>
      </c>
      <c r="C45" s="548" t="s">
        <v>2106</v>
      </c>
    </row>
    <row r="46" spans="2:3" x14ac:dyDescent="0.35">
      <c r="B46" s="542" t="s">
        <v>1212</v>
      </c>
      <c r="C46" s="543" t="s">
        <v>2107</v>
      </c>
    </row>
    <row r="47" spans="2:3" x14ac:dyDescent="0.35">
      <c r="B47" s="542" t="s">
        <v>1214</v>
      </c>
      <c r="C47" s="543" t="s">
        <v>2108</v>
      </c>
    </row>
    <row r="48" spans="2:3" x14ac:dyDescent="0.35">
      <c r="B48" s="547" t="s">
        <v>1218</v>
      </c>
      <c r="C48" s="548" t="s">
        <v>2109</v>
      </c>
    </row>
    <row r="49" spans="2:3" x14ac:dyDescent="0.35">
      <c r="B49" s="542" t="s">
        <v>1220</v>
      </c>
      <c r="C49" s="543" t="s">
        <v>2110</v>
      </c>
    </row>
    <row r="50" spans="2:3" ht="28" x14ac:dyDescent="0.35">
      <c r="B50" s="542" t="s">
        <v>1222</v>
      </c>
      <c r="C50" s="543" t="s">
        <v>2111</v>
      </c>
    </row>
    <row r="51" spans="2:3" x14ac:dyDescent="0.35">
      <c r="B51" s="542" t="s">
        <v>1224</v>
      </c>
      <c r="C51" s="543" t="s">
        <v>2112</v>
      </c>
    </row>
    <row r="52" spans="2:3" x14ac:dyDescent="0.35">
      <c r="B52" s="542" t="s">
        <v>1962</v>
      </c>
      <c r="C52" s="543" t="s">
        <v>2113</v>
      </c>
    </row>
    <row r="53" spans="2:3" x14ac:dyDescent="0.35">
      <c r="B53" s="542" t="s">
        <v>1228</v>
      </c>
      <c r="C53" s="543" t="s">
        <v>2114</v>
      </c>
    </row>
    <row r="54" spans="2:3" x14ac:dyDescent="0.35">
      <c r="B54" s="547" t="s">
        <v>1230</v>
      </c>
      <c r="C54" s="548" t="s">
        <v>2115</v>
      </c>
    </row>
    <row r="55" spans="2:3" x14ac:dyDescent="0.35">
      <c r="B55" s="542" t="s">
        <v>1232</v>
      </c>
      <c r="C55" s="543" t="s">
        <v>2115</v>
      </c>
    </row>
    <row r="56" spans="2:3" x14ac:dyDescent="0.35">
      <c r="B56" s="547" t="s">
        <v>1238</v>
      </c>
      <c r="C56" s="548" t="s">
        <v>2116</v>
      </c>
    </row>
    <row r="57" spans="2:3" x14ac:dyDescent="0.35">
      <c r="B57" s="542" t="s">
        <v>1240</v>
      </c>
      <c r="C57" s="543" t="s">
        <v>2117</v>
      </c>
    </row>
    <row r="58" spans="2:3" ht="28" x14ac:dyDescent="0.35">
      <c r="B58" s="542" t="s">
        <v>1591</v>
      </c>
      <c r="C58" s="543" t="s">
        <v>2118</v>
      </c>
    </row>
    <row r="59" spans="2:3" x14ac:dyDescent="0.35">
      <c r="B59" s="542" t="s">
        <v>1244</v>
      </c>
      <c r="C59" s="543" t="s">
        <v>2119</v>
      </c>
    </row>
    <row r="60" spans="2:3" x14ac:dyDescent="0.35">
      <c r="B60" s="542" t="s">
        <v>1982</v>
      </c>
      <c r="C60" s="543" t="s">
        <v>1983</v>
      </c>
    </row>
    <row r="61" spans="2:3" x14ac:dyDescent="0.35">
      <c r="B61" s="542" t="s">
        <v>1246</v>
      </c>
      <c r="C61" s="543" t="s">
        <v>2120</v>
      </c>
    </row>
    <row r="62" spans="2:3" x14ac:dyDescent="0.35">
      <c r="B62" s="542" t="s">
        <v>1248</v>
      </c>
      <c r="C62" s="543" t="s">
        <v>2121</v>
      </c>
    </row>
    <row r="63" spans="2:3" x14ac:dyDescent="0.35">
      <c r="B63" s="542" t="s">
        <v>1250</v>
      </c>
      <c r="C63" s="543" t="s">
        <v>2122</v>
      </c>
    </row>
    <row r="64" spans="2:3" x14ac:dyDescent="0.35">
      <c r="B64" s="547" t="s">
        <v>1252</v>
      </c>
      <c r="C64" s="548" t="s">
        <v>2123</v>
      </c>
    </row>
    <row r="65" spans="2:3" ht="28" x14ac:dyDescent="0.35">
      <c r="B65" s="542" t="s">
        <v>1254</v>
      </c>
      <c r="C65" s="543" t="s">
        <v>2124</v>
      </c>
    </row>
    <row r="66" spans="2:3" x14ac:dyDescent="0.35">
      <c r="B66" s="542" t="s">
        <v>1991</v>
      </c>
      <c r="C66" s="543" t="s">
        <v>2125</v>
      </c>
    </row>
    <row r="67" spans="2:3" x14ac:dyDescent="0.35">
      <c r="B67" s="547" t="s">
        <v>1255</v>
      </c>
      <c r="C67" s="548" t="s">
        <v>2126</v>
      </c>
    </row>
    <row r="68" spans="2:3" x14ac:dyDescent="0.35">
      <c r="B68" s="542" t="s">
        <v>1259</v>
      </c>
      <c r="C68" s="543" t="s">
        <v>2127</v>
      </c>
    </row>
    <row r="69" spans="2:3" x14ac:dyDescent="0.35">
      <c r="B69" s="542" t="s">
        <v>1261</v>
      </c>
      <c r="C69" s="543" t="s">
        <v>2128</v>
      </c>
    </row>
    <row r="70" spans="2:3" x14ac:dyDescent="0.35">
      <c r="B70" s="542" t="s">
        <v>1263</v>
      </c>
      <c r="C70" s="543" t="s">
        <v>2129</v>
      </c>
    </row>
    <row r="71" spans="2:3" x14ac:dyDescent="0.35">
      <c r="B71" s="547" t="s">
        <v>1265</v>
      </c>
      <c r="C71" s="548" t="s">
        <v>2130</v>
      </c>
    </row>
    <row r="72" spans="2:3" x14ac:dyDescent="0.35">
      <c r="B72" s="542" t="s">
        <v>1269</v>
      </c>
      <c r="C72" s="543" t="s">
        <v>2131</v>
      </c>
    </row>
    <row r="73" spans="2:3" x14ac:dyDescent="0.35">
      <c r="B73" s="542" t="s">
        <v>2008</v>
      </c>
      <c r="C73" s="543" t="s">
        <v>2132</v>
      </c>
    </row>
    <row r="74" spans="2:3" x14ac:dyDescent="0.35">
      <c r="B74" s="547" t="s">
        <v>1271</v>
      </c>
      <c r="C74" s="548" t="s">
        <v>2133</v>
      </c>
    </row>
    <row r="75" spans="2:3" x14ac:dyDescent="0.35">
      <c r="B75" s="542" t="s">
        <v>1273</v>
      </c>
      <c r="C75" s="543" t="s">
        <v>2134</v>
      </c>
    </row>
    <row r="76" spans="2:3" x14ac:dyDescent="0.35">
      <c r="B76" s="542" t="s">
        <v>1275</v>
      </c>
      <c r="C76" s="543" t="s">
        <v>2135</v>
      </c>
    </row>
    <row r="77" spans="2:3" x14ac:dyDescent="0.35">
      <c r="B77" s="551" t="s">
        <v>2022</v>
      </c>
      <c r="C77" s="552" t="s">
        <v>2027</v>
      </c>
    </row>
    <row r="78" spans="2:3" x14ac:dyDescent="0.35">
      <c r="B78" s="547" t="s">
        <v>2024</v>
      </c>
      <c r="C78" s="548" t="s">
        <v>2027</v>
      </c>
    </row>
    <row r="79" spans="2:3" x14ac:dyDescent="0.35">
      <c r="B79" s="542" t="s">
        <v>2026</v>
      </c>
      <c r="C79" s="543" t="s">
        <v>2027</v>
      </c>
    </row>
    <row r="80" spans="2:3" x14ac:dyDescent="0.35">
      <c r="B80" s="551" t="s">
        <v>1279</v>
      </c>
      <c r="C80" s="552" t="s">
        <v>2136</v>
      </c>
    </row>
    <row r="81" spans="2:3" x14ac:dyDescent="0.35">
      <c r="B81" s="547" t="s">
        <v>1281</v>
      </c>
      <c r="C81" s="548" t="s">
        <v>2137</v>
      </c>
    </row>
    <row r="82" spans="2:3" x14ac:dyDescent="0.35">
      <c r="B82" s="542" t="s">
        <v>2039</v>
      </c>
      <c r="C82" s="543" t="s">
        <v>2040</v>
      </c>
    </row>
    <row r="83" spans="2:3" x14ac:dyDescent="0.35">
      <c r="B83" s="542" t="s">
        <v>1285</v>
      </c>
      <c r="C83" s="543" t="s">
        <v>2138</v>
      </c>
    </row>
    <row r="84" spans="2:3" x14ac:dyDescent="0.35">
      <c r="B84" s="547" t="s">
        <v>1296</v>
      </c>
      <c r="C84" s="548" t="s">
        <v>2139</v>
      </c>
    </row>
    <row r="85" spans="2:3" x14ac:dyDescent="0.35">
      <c r="B85" s="542" t="s">
        <v>1298</v>
      </c>
      <c r="C85" s="543" t="s">
        <v>2139</v>
      </c>
    </row>
    <row r="86" spans="2:3" x14ac:dyDescent="0.35">
      <c r="B86" s="549" t="s">
        <v>1835</v>
      </c>
      <c r="C86" s="550" t="s">
        <v>1836</v>
      </c>
    </row>
    <row r="87" spans="2:3" x14ac:dyDescent="0.35">
      <c r="B87" s="551" t="s">
        <v>1107</v>
      </c>
      <c r="C87" s="552" t="s">
        <v>2140</v>
      </c>
    </row>
    <row r="88" spans="2:3" x14ac:dyDescent="0.35">
      <c r="B88" s="547" t="s">
        <v>1109</v>
      </c>
      <c r="C88" s="548" t="s">
        <v>2141</v>
      </c>
    </row>
    <row r="89" spans="2:3" x14ac:dyDescent="0.35">
      <c r="B89" s="542" t="s">
        <v>1113</v>
      </c>
      <c r="C89" s="543" t="s">
        <v>2141</v>
      </c>
    </row>
    <row r="90" spans="2:3" x14ac:dyDescent="0.35">
      <c r="B90" s="547" t="s">
        <v>1121</v>
      </c>
      <c r="C90" s="548" t="s">
        <v>2142</v>
      </c>
    </row>
    <row r="91" spans="2:3" x14ac:dyDescent="0.35">
      <c r="B91" s="542" t="s">
        <v>1123</v>
      </c>
      <c r="C91" s="543" t="s">
        <v>2143</v>
      </c>
    </row>
    <row r="92" spans="2:3" x14ac:dyDescent="0.35">
      <c r="B92" s="542" t="s">
        <v>1125</v>
      </c>
      <c r="C92" s="543" t="s">
        <v>2144</v>
      </c>
    </row>
    <row r="93" spans="2:3" x14ac:dyDescent="0.35">
      <c r="B93" s="542" t="s">
        <v>1854</v>
      </c>
      <c r="C93" s="543" t="s">
        <v>1855</v>
      </c>
    </row>
    <row r="94" spans="2:3" x14ac:dyDescent="0.35">
      <c r="B94" s="547" t="s">
        <v>1129</v>
      </c>
      <c r="C94" s="548" t="s">
        <v>2145</v>
      </c>
    </row>
    <row r="95" spans="2:3" x14ac:dyDescent="0.35">
      <c r="B95" s="542" t="s">
        <v>1131</v>
      </c>
      <c r="C95" s="543" t="s">
        <v>2146</v>
      </c>
    </row>
    <row r="96" spans="2:3" x14ac:dyDescent="0.35">
      <c r="B96" s="542" t="s">
        <v>1133</v>
      </c>
      <c r="C96" s="543" t="s">
        <v>2147</v>
      </c>
    </row>
    <row r="97" spans="2:3" x14ac:dyDescent="0.35">
      <c r="B97" s="547" t="s">
        <v>1135</v>
      </c>
      <c r="C97" s="548" t="s">
        <v>2148</v>
      </c>
    </row>
    <row r="98" spans="2:3" x14ac:dyDescent="0.35">
      <c r="B98" s="542" t="s">
        <v>1139</v>
      </c>
      <c r="C98" s="543" t="s">
        <v>2148</v>
      </c>
    </row>
    <row r="99" spans="2:3" x14ac:dyDescent="0.35">
      <c r="B99" s="547" t="s">
        <v>1870</v>
      </c>
      <c r="C99" s="548" t="s">
        <v>2149</v>
      </c>
    </row>
    <row r="100" spans="2:3" x14ac:dyDescent="0.35">
      <c r="B100" s="542" t="s">
        <v>1872</v>
      </c>
      <c r="C100" s="543" t="s">
        <v>2149</v>
      </c>
    </row>
    <row r="101" spans="2:3" x14ac:dyDescent="0.35">
      <c r="B101" s="547" t="s">
        <v>1143</v>
      </c>
      <c r="C101" s="548" t="s">
        <v>2150</v>
      </c>
    </row>
    <row r="102" spans="2:3" x14ac:dyDescent="0.35">
      <c r="B102" s="542" t="s">
        <v>1145</v>
      </c>
      <c r="C102" s="543" t="s">
        <v>2150</v>
      </c>
    </row>
    <row r="103" spans="2:3" x14ac:dyDescent="0.35">
      <c r="B103" s="551" t="s">
        <v>1146</v>
      </c>
      <c r="C103" s="552" t="s">
        <v>2151</v>
      </c>
    </row>
    <row r="104" spans="2:3" x14ac:dyDescent="0.35">
      <c r="B104" s="547" t="s">
        <v>1148</v>
      </c>
      <c r="C104" s="548" t="s">
        <v>2152</v>
      </c>
    </row>
    <row r="105" spans="2:3" x14ac:dyDescent="0.35">
      <c r="B105" s="542" t="s">
        <v>1150</v>
      </c>
      <c r="C105" s="543" t="s">
        <v>2152</v>
      </c>
    </row>
    <row r="106" spans="2:3" x14ac:dyDescent="0.35">
      <c r="B106" s="547" t="s">
        <v>1173</v>
      </c>
      <c r="C106" s="548" t="s">
        <v>2153</v>
      </c>
    </row>
    <row r="107" spans="2:3" x14ac:dyDescent="0.35">
      <c r="B107" s="542" t="s">
        <v>1175</v>
      </c>
      <c r="C107" s="543" t="s">
        <v>2153</v>
      </c>
    </row>
    <row r="108" spans="2:3" x14ac:dyDescent="0.35">
      <c r="B108" s="551" t="s">
        <v>1194</v>
      </c>
      <c r="C108" s="552" t="s">
        <v>2154</v>
      </c>
    </row>
    <row r="109" spans="2:3" x14ac:dyDescent="0.35">
      <c r="B109" s="547" t="s">
        <v>1196</v>
      </c>
      <c r="C109" s="548" t="s">
        <v>1637</v>
      </c>
    </row>
    <row r="110" spans="2:3" x14ac:dyDescent="0.35">
      <c r="B110" s="542" t="s">
        <v>1198</v>
      </c>
      <c r="C110" s="543" t="s">
        <v>1637</v>
      </c>
    </row>
    <row r="111" spans="2:3" x14ac:dyDescent="0.35">
      <c r="B111" s="547" t="s">
        <v>1271</v>
      </c>
      <c r="C111" s="548" t="s">
        <v>2155</v>
      </c>
    </row>
    <row r="112" spans="2:3" x14ac:dyDescent="0.35">
      <c r="B112" s="542" t="s">
        <v>1277</v>
      </c>
      <c r="C112" s="543" t="s">
        <v>2155</v>
      </c>
    </row>
    <row r="113" spans="2:3" x14ac:dyDescent="0.35">
      <c r="B113" s="549" t="s">
        <v>13</v>
      </c>
      <c r="C113" s="550" t="s">
        <v>1837</v>
      </c>
    </row>
    <row r="114" spans="2:3" x14ac:dyDescent="0.35">
      <c r="B114" s="551" t="s">
        <v>1107</v>
      </c>
      <c r="C114" s="552" t="s">
        <v>2156</v>
      </c>
    </row>
    <row r="115" spans="2:3" x14ac:dyDescent="0.35">
      <c r="B115" s="547" t="s">
        <v>1109</v>
      </c>
      <c r="C115" s="548" t="s">
        <v>2157</v>
      </c>
    </row>
    <row r="116" spans="2:3" x14ac:dyDescent="0.35">
      <c r="B116" s="542" t="s">
        <v>1113</v>
      </c>
      <c r="C116" s="543" t="s">
        <v>2157</v>
      </c>
    </row>
    <row r="117" spans="2:3" x14ac:dyDescent="0.35">
      <c r="B117" s="547" t="s">
        <v>1115</v>
      </c>
      <c r="C117" s="548" t="s">
        <v>2158</v>
      </c>
    </row>
    <row r="118" spans="2:3" x14ac:dyDescent="0.35">
      <c r="B118" s="542" t="s">
        <v>1117</v>
      </c>
      <c r="C118" s="543" t="s">
        <v>2159</v>
      </c>
    </row>
    <row r="119" spans="2:3" x14ac:dyDescent="0.35">
      <c r="B119" s="542" t="s">
        <v>1119</v>
      </c>
      <c r="C119" s="543" t="s">
        <v>1725</v>
      </c>
    </row>
    <row r="120" spans="2:3" x14ac:dyDescent="0.35">
      <c r="B120" s="547" t="s">
        <v>1121</v>
      </c>
      <c r="C120" s="548" t="s">
        <v>2160</v>
      </c>
    </row>
    <row r="121" spans="2:3" x14ac:dyDescent="0.35">
      <c r="B121" s="542" t="s">
        <v>1125</v>
      </c>
      <c r="C121" s="543" t="s">
        <v>2161</v>
      </c>
    </row>
    <row r="122" spans="2:3" x14ac:dyDescent="0.35">
      <c r="B122" s="542" t="s">
        <v>1127</v>
      </c>
      <c r="C122" s="543" t="s">
        <v>2162</v>
      </c>
    </row>
    <row r="123" spans="2:3" x14ac:dyDescent="0.35">
      <c r="B123" s="547" t="s">
        <v>1129</v>
      </c>
      <c r="C123" s="548" t="s">
        <v>2163</v>
      </c>
    </row>
    <row r="124" spans="2:3" x14ac:dyDescent="0.35">
      <c r="B124" s="542" t="s">
        <v>1131</v>
      </c>
      <c r="C124" s="543" t="s">
        <v>2164</v>
      </c>
    </row>
    <row r="125" spans="2:3" x14ac:dyDescent="0.35">
      <c r="B125" s="542" t="s">
        <v>1133</v>
      </c>
      <c r="C125" s="543" t="s">
        <v>2165</v>
      </c>
    </row>
    <row r="126" spans="2:3" x14ac:dyDescent="0.35">
      <c r="B126" s="547" t="s">
        <v>1135</v>
      </c>
      <c r="C126" s="548" t="s">
        <v>2166</v>
      </c>
    </row>
    <row r="127" spans="2:3" x14ac:dyDescent="0.35">
      <c r="B127" s="542" t="s">
        <v>1864</v>
      </c>
      <c r="C127" s="543" t="s">
        <v>2167</v>
      </c>
    </row>
    <row r="128" spans="2:3" x14ac:dyDescent="0.35">
      <c r="B128" s="542" t="s">
        <v>1528</v>
      </c>
      <c r="C128" s="543" t="s">
        <v>2168</v>
      </c>
    </row>
    <row r="129" spans="2:3" x14ac:dyDescent="0.35">
      <c r="B129" s="542" t="s">
        <v>1139</v>
      </c>
      <c r="C129" s="543" t="s">
        <v>2169</v>
      </c>
    </row>
    <row r="130" spans="2:3" x14ac:dyDescent="0.35">
      <c r="B130" s="542" t="s">
        <v>1141</v>
      </c>
      <c r="C130" s="543" t="s">
        <v>2170</v>
      </c>
    </row>
    <row r="131" spans="2:3" x14ac:dyDescent="0.35">
      <c r="B131" s="547" t="s">
        <v>1143</v>
      </c>
      <c r="C131" s="548" t="s">
        <v>2171</v>
      </c>
    </row>
    <row r="132" spans="2:3" x14ac:dyDescent="0.35">
      <c r="B132" s="542" t="s">
        <v>1145</v>
      </c>
      <c r="C132" s="543" t="s">
        <v>2171</v>
      </c>
    </row>
    <row r="133" spans="2:3" x14ac:dyDescent="0.35">
      <c r="B133" s="551" t="s">
        <v>1146</v>
      </c>
      <c r="C133" s="552" t="s">
        <v>2172</v>
      </c>
    </row>
    <row r="134" spans="2:3" x14ac:dyDescent="0.35">
      <c r="B134" s="547" t="s">
        <v>1148</v>
      </c>
      <c r="C134" s="548" t="s">
        <v>2173</v>
      </c>
    </row>
    <row r="135" spans="2:3" x14ac:dyDescent="0.35">
      <c r="B135" s="542" t="s">
        <v>1150</v>
      </c>
      <c r="C135" s="543" t="s">
        <v>2174</v>
      </c>
    </row>
    <row r="136" spans="2:3" x14ac:dyDescent="0.35">
      <c r="B136" s="542" t="s">
        <v>1535</v>
      </c>
      <c r="C136" s="543" t="s">
        <v>2175</v>
      </c>
    </row>
    <row r="137" spans="2:3" ht="28" x14ac:dyDescent="0.35">
      <c r="B137" s="542" t="s">
        <v>1152</v>
      </c>
      <c r="C137" s="543" t="s">
        <v>2176</v>
      </c>
    </row>
    <row r="138" spans="2:3" x14ac:dyDescent="0.35">
      <c r="B138" s="542" t="s">
        <v>1154</v>
      </c>
      <c r="C138" s="543" t="s">
        <v>2177</v>
      </c>
    </row>
    <row r="139" spans="2:3" x14ac:dyDescent="0.35">
      <c r="B139" s="542" t="s">
        <v>1156</v>
      </c>
      <c r="C139" s="543" t="s">
        <v>2178</v>
      </c>
    </row>
    <row r="140" spans="2:3" x14ac:dyDescent="0.35">
      <c r="B140" s="542" t="s">
        <v>1881</v>
      </c>
      <c r="C140" s="543">
        <v>104</v>
      </c>
    </row>
    <row r="141" spans="2:3" x14ac:dyDescent="0.35">
      <c r="B141" s="542" t="s">
        <v>1883</v>
      </c>
      <c r="C141" s="543" t="s">
        <v>1884</v>
      </c>
    </row>
    <row r="142" spans="2:3" x14ac:dyDescent="0.35">
      <c r="B142" s="547" t="s">
        <v>1158</v>
      </c>
      <c r="C142" s="548" t="s">
        <v>2179</v>
      </c>
    </row>
    <row r="143" spans="2:3" x14ac:dyDescent="0.35">
      <c r="B143" s="542" t="s">
        <v>1160</v>
      </c>
      <c r="C143" s="543" t="s">
        <v>2180</v>
      </c>
    </row>
    <row r="144" spans="2:3" x14ac:dyDescent="0.35">
      <c r="B144" s="542" t="s">
        <v>1162</v>
      </c>
      <c r="C144" s="543">
        <v>117</v>
      </c>
    </row>
    <row r="145" spans="2:3" x14ac:dyDescent="0.35">
      <c r="B145" s="547" t="s">
        <v>1164</v>
      </c>
      <c r="C145" s="548" t="s">
        <v>2181</v>
      </c>
    </row>
    <row r="146" spans="2:3" x14ac:dyDescent="0.35">
      <c r="B146" s="542" t="s">
        <v>1166</v>
      </c>
      <c r="C146" s="543" t="s">
        <v>2181</v>
      </c>
    </row>
    <row r="147" spans="2:3" x14ac:dyDescent="0.35">
      <c r="B147" s="547" t="s">
        <v>1167</v>
      </c>
      <c r="C147" s="548">
        <v>533</v>
      </c>
    </row>
    <row r="148" spans="2:3" x14ac:dyDescent="0.35">
      <c r="B148" s="542" t="s">
        <v>1169</v>
      </c>
      <c r="C148" s="543">
        <v>533</v>
      </c>
    </row>
    <row r="149" spans="2:3" x14ac:dyDescent="0.35">
      <c r="B149" s="547" t="s">
        <v>1173</v>
      </c>
      <c r="C149" s="548" t="s">
        <v>2182</v>
      </c>
    </row>
    <row r="150" spans="2:3" x14ac:dyDescent="0.35">
      <c r="B150" s="542" t="s">
        <v>1175</v>
      </c>
      <c r="C150" s="543" t="s">
        <v>2182</v>
      </c>
    </row>
    <row r="151" spans="2:3" x14ac:dyDescent="0.35">
      <c r="B151" s="547" t="s">
        <v>1176</v>
      </c>
      <c r="C151" s="548" t="s">
        <v>2183</v>
      </c>
    </row>
    <row r="152" spans="2:3" x14ac:dyDescent="0.35">
      <c r="B152" s="542" t="s">
        <v>1178</v>
      </c>
      <c r="C152" s="543" t="s">
        <v>2184</v>
      </c>
    </row>
    <row r="153" spans="2:3" x14ac:dyDescent="0.35">
      <c r="B153" s="542" t="s">
        <v>1180</v>
      </c>
      <c r="C153" s="543" t="s">
        <v>2185</v>
      </c>
    </row>
    <row r="154" spans="2:3" x14ac:dyDescent="0.35">
      <c r="B154" s="547" t="s">
        <v>1182</v>
      </c>
      <c r="C154" s="548" t="s">
        <v>2186</v>
      </c>
    </row>
    <row r="155" spans="2:3" x14ac:dyDescent="0.35">
      <c r="B155" s="542" t="s">
        <v>1184</v>
      </c>
      <c r="C155" s="543">
        <v>48</v>
      </c>
    </row>
    <row r="156" spans="2:3" x14ac:dyDescent="0.35">
      <c r="B156" s="542" t="s">
        <v>1561</v>
      </c>
      <c r="C156" s="543">
        <v>651</v>
      </c>
    </row>
    <row r="157" spans="2:3" ht="28" x14ac:dyDescent="0.35">
      <c r="B157" s="542" t="s">
        <v>1188</v>
      </c>
      <c r="C157" s="543" t="s">
        <v>2187</v>
      </c>
    </row>
    <row r="158" spans="2:3" x14ac:dyDescent="0.35">
      <c r="B158" s="542" t="s">
        <v>1190</v>
      </c>
      <c r="C158" s="543" t="s">
        <v>2188</v>
      </c>
    </row>
    <row r="159" spans="2:3" x14ac:dyDescent="0.35">
      <c r="B159" s="542" t="s">
        <v>1566</v>
      </c>
      <c r="C159" s="543" t="s">
        <v>2189</v>
      </c>
    </row>
    <row r="160" spans="2:3" x14ac:dyDescent="0.35">
      <c r="B160" s="551" t="s">
        <v>1194</v>
      </c>
      <c r="C160" s="552" t="s">
        <v>2190</v>
      </c>
    </row>
    <row r="161" spans="2:3" x14ac:dyDescent="0.35">
      <c r="B161" s="547" t="s">
        <v>1196</v>
      </c>
      <c r="C161" s="548" t="s">
        <v>2191</v>
      </c>
    </row>
    <row r="162" spans="2:3" x14ac:dyDescent="0.35">
      <c r="B162" s="542" t="s">
        <v>1198</v>
      </c>
      <c r="C162" s="543" t="s">
        <v>2192</v>
      </c>
    </row>
    <row r="163" spans="2:3" x14ac:dyDescent="0.35">
      <c r="B163" s="542" t="s">
        <v>1200</v>
      </c>
      <c r="C163" s="543" t="s">
        <v>2193</v>
      </c>
    </row>
    <row r="164" spans="2:3" x14ac:dyDescent="0.35">
      <c r="B164" s="542" t="s">
        <v>1202</v>
      </c>
      <c r="C164" s="543" t="s">
        <v>2194</v>
      </c>
    </row>
    <row r="165" spans="2:3" x14ac:dyDescent="0.35">
      <c r="B165" s="542" t="s">
        <v>1204</v>
      </c>
      <c r="C165" s="543" t="s">
        <v>2195</v>
      </c>
    </row>
    <row r="166" spans="2:3" x14ac:dyDescent="0.35">
      <c r="B166" s="542" t="s">
        <v>1206</v>
      </c>
      <c r="C166" s="543" t="s">
        <v>2196</v>
      </c>
    </row>
    <row r="167" spans="2:3" x14ac:dyDescent="0.35">
      <c r="B167" s="542" t="s">
        <v>1208</v>
      </c>
      <c r="C167" s="543" t="s">
        <v>2197</v>
      </c>
    </row>
    <row r="168" spans="2:3" x14ac:dyDescent="0.35">
      <c r="B168" s="547" t="s">
        <v>1210</v>
      </c>
      <c r="C168" s="548" t="s">
        <v>2198</v>
      </c>
    </row>
    <row r="169" spans="2:3" x14ac:dyDescent="0.35">
      <c r="B169" s="542" t="s">
        <v>1212</v>
      </c>
      <c r="C169" s="543" t="s">
        <v>2199</v>
      </c>
    </row>
    <row r="170" spans="2:3" x14ac:dyDescent="0.35">
      <c r="B170" s="542" t="s">
        <v>1214</v>
      </c>
      <c r="C170" s="543" t="s">
        <v>2200</v>
      </c>
    </row>
    <row r="171" spans="2:3" x14ac:dyDescent="0.35">
      <c r="B171" s="542" t="s">
        <v>1579</v>
      </c>
      <c r="C171" s="543" t="s">
        <v>2201</v>
      </c>
    </row>
    <row r="172" spans="2:3" x14ac:dyDescent="0.35">
      <c r="B172" s="547" t="s">
        <v>1218</v>
      </c>
      <c r="C172" s="548" t="s">
        <v>2202</v>
      </c>
    </row>
    <row r="173" spans="2:3" x14ac:dyDescent="0.35">
      <c r="B173" s="542" t="s">
        <v>1220</v>
      </c>
      <c r="C173" s="543" t="s">
        <v>2203</v>
      </c>
    </row>
    <row r="174" spans="2:3" ht="28" x14ac:dyDescent="0.35">
      <c r="B174" s="542" t="s">
        <v>1222</v>
      </c>
      <c r="C174" s="543" t="s">
        <v>2204</v>
      </c>
    </row>
    <row r="175" spans="2:3" x14ac:dyDescent="0.35">
      <c r="B175" s="542" t="s">
        <v>1224</v>
      </c>
      <c r="C175" s="543" t="s">
        <v>2205</v>
      </c>
    </row>
    <row r="176" spans="2:3" x14ac:dyDescent="0.35">
      <c r="B176" s="542" t="s">
        <v>1226</v>
      </c>
      <c r="C176" s="543" t="s">
        <v>2206</v>
      </c>
    </row>
    <row r="177" spans="2:3" x14ac:dyDescent="0.35">
      <c r="B177" s="542" t="s">
        <v>1228</v>
      </c>
      <c r="C177" s="543" t="s">
        <v>2207</v>
      </c>
    </row>
    <row r="178" spans="2:3" x14ac:dyDescent="0.35">
      <c r="B178" s="547" t="s">
        <v>1230</v>
      </c>
      <c r="C178" s="548" t="s">
        <v>2208</v>
      </c>
    </row>
    <row r="179" spans="2:3" x14ac:dyDescent="0.35">
      <c r="B179" s="542" t="s">
        <v>1232</v>
      </c>
      <c r="C179" s="543" t="s">
        <v>2209</v>
      </c>
    </row>
    <row r="180" spans="2:3" x14ac:dyDescent="0.35">
      <c r="B180" s="542" t="s">
        <v>1234</v>
      </c>
      <c r="C180" s="543" t="s">
        <v>2210</v>
      </c>
    </row>
    <row r="181" spans="2:3" x14ac:dyDescent="0.35">
      <c r="B181" s="547" t="s">
        <v>1238</v>
      </c>
      <c r="C181" s="548" t="s">
        <v>2211</v>
      </c>
    </row>
    <row r="182" spans="2:3" x14ac:dyDescent="0.35">
      <c r="B182" s="542" t="s">
        <v>1240</v>
      </c>
      <c r="C182" s="543" t="s">
        <v>2212</v>
      </c>
    </row>
    <row r="183" spans="2:3" ht="28" x14ac:dyDescent="0.35">
      <c r="B183" s="542" t="s">
        <v>1591</v>
      </c>
      <c r="C183" s="543" t="s">
        <v>2213</v>
      </c>
    </row>
    <row r="184" spans="2:3" ht="28" x14ac:dyDescent="0.35">
      <c r="B184" s="542" t="s">
        <v>1242</v>
      </c>
      <c r="C184" s="543" t="s">
        <v>2214</v>
      </c>
    </row>
    <row r="185" spans="2:3" x14ac:dyDescent="0.35">
      <c r="B185" s="542" t="s">
        <v>1244</v>
      </c>
      <c r="C185" s="543" t="s">
        <v>2215</v>
      </c>
    </row>
    <row r="186" spans="2:3" x14ac:dyDescent="0.35">
      <c r="B186" s="542" t="s">
        <v>1246</v>
      </c>
      <c r="C186" s="543" t="s">
        <v>2216</v>
      </c>
    </row>
    <row r="187" spans="2:3" x14ac:dyDescent="0.35">
      <c r="B187" s="542" t="s">
        <v>1248</v>
      </c>
      <c r="C187" s="543" t="s">
        <v>2217</v>
      </c>
    </row>
    <row r="188" spans="2:3" x14ac:dyDescent="0.35">
      <c r="B188" s="542" t="s">
        <v>1250</v>
      </c>
      <c r="C188" s="543" t="s">
        <v>2218</v>
      </c>
    </row>
    <row r="189" spans="2:3" x14ac:dyDescent="0.35">
      <c r="B189" s="547" t="s">
        <v>1252</v>
      </c>
      <c r="C189" s="548" t="s">
        <v>2219</v>
      </c>
    </row>
    <row r="190" spans="2:3" ht="28" x14ac:dyDescent="0.35">
      <c r="B190" s="542" t="s">
        <v>1254</v>
      </c>
      <c r="C190" s="543" t="s">
        <v>2220</v>
      </c>
    </row>
    <row r="191" spans="2:3" ht="28" x14ac:dyDescent="0.35">
      <c r="B191" s="542" t="s">
        <v>1989</v>
      </c>
      <c r="C191" s="543" t="s">
        <v>2221</v>
      </c>
    </row>
    <row r="192" spans="2:3" x14ac:dyDescent="0.35">
      <c r="B192" s="542" t="s">
        <v>1991</v>
      </c>
      <c r="C192" s="543" t="s">
        <v>2222</v>
      </c>
    </row>
    <row r="193" spans="2:3" x14ac:dyDescent="0.35">
      <c r="B193" s="542" t="s">
        <v>1993</v>
      </c>
      <c r="C193" s="543" t="s">
        <v>1994</v>
      </c>
    </row>
    <row r="194" spans="2:3" x14ac:dyDescent="0.35">
      <c r="B194" s="547" t="s">
        <v>1255</v>
      </c>
      <c r="C194" s="548" t="s">
        <v>2223</v>
      </c>
    </row>
    <row r="195" spans="2:3" x14ac:dyDescent="0.35">
      <c r="B195" s="542" t="s">
        <v>1257</v>
      </c>
      <c r="C195" s="543" t="s">
        <v>2224</v>
      </c>
    </row>
    <row r="196" spans="2:3" x14ac:dyDescent="0.35">
      <c r="B196" s="542" t="s">
        <v>1259</v>
      </c>
      <c r="C196" s="543" t="s">
        <v>2225</v>
      </c>
    </row>
    <row r="197" spans="2:3" x14ac:dyDescent="0.35">
      <c r="B197" s="542" t="s">
        <v>1261</v>
      </c>
      <c r="C197" s="543" t="s">
        <v>2226</v>
      </c>
    </row>
    <row r="198" spans="2:3" x14ac:dyDescent="0.35">
      <c r="B198" s="542" t="s">
        <v>2003</v>
      </c>
      <c r="C198" s="543" t="s">
        <v>2004</v>
      </c>
    </row>
    <row r="199" spans="2:3" x14ac:dyDescent="0.35">
      <c r="B199" s="542" t="s">
        <v>1263</v>
      </c>
      <c r="C199" s="543" t="s">
        <v>2227</v>
      </c>
    </row>
    <row r="200" spans="2:3" x14ac:dyDescent="0.35">
      <c r="B200" s="547" t="s">
        <v>1265</v>
      </c>
      <c r="C200" s="548" t="s">
        <v>2228</v>
      </c>
    </row>
    <row r="201" spans="2:3" x14ac:dyDescent="0.35">
      <c r="B201" s="542" t="s">
        <v>1269</v>
      </c>
      <c r="C201" s="543" t="s">
        <v>2229</v>
      </c>
    </row>
    <row r="202" spans="2:3" x14ac:dyDescent="0.35">
      <c r="B202" s="542" t="s">
        <v>2008</v>
      </c>
      <c r="C202" s="543" t="s">
        <v>2230</v>
      </c>
    </row>
    <row r="203" spans="2:3" x14ac:dyDescent="0.35">
      <c r="B203" s="542" t="s">
        <v>2010</v>
      </c>
      <c r="C203" s="543" t="s">
        <v>2209</v>
      </c>
    </row>
    <row r="204" spans="2:3" x14ac:dyDescent="0.35">
      <c r="B204" s="547" t="s">
        <v>1271</v>
      </c>
      <c r="C204" s="548" t="s">
        <v>2231</v>
      </c>
    </row>
    <row r="205" spans="2:3" x14ac:dyDescent="0.35">
      <c r="B205" s="542" t="s">
        <v>1273</v>
      </c>
      <c r="C205" s="543" t="s">
        <v>2232</v>
      </c>
    </row>
    <row r="206" spans="2:3" x14ac:dyDescent="0.35">
      <c r="B206" s="542" t="s">
        <v>1275</v>
      </c>
      <c r="C206" s="543" t="s">
        <v>2233</v>
      </c>
    </row>
    <row r="207" spans="2:3" x14ac:dyDescent="0.35">
      <c r="B207" s="542" t="s">
        <v>1277</v>
      </c>
      <c r="C207" s="543" t="s">
        <v>2234</v>
      </c>
    </row>
    <row r="208" spans="2:3" x14ac:dyDescent="0.35">
      <c r="B208" s="542" t="s">
        <v>2020</v>
      </c>
      <c r="C208" s="543" t="s">
        <v>2235</v>
      </c>
    </row>
    <row r="209" spans="2:3" x14ac:dyDescent="0.35">
      <c r="B209" s="551" t="s">
        <v>2022</v>
      </c>
      <c r="C209" s="552" t="s">
        <v>2029</v>
      </c>
    </row>
    <row r="210" spans="2:3" x14ac:dyDescent="0.35">
      <c r="B210" s="547" t="s">
        <v>2024</v>
      </c>
      <c r="C210" s="548" t="s">
        <v>2029</v>
      </c>
    </row>
    <row r="211" spans="2:3" x14ac:dyDescent="0.35">
      <c r="B211" s="542" t="s">
        <v>2028</v>
      </c>
      <c r="C211" s="543" t="s">
        <v>2029</v>
      </c>
    </row>
    <row r="212" spans="2:3" ht="28" x14ac:dyDescent="0.35">
      <c r="B212" s="549" t="s">
        <v>11</v>
      </c>
      <c r="C212" s="550" t="s">
        <v>1838</v>
      </c>
    </row>
    <row r="213" spans="2:3" x14ac:dyDescent="0.35">
      <c r="B213" s="551" t="s">
        <v>1107</v>
      </c>
      <c r="C213" s="552" t="s">
        <v>2236</v>
      </c>
    </row>
    <row r="214" spans="2:3" x14ac:dyDescent="0.35">
      <c r="B214" s="547" t="s">
        <v>1109</v>
      </c>
      <c r="C214" s="548" t="s">
        <v>2237</v>
      </c>
    </row>
    <row r="215" spans="2:3" x14ac:dyDescent="0.35">
      <c r="B215" s="542" t="s">
        <v>1113</v>
      </c>
      <c r="C215" s="543" t="s">
        <v>2237</v>
      </c>
    </row>
    <row r="216" spans="2:3" x14ac:dyDescent="0.35">
      <c r="B216" s="547" t="s">
        <v>1115</v>
      </c>
      <c r="C216" s="548" t="s">
        <v>2238</v>
      </c>
    </row>
    <row r="217" spans="2:3" x14ac:dyDescent="0.35">
      <c r="B217" s="542" t="s">
        <v>1117</v>
      </c>
      <c r="C217" s="543" t="s">
        <v>2239</v>
      </c>
    </row>
    <row r="218" spans="2:3" x14ac:dyDescent="0.35">
      <c r="B218" s="542" t="s">
        <v>1517</v>
      </c>
      <c r="C218" s="543" t="s">
        <v>2240</v>
      </c>
    </row>
    <row r="219" spans="2:3" x14ac:dyDescent="0.35">
      <c r="B219" s="547" t="s">
        <v>1121</v>
      </c>
      <c r="C219" s="548" t="s">
        <v>2241</v>
      </c>
    </row>
    <row r="220" spans="2:3" x14ac:dyDescent="0.35">
      <c r="B220" s="542" t="s">
        <v>1125</v>
      </c>
      <c r="C220" s="543" t="s">
        <v>2241</v>
      </c>
    </row>
    <row r="221" spans="2:3" x14ac:dyDescent="0.35">
      <c r="B221" s="547" t="s">
        <v>1129</v>
      </c>
      <c r="C221" s="548" t="s">
        <v>2242</v>
      </c>
    </row>
    <row r="222" spans="2:3" x14ac:dyDescent="0.35">
      <c r="B222" s="542" t="s">
        <v>1131</v>
      </c>
      <c r="C222" s="543" t="s">
        <v>2243</v>
      </c>
    </row>
    <row r="223" spans="2:3" x14ac:dyDescent="0.35">
      <c r="B223" s="542" t="s">
        <v>1133</v>
      </c>
      <c r="C223" s="543" t="s">
        <v>2244</v>
      </c>
    </row>
    <row r="224" spans="2:3" x14ac:dyDescent="0.35">
      <c r="B224" s="547" t="s">
        <v>1135</v>
      </c>
      <c r="C224" s="548" t="s">
        <v>2245</v>
      </c>
    </row>
    <row r="225" spans="2:3" x14ac:dyDescent="0.35">
      <c r="B225" s="542" t="s">
        <v>1137</v>
      </c>
      <c r="C225" s="543" t="s">
        <v>2246</v>
      </c>
    </row>
    <row r="226" spans="2:3" x14ac:dyDescent="0.35">
      <c r="B226" s="542" t="s">
        <v>1139</v>
      </c>
      <c r="C226" s="543" t="s">
        <v>2247</v>
      </c>
    </row>
    <row r="227" spans="2:3" x14ac:dyDescent="0.35">
      <c r="B227" s="551" t="s">
        <v>1146</v>
      </c>
      <c r="C227" s="552" t="s">
        <v>2248</v>
      </c>
    </row>
    <row r="228" spans="2:3" x14ac:dyDescent="0.35">
      <c r="B228" s="547" t="s">
        <v>1148</v>
      </c>
      <c r="C228" s="548" t="s">
        <v>2249</v>
      </c>
    </row>
    <row r="229" spans="2:3" x14ac:dyDescent="0.35">
      <c r="B229" s="542" t="s">
        <v>1150</v>
      </c>
      <c r="C229" s="543" t="s">
        <v>2249</v>
      </c>
    </row>
    <row r="230" spans="2:3" x14ac:dyDescent="0.35">
      <c r="B230" s="547" t="s">
        <v>1158</v>
      </c>
      <c r="C230" s="548" t="s">
        <v>2250</v>
      </c>
    </row>
    <row r="231" spans="2:3" x14ac:dyDescent="0.35">
      <c r="B231" s="542" t="s">
        <v>1160</v>
      </c>
      <c r="C231" s="543" t="s">
        <v>2250</v>
      </c>
    </row>
    <row r="232" spans="2:3" x14ac:dyDescent="0.35">
      <c r="B232" s="551" t="s">
        <v>1194</v>
      </c>
      <c r="C232" s="552" t="s">
        <v>2251</v>
      </c>
    </row>
    <row r="233" spans="2:3" x14ac:dyDescent="0.35">
      <c r="B233" s="547" t="s">
        <v>1218</v>
      </c>
      <c r="C233" s="548" t="s">
        <v>2251</v>
      </c>
    </row>
    <row r="234" spans="2:3" x14ac:dyDescent="0.35">
      <c r="B234" s="542" t="s">
        <v>1226</v>
      </c>
      <c r="C234" s="543" t="s">
        <v>2252</v>
      </c>
    </row>
    <row r="235" spans="2:3" x14ac:dyDescent="0.35">
      <c r="B235" s="542" t="s">
        <v>1966</v>
      </c>
      <c r="C235" s="543" t="s">
        <v>2253</v>
      </c>
    </row>
    <row r="236" spans="2:3" x14ac:dyDescent="0.35">
      <c r="B236" s="549" t="s">
        <v>7</v>
      </c>
      <c r="C236" s="550" t="s">
        <v>1839</v>
      </c>
    </row>
    <row r="237" spans="2:3" x14ac:dyDescent="0.35">
      <c r="B237" s="551" t="s">
        <v>1107</v>
      </c>
      <c r="C237" s="552" t="s">
        <v>1839</v>
      </c>
    </row>
    <row r="238" spans="2:3" x14ac:dyDescent="0.35">
      <c r="B238" s="547" t="s">
        <v>1109</v>
      </c>
      <c r="C238" s="548" t="s">
        <v>2254</v>
      </c>
    </row>
    <row r="239" spans="2:3" x14ac:dyDescent="0.35">
      <c r="B239" s="542" t="s">
        <v>1113</v>
      </c>
      <c r="C239" s="543" t="s">
        <v>2254</v>
      </c>
    </row>
    <row r="240" spans="2:3" x14ac:dyDescent="0.35">
      <c r="B240" s="547" t="s">
        <v>1121</v>
      </c>
      <c r="C240" s="548" t="s">
        <v>2255</v>
      </c>
    </row>
    <row r="241" spans="2:3" x14ac:dyDescent="0.35">
      <c r="B241" s="542" t="s">
        <v>1123</v>
      </c>
      <c r="C241" s="543" t="s">
        <v>2256</v>
      </c>
    </row>
    <row r="242" spans="2:3" x14ac:dyDescent="0.35">
      <c r="B242" s="542" t="s">
        <v>1125</v>
      </c>
      <c r="C242" s="543" t="s">
        <v>2257</v>
      </c>
    </row>
    <row r="243" spans="2:3" x14ac:dyDescent="0.35">
      <c r="B243" s="547" t="s">
        <v>1129</v>
      </c>
      <c r="C243" s="548" t="s">
        <v>2258</v>
      </c>
    </row>
    <row r="244" spans="2:3" x14ac:dyDescent="0.35">
      <c r="B244" s="542" t="s">
        <v>1131</v>
      </c>
      <c r="C244" s="543" t="s">
        <v>2259</v>
      </c>
    </row>
    <row r="245" spans="2:3" x14ac:dyDescent="0.35">
      <c r="B245" s="542" t="s">
        <v>1133</v>
      </c>
      <c r="C245" s="543" t="s">
        <v>2260</v>
      </c>
    </row>
    <row r="246" spans="2:3" x14ac:dyDescent="0.35">
      <c r="B246" s="547" t="s">
        <v>1135</v>
      </c>
      <c r="C246" s="548" t="s">
        <v>2261</v>
      </c>
    </row>
    <row r="247" spans="2:3" x14ac:dyDescent="0.35">
      <c r="B247" s="542" t="s">
        <v>1139</v>
      </c>
      <c r="C247" s="543" t="s">
        <v>2261</v>
      </c>
    </row>
    <row r="248" spans="2:3" x14ac:dyDescent="0.35">
      <c r="B248" s="547" t="s">
        <v>1870</v>
      </c>
      <c r="C248" s="548" t="s">
        <v>2262</v>
      </c>
    </row>
    <row r="249" spans="2:3" x14ac:dyDescent="0.35">
      <c r="B249" s="542" t="s">
        <v>1872</v>
      </c>
      <c r="C249" s="543" t="s">
        <v>2262</v>
      </c>
    </row>
    <row r="250" spans="2:3" x14ac:dyDescent="0.35">
      <c r="B250" s="549" t="s">
        <v>9</v>
      </c>
      <c r="C250" s="550" t="s">
        <v>1840</v>
      </c>
    </row>
    <row r="251" spans="2:3" x14ac:dyDescent="0.35">
      <c r="B251" s="551" t="s">
        <v>1107</v>
      </c>
      <c r="C251" s="552" t="s">
        <v>1840</v>
      </c>
    </row>
    <row r="252" spans="2:3" x14ac:dyDescent="0.35">
      <c r="B252" s="547" t="s">
        <v>1109</v>
      </c>
      <c r="C252" s="548" t="s">
        <v>2263</v>
      </c>
    </row>
    <row r="253" spans="2:3" x14ac:dyDescent="0.35">
      <c r="B253" s="542" t="s">
        <v>1113</v>
      </c>
      <c r="C253" s="543" t="s">
        <v>2263</v>
      </c>
    </row>
    <row r="254" spans="2:3" x14ac:dyDescent="0.35">
      <c r="B254" s="547" t="s">
        <v>1121</v>
      </c>
      <c r="C254" s="548" t="s">
        <v>2264</v>
      </c>
    </row>
    <row r="255" spans="2:3" x14ac:dyDescent="0.35">
      <c r="B255" s="542" t="s">
        <v>1125</v>
      </c>
      <c r="C255" s="543" t="s">
        <v>2264</v>
      </c>
    </row>
    <row r="256" spans="2:3" x14ac:dyDescent="0.35">
      <c r="B256" s="547" t="s">
        <v>1129</v>
      </c>
      <c r="C256" s="548" t="s">
        <v>2265</v>
      </c>
    </row>
    <row r="257" spans="2:3" x14ac:dyDescent="0.35">
      <c r="B257" s="542" t="s">
        <v>1131</v>
      </c>
      <c r="C257" s="543" t="s">
        <v>2266</v>
      </c>
    </row>
    <row r="258" spans="2:3" x14ac:dyDescent="0.35">
      <c r="B258" s="542" t="s">
        <v>1133</v>
      </c>
      <c r="C258" s="543" t="s">
        <v>2267</v>
      </c>
    </row>
    <row r="259" spans="2:3" x14ac:dyDescent="0.35">
      <c r="B259" s="547" t="s">
        <v>1135</v>
      </c>
      <c r="C259" s="548" t="s">
        <v>2268</v>
      </c>
    </row>
    <row r="260" spans="2:3" x14ac:dyDescent="0.35">
      <c r="B260" s="542" t="s">
        <v>1864</v>
      </c>
      <c r="C260" s="543" t="s">
        <v>2269</v>
      </c>
    </row>
    <row r="261" spans="2:3" x14ac:dyDescent="0.35">
      <c r="B261" s="542" t="s">
        <v>1528</v>
      </c>
      <c r="C261" s="543" t="s">
        <v>2270</v>
      </c>
    </row>
    <row r="262" spans="2:3" x14ac:dyDescent="0.35">
      <c r="B262" s="542" t="s">
        <v>1139</v>
      </c>
      <c r="C262" s="543" t="s">
        <v>2271</v>
      </c>
    </row>
    <row r="263" spans="2:3" x14ac:dyDescent="0.35">
      <c r="B263" s="542" t="s">
        <v>1141</v>
      </c>
      <c r="C263" s="543" t="s">
        <v>2272</v>
      </c>
    </row>
    <row r="264" spans="2:3" x14ac:dyDescent="0.35">
      <c r="B264" s="547" t="s">
        <v>1143</v>
      </c>
      <c r="C264" s="548" t="s">
        <v>2273</v>
      </c>
    </row>
    <row r="265" spans="2:3" x14ac:dyDescent="0.35">
      <c r="B265" s="542" t="s">
        <v>1145</v>
      </c>
      <c r="C265" s="543" t="s">
        <v>2273</v>
      </c>
    </row>
    <row r="266" spans="2:3" x14ac:dyDescent="0.35">
      <c r="B266" s="549" t="s">
        <v>1841</v>
      </c>
      <c r="C266" s="550" t="s">
        <v>1842</v>
      </c>
    </row>
    <row r="267" spans="2:3" x14ac:dyDescent="0.35">
      <c r="B267" s="551" t="s">
        <v>1107</v>
      </c>
      <c r="C267" s="552" t="s">
        <v>2274</v>
      </c>
    </row>
    <row r="268" spans="2:3" x14ac:dyDescent="0.35">
      <c r="B268" s="547" t="s">
        <v>1109</v>
      </c>
      <c r="C268" s="548" t="s">
        <v>2275</v>
      </c>
    </row>
    <row r="269" spans="2:3" x14ac:dyDescent="0.35">
      <c r="B269" s="542" t="s">
        <v>1113</v>
      </c>
      <c r="C269" s="543" t="s">
        <v>2275</v>
      </c>
    </row>
    <row r="270" spans="2:3" x14ac:dyDescent="0.35">
      <c r="B270" s="547" t="s">
        <v>1115</v>
      </c>
      <c r="C270" s="548" t="s">
        <v>2276</v>
      </c>
    </row>
    <row r="271" spans="2:3" x14ac:dyDescent="0.35">
      <c r="B271" s="542" t="s">
        <v>1517</v>
      </c>
      <c r="C271" s="543" t="s">
        <v>2276</v>
      </c>
    </row>
    <row r="272" spans="2:3" x14ac:dyDescent="0.35">
      <c r="B272" s="547" t="s">
        <v>1121</v>
      </c>
      <c r="C272" s="548" t="s">
        <v>2277</v>
      </c>
    </row>
    <row r="273" spans="2:3" x14ac:dyDescent="0.35">
      <c r="B273" s="542" t="s">
        <v>1123</v>
      </c>
      <c r="C273" s="543" t="s">
        <v>2278</v>
      </c>
    </row>
    <row r="274" spans="2:3" x14ac:dyDescent="0.35">
      <c r="B274" s="542" t="s">
        <v>1125</v>
      </c>
      <c r="C274" s="543" t="s">
        <v>2279</v>
      </c>
    </row>
    <row r="275" spans="2:3" x14ac:dyDescent="0.35">
      <c r="B275" s="542" t="s">
        <v>1127</v>
      </c>
      <c r="C275" s="543" t="s">
        <v>2280</v>
      </c>
    </row>
    <row r="276" spans="2:3" x14ac:dyDescent="0.35">
      <c r="B276" s="547" t="s">
        <v>1129</v>
      </c>
      <c r="C276" s="548" t="s">
        <v>2281</v>
      </c>
    </row>
    <row r="277" spans="2:3" x14ac:dyDescent="0.35">
      <c r="B277" s="542" t="s">
        <v>1131</v>
      </c>
      <c r="C277" s="543" t="s">
        <v>2282</v>
      </c>
    </row>
    <row r="278" spans="2:3" x14ac:dyDescent="0.35">
      <c r="B278" s="542" t="s">
        <v>1858</v>
      </c>
      <c r="C278" s="543" t="s">
        <v>1859</v>
      </c>
    </row>
    <row r="279" spans="2:3" x14ac:dyDescent="0.35">
      <c r="B279" s="542" t="s">
        <v>1860</v>
      </c>
      <c r="C279" s="543" t="s">
        <v>1861</v>
      </c>
    </row>
    <row r="280" spans="2:3" x14ac:dyDescent="0.35">
      <c r="B280" s="547" t="s">
        <v>1135</v>
      </c>
      <c r="C280" s="548" t="s">
        <v>2283</v>
      </c>
    </row>
    <row r="281" spans="2:3" x14ac:dyDescent="0.35">
      <c r="B281" s="542" t="s">
        <v>1137</v>
      </c>
      <c r="C281" s="543" t="s">
        <v>2284</v>
      </c>
    </row>
    <row r="282" spans="2:3" x14ac:dyDescent="0.35">
      <c r="B282" s="542" t="s">
        <v>1139</v>
      </c>
      <c r="C282" s="543" t="s">
        <v>2285</v>
      </c>
    </row>
    <row r="283" spans="2:3" x14ac:dyDescent="0.35">
      <c r="B283" s="547" t="s">
        <v>1143</v>
      </c>
      <c r="C283" s="548" t="s">
        <v>2286</v>
      </c>
    </row>
    <row r="284" spans="2:3" x14ac:dyDescent="0.35">
      <c r="B284" s="542" t="s">
        <v>1145</v>
      </c>
      <c r="C284" s="543" t="s">
        <v>2286</v>
      </c>
    </row>
    <row r="285" spans="2:3" x14ac:dyDescent="0.35">
      <c r="B285" s="551" t="s">
        <v>1146</v>
      </c>
      <c r="C285" s="552" t="s">
        <v>2287</v>
      </c>
    </row>
    <row r="286" spans="2:3" x14ac:dyDescent="0.35">
      <c r="B286" s="547" t="s">
        <v>1148</v>
      </c>
      <c r="C286" s="548" t="s">
        <v>2288</v>
      </c>
    </row>
    <row r="287" spans="2:3" x14ac:dyDescent="0.35">
      <c r="B287" s="542" t="s">
        <v>1150</v>
      </c>
      <c r="C287" s="543" t="s">
        <v>2289</v>
      </c>
    </row>
    <row r="288" spans="2:3" x14ac:dyDescent="0.35">
      <c r="B288" s="542" t="s">
        <v>1535</v>
      </c>
      <c r="C288" s="543">
        <v>139</v>
      </c>
    </row>
    <row r="289" spans="2:3" ht="28" x14ac:dyDescent="0.35">
      <c r="B289" s="542" t="s">
        <v>1152</v>
      </c>
      <c r="C289" s="543" t="s">
        <v>2290</v>
      </c>
    </row>
    <row r="290" spans="2:3" x14ac:dyDescent="0.35">
      <c r="B290" s="542" t="s">
        <v>1154</v>
      </c>
      <c r="C290" s="543" t="s">
        <v>2291</v>
      </c>
    </row>
    <row r="291" spans="2:3" x14ac:dyDescent="0.35">
      <c r="B291" s="542" t="s">
        <v>1156</v>
      </c>
      <c r="C291" s="543" t="s">
        <v>2292</v>
      </c>
    </row>
    <row r="292" spans="2:3" x14ac:dyDescent="0.35">
      <c r="B292" s="542" t="s">
        <v>1881</v>
      </c>
      <c r="C292" s="543" t="s">
        <v>2293</v>
      </c>
    </row>
    <row r="293" spans="2:3" x14ac:dyDescent="0.35">
      <c r="B293" s="547" t="s">
        <v>1158</v>
      </c>
      <c r="C293" s="548" t="s">
        <v>2294</v>
      </c>
    </row>
    <row r="294" spans="2:3" x14ac:dyDescent="0.35">
      <c r="B294" s="542" t="s">
        <v>1160</v>
      </c>
      <c r="C294" s="543" t="s">
        <v>2295</v>
      </c>
    </row>
    <row r="295" spans="2:3" x14ac:dyDescent="0.35">
      <c r="B295" s="542" t="s">
        <v>1887</v>
      </c>
      <c r="C295" s="543" t="s">
        <v>1888</v>
      </c>
    </row>
    <row r="296" spans="2:3" x14ac:dyDescent="0.35">
      <c r="B296" s="542" t="s">
        <v>1162</v>
      </c>
      <c r="C296" s="543" t="s">
        <v>2296</v>
      </c>
    </row>
    <row r="297" spans="2:3" x14ac:dyDescent="0.35">
      <c r="B297" s="547" t="s">
        <v>1890</v>
      </c>
      <c r="C297" s="548" t="s">
        <v>1891</v>
      </c>
    </row>
    <row r="298" spans="2:3" x14ac:dyDescent="0.35">
      <c r="B298" s="542" t="s">
        <v>1892</v>
      </c>
      <c r="C298" s="543" t="s">
        <v>1893</v>
      </c>
    </row>
    <row r="299" spans="2:3" x14ac:dyDescent="0.35">
      <c r="B299" s="542" t="s">
        <v>1894</v>
      </c>
      <c r="C299" s="543" t="s">
        <v>1895</v>
      </c>
    </row>
    <row r="300" spans="2:3" x14ac:dyDescent="0.35">
      <c r="B300" s="547" t="s">
        <v>1164</v>
      </c>
      <c r="C300" s="548" t="s">
        <v>2297</v>
      </c>
    </row>
    <row r="301" spans="2:3" x14ac:dyDescent="0.35">
      <c r="B301" s="542" t="s">
        <v>1544</v>
      </c>
      <c r="C301" s="543" t="s">
        <v>1897</v>
      </c>
    </row>
    <row r="302" spans="2:3" x14ac:dyDescent="0.35">
      <c r="B302" s="542" t="s">
        <v>1898</v>
      </c>
      <c r="C302" s="543" t="s">
        <v>1899</v>
      </c>
    </row>
    <row r="303" spans="2:3" x14ac:dyDescent="0.35">
      <c r="B303" s="542" t="s">
        <v>1900</v>
      </c>
      <c r="C303" s="543" t="s">
        <v>1901</v>
      </c>
    </row>
    <row r="304" spans="2:3" x14ac:dyDescent="0.35">
      <c r="B304" s="542" t="s">
        <v>1902</v>
      </c>
      <c r="C304" s="543" t="s">
        <v>1903</v>
      </c>
    </row>
    <row r="305" spans="2:3" x14ac:dyDescent="0.35">
      <c r="B305" s="542" t="s">
        <v>1166</v>
      </c>
      <c r="C305" s="543" t="s">
        <v>2298</v>
      </c>
    </row>
    <row r="306" spans="2:3" x14ac:dyDescent="0.35">
      <c r="B306" s="542" t="s">
        <v>1905</v>
      </c>
      <c r="C306" s="543" t="s">
        <v>1906</v>
      </c>
    </row>
    <row r="307" spans="2:3" x14ac:dyDescent="0.35">
      <c r="B307" s="542" t="s">
        <v>1547</v>
      </c>
      <c r="C307" s="543" t="s">
        <v>1907</v>
      </c>
    </row>
    <row r="308" spans="2:3" x14ac:dyDescent="0.35">
      <c r="B308" s="542" t="s">
        <v>1549</v>
      </c>
      <c r="C308" s="543" t="s">
        <v>2299</v>
      </c>
    </row>
    <row r="309" spans="2:3" x14ac:dyDescent="0.35">
      <c r="B309" s="547" t="s">
        <v>1167</v>
      </c>
      <c r="C309" s="548" t="s">
        <v>2300</v>
      </c>
    </row>
    <row r="310" spans="2:3" x14ac:dyDescent="0.35">
      <c r="B310" s="542" t="s">
        <v>1910</v>
      </c>
      <c r="C310" s="543" t="s">
        <v>1911</v>
      </c>
    </row>
    <row r="311" spans="2:3" x14ac:dyDescent="0.35">
      <c r="B311" s="542" t="s">
        <v>1552</v>
      </c>
      <c r="C311" s="543" t="s">
        <v>1912</v>
      </c>
    </row>
    <row r="312" spans="2:3" x14ac:dyDescent="0.35">
      <c r="B312" s="542" t="s">
        <v>1169</v>
      </c>
      <c r="C312" s="543" t="s">
        <v>2301</v>
      </c>
    </row>
    <row r="313" spans="2:3" x14ac:dyDescent="0.35">
      <c r="B313" s="542" t="s">
        <v>1171</v>
      </c>
      <c r="C313" s="543" t="s">
        <v>1914</v>
      </c>
    </row>
    <row r="314" spans="2:3" x14ac:dyDescent="0.35">
      <c r="B314" s="542" t="s">
        <v>1915</v>
      </c>
      <c r="C314" s="543" t="s">
        <v>1916</v>
      </c>
    </row>
    <row r="315" spans="2:3" x14ac:dyDescent="0.35">
      <c r="B315" s="542" t="s">
        <v>1917</v>
      </c>
      <c r="C315" s="543" t="s">
        <v>1918</v>
      </c>
    </row>
    <row r="316" spans="2:3" x14ac:dyDescent="0.35">
      <c r="B316" s="547" t="s">
        <v>1173</v>
      </c>
      <c r="C316" s="548" t="s">
        <v>2302</v>
      </c>
    </row>
    <row r="317" spans="2:3" x14ac:dyDescent="0.35">
      <c r="B317" s="542" t="s">
        <v>1175</v>
      </c>
      <c r="C317" s="543" t="s">
        <v>2302</v>
      </c>
    </row>
    <row r="318" spans="2:3" x14ac:dyDescent="0.35">
      <c r="B318" s="547" t="s">
        <v>1176</v>
      </c>
      <c r="C318" s="548" t="s">
        <v>2303</v>
      </c>
    </row>
    <row r="319" spans="2:3" x14ac:dyDescent="0.35">
      <c r="B319" s="542" t="s">
        <v>1178</v>
      </c>
      <c r="C319" s="543" t="s">
        <v>2304</v>
      </c>
    </row>
    <row r="320" spans="2:3" x14ac:dyDescent="0.35">
      <c r="B320" s="542" t="s">
        <v>1180</v>
      </c>
      <c r="C320" s="543" t="s">
        <v>2305</v>
      </c>
    </row>
    <row r="321" spans="2:3" x14ac:dyDescent="0.35">
      <c r="B321" s="542" t="s">
        <v>1923</v>
      </c>
      <c r="C321" s="543" t="s">
        <v>1924</v>
      </c>
    </row>
    <row r="322" spans="2:3" x14ac:dyDescent="0.35">
      <c r="B322" s="542" t="s">
        <v>1925</v>
      </c>
      <c r="C322" s="543" t="s">
        <v>1926</v>
      </c>
    </row>
    <row r="323" spans="2:3" x14ac:dyDescent="0.35">
      <c r="B323" s="547" t="s">
        <v>1182</v>
      </c>
      <c r="C323" s="548" t="s">
        <v>2306</v>
      </c>
    </row>
    <row r="324" spans="2:3" x14ac:dyDescent="0.35">
      <c r="B324" s="542" t="s">
        <v>1184</v>
      </c>
      <c r="C324" s="543" t="s">
        <v>2307</v>
      </c>
    </row>
    <row r="325" spans="2:3" x14ac:dyDescent="0.35">
      <c r="B325" s="542" t="s">
        <v>1561</v>
      </c>
      <c r="C325" s="543" t="s">
        <v>2308</v>
      </c>
    </row>
    <row r="326" spans="2:3" ht="28" x14ac:dyDescent="0.35">
      <c r="B326" s="542" t="s">
        <v>1186</v>
      </c>
      <c r="C326" s="543" t="s">
        <v>2309</v>
      </c>
    </row>
    <row r="327" spans="2:3" ht="28" x14ac:dyDescent="0.35">
      <c r="B327" s="542" t="s">
        <v>1188</v>
      </c>
      <c r="C327" s="543" t="s">
        <v>2310</v>
      </c>
    </row>
    <row r="328" spans="2:3" x14ac:dyDescent="0.35">
      <c r="B328" s="542" t="s">
        <v>1932</v>
      </c>
      <c r="C328" s="543" t="s">
        <v>1933</v>
      </c>
    </row>
    <row r="329" spans="2:3" x14ac:dyDescent="0.35">
      <c r="B329" s="542" t="s">
        <v>1190</v>
      </c>
      <c r="C329" s="543" t="s">
        <v>2311</v>
      </c>
    </row>
    <row r="330" spans="2:3" x14ac:dyDescent="0.35">
      <c r="B330" s="542" t="s">
        <v>1192</v>
      </c>
      <c r="C330" s="543" t="s">
        <v>1935</v>
      </c>
    </row>
    <row r="331" spans="2:3" x14ac:dyDescent="0.35">
      <c r="B331" s="542" t="s">
        <v>1566</v>
      </c>
      <c r="C331" s="543" t="s">
        <v>2312</v>
      </c>
    </row>
    <row r="332" spans="2:3" x14ac:dyDescent="0.35">
      <c r="B332" s="551" t="s">
        <v>1194</v>
      </c>
      <c r="C332" s="552" t="s">
        <v>2313</v>
      </c>
    </row>
    <row r="333" spans="2:3" x14ac:dyDescent="0.35">
      <c r="B333" s="547" t="s">
        <v>1196</v>
      </c>
      <c r="C333" s="548" t="s">
        <v>2314</v>
      </c>
    </row>
    <row r="334" spans="2:3" x14ac:dyDescent="0.35">
      <c r="B334" s="542" t="s">
        <v>1198</v>
      </c>
      <c r="C334" s="543" t="s">
        <v>2315</v>
      </c>
    </row>
    <row r="335" spans="2:3" x14ac:dyDescent="0.35">
      <c r="B335" s="542" t="s">
        <v>1940</v>
      </c>
      <c r="C335" s="543" t="s">
        <v>1941</v>
      </c>
    </row>
    <row r="336" spans="2:3" x14ac:dyDescent="0.35">
      <c r="B336" s="542" t="s">
        <v>1200</v>
      </c>
      <c r="C336" s="543" t="s">
        <v>2316</v>
      </c>
    </row>
    <row r="337" spans="2:3" x14ac:dyDescent="0.35">
      <c r="B337" s="542" t="s">
        <v>1202</v>
      </c>
      <c r="C337" s="543" t="s">
        <v>2317</v>
      </c>
    </row>
    <row r="338" spans="2:3" x14ac:dyDescent="0.35">
      <c r="B338" s="542" t="s">
        <v>1204</v>
      </c>
      <c r="C338" s="543" t="s">
        <v>2318</v>
      </c>
    </row>
    <row r="339" spans="2:3" x14ac:dyDescent="0.35">
      <c r="B339" s="542" t="s">
        <v>1206</v>
      </c>
      <c r="C339" s="543" t="s">
        <v>2319</v>
      </c>
    </row>
    <row r="340" spans="2:3" x14ac:dyDescent="0.35">
      <c r="B340" s="542" t="s">
        <v>1208</v>
      </c>
      <c r="C340" s="543" t="s">
        <v>2320</v>
      </c>
    </row>
    <row r="341" spans="2:3" x14ac:dyDescent="0.35">
      <c r="B341" s="547" t="s">
        <v>1210</v>
      </c>
      <c r="C341" s="548" t="s">
        <v>2321</v>
      </c>
    </row>
    <row r="342" spans="2:3" x14ac:dyDescent="0.35">
      <c r="B342" s="542" t="s">
        <v>1212</v>
      </c>
      <c r="C342" s="543" t="s">
        <v>2322</v>
      </c>
    </row>
    <row r="343" spans="2:3" x14ac:dyDescent="0.35">
      <c r="B343" s="542" t="s">
        <v>1214</v>
      </c>
      <c r="C343" s="543" t="s">
        <v>2323</v>
      </c>
    </row>
    <row r="344" spans="2:3" x14ac:dyDescent="0.35">
      <c r="B344" s="542" t="s">
        <v>1950</v>
      </c>
      <c r="C344" s="543" t="s">
        <v>1951</v>
      </c>
    </row>
    <row r="345" spans="2:3" x14ac:dyDescent="0.35">
      <c r="B345" s="542" t="s">
        <v>1579</v>
      </c>
      <c r="C345" s="543" t="s">
        <v>2324</v>
      </c>
    </row>
    <row r="346" spans="2:3" x14ac:dyDescent="0.35">
      <c r="B346" s="542" t="s">
        <v>1953</v>
      </c>
      <c r="C346" s="543" t="s">
        <v>1954</v>
      </c>
    </row>
    <row r="347" spans="2:3" x14ac:dyDescent="0.35">
      <c r="B347" s="542" t="s">
        <v>1216</v>
      </c>
      <c r="C347" s="543" t="s">
        <v>1955</v>
      </c>
    </row>
    <row r="348" spans="2:3" x14ac:dyDescent="0.35">
      <c r="B348" s="547" t="s">
        <v>1218</v>
      </c>
      <c r="C348" s="548" t="s">
        <v>2325</v>
      </c>
    </row>
    <row r="349" spans="2:3" x14ac:dyDescent="0.35">
      <c r="B349" s="542" t="s">
        <v>1220</v>
      </c>
      <c r="C349" s="543" t="s">
        <v>2326</v>
      </c>
    </row>
    <row r="350" spans="2:3" x14ac:dyDescent="0.35">
      <c r="B350" s="542" t="s">
        <v>1958</v>
      </c>
      <c r="C350" s="543" t="s">
        <v>1959</v>
      </c>
    </row>
    <row r="351" spans="2:3" ht="28" x14ac:dyDescent="0.35">
      <c r="B351" s="542" t="s">
        <v>1222</v>
      </c>
      <c r="C351" s="543" t="s">
        <v>2327</v>
      </c>
    </row>
    <row r="352" spans="2:3" x14ac:dyDescent="0.35">
      <c r="B352" s="542" t="s">
        <v>1224</v>
      </c>
      <c r="C352" s="543" t="s">
        <v>2328</v>
      </c>
    </row>
    <row r="353" spans="2:3" x14ac:dyDescent="0.35">
      <c r="B353" s="542" t="s">
        <v>1962</v>
      </c>
      <c r="C353" s="543" t="s">
        <v>2329</v>
      </c>
    </row>
    <row r="354" spans="2:3" x14ac:dyDescent="0.35">
      <c r="B354" s="542" t="s">
        <v>1226</v>
      </c>
      <c r="C354" s="543" t="s">
        <v>2330</v>
      </c>
    </row>
    <row r="355" spans="2:3" x14ac:dyDescent="0.35">
      <c r="B355" s="542" t="s">
        <v>1228</v>
      </c>
      <c r="C355" s="543" t="s">
        <v>2331</v>
      </c>
    </row>
    <row r="356" spans="2:3" x14ac:dyDescent="0.35">
      <c r="B356" s="542" t="s">
        <v>1966</v>
      </c>
      <c r="C356" s="543" t="s">
        <v>2332</v>
      </c>
    </row>
    <row r="357" spans="2:3" x14ac:dyDescent="0.35">
      <c r="B357" s="547" t="s">
        <v>1230</v>
      </c>
      <c r="C357" s="548" t="s">
        <v>2333</v>
      </c>
    </row>
    <row r="358" spans="2:3" x14ac:dyDescent="0.35">
      <c r="B358" s="542" t="s">
        <v>1232</v>
      </c>
      <c r="C358" s="543" t="s">
        <v>2334</v>
      </c>
    </row>
    <row r="359" spans="2:3" x14ac:dyDescent="0.35">
      <c r="B359" s="542" t="s">
        <v>1234</v>
      </c>
      <c r="C359" s="543" t="s">
        <v>2335</v>
      </c>
    </row>
    <row r="360" spans="2:3" x14ac:dyDescent="0.35">
      <c r="B360" s="542" t="s">
        <v>1971</v>
      </c>
      <c r="C360" s="543" t="s">
        <v>1972</v>
      </c>
    </row>
    <row r="361" spans="2:3" x14ac:dyDescent="0.35">
      <c r="B361" s="542" t="s">
        <v>1973</v>
      </c>
      <c r="C361" s="543" t="s">
        <v>1974</v>
      </c>
    </row>
    <row r="362" spans="2:3" x14ac:dyDescent="0.35">
      <c r="B362" s="547" t="s">
        <v>1238</v>
      </c>
      <c r="C362" s="548" t="s">
        <v>2336</v>
      </c>
    </row>
    <row r="363" spans="2:3" x14ac:dyDescent="0.35">
      <c r="B363" s="542" t="s">
        <v>1240</v>
      </c>
      <c r="C363" s="543" t="s">
        <v>2337</v>
      </c>
    </row>
    <row r="364" spans="2:3" ht="28" x14ac:dyDescent="0.35">
      <c r="B364" s="542" t="s">
        <v>1591</v>
      </c>
      <c r="C364" s="543" t="s">
        <v>2338</v>
      </c>
    </row>
    <row r="365" spans="2:3" ht="28" x14ac:dyDescent="0.35">
      <c r="B365" s="542" t="s">
        <v>1242</v>
      </c>
      <c r="C365" s="543" t="s">
        <v>2339</v>
      </c>
    </row>
    <row r="366" spans="2:3" ht="28" x14ac:dyDescent="0.35">
      <c r="B366" s="542" t="s">
        <v>1979</v>
      </c>
      <c r="C366" s="543" t="s">
        <v>1980</v>
      </c>
    </row>
    <row r="367" spans="2:3" x14ac:dyDescent="0.35">
      <c r="B367" s="542" t="s">
        <v>1244</v>
      </c>
      <c r="C367" s="543" t="s">
        <v>2340</v>
      </c>
    </row>
    <row r="368" spans="2:3" x14ac:dyDescent="0.35">
      <c r="B368" s="542" t="s">
        <v>1246</v>
      </c>
      <c r="C368" s="543" t="s">
        <v>2341</v>
      </c>
    </row>
    <row r="369" spans="2:3" x14ac:dyDescent="0.35">
      <c r="B369" s="542" t="s">
        <v>1248</v>
      </c>
      <c r="C369" s="543" t="s">
        <v>2342</v>
      </c>
    </row>
    <row r="370" spans="2:3" x14ac:dyDescent="0.35">
      <c r="B370" s="542" t="s">
        <v>1250</v>
      </c>
      <c r="C370" s="543" t="s">
        <v>2343</v>
      </c>
    </row>
    <row r="371" spans="2:3" x14ac:dyDescent="0.35">
      <c r="B371" s="547" t="s">
        <v>1252</v>
      </c>
      <c r="C371" s="548" t="s">
        <v>2344</v>
      </c>
    </row>
    <row r="372" spans="2:3" ht="28" x14ac:dyDescent="0.35">
      <c r="B372" s="542" t="s">
        <v>1989</v>
      </c>
      <c r="C372" s="543" t="s">
        <v>2345</v>
      </c>
    </row>
    <row r="373" spans="2:3" x14ac:dyDescent="0.35">
      <c r="B373" s="542" t="s">
        <v>1991</v>
      </c>
      <c r="C373" s="543" t="s">
        <v>2346</v>
      </c>
    </row>
    <row r="374" spans="2:3" x14ac:dyDescent="0.35">
      <c r="B374" s="542" t="s">
        <v>1995</v>
      </c>
      <c r="C374" s="543" t="s">
        <v>1996</v>
      </c>
    </row>
    <row r="375" spans="2:3" x14ac:dyDescent="0.35">
      <c r="B375" s="547" t="s">
        <v>1255</v>
      </c>
      <c r="C375" s="548" t="s">
        <v>2347</v>
      </c>
    </row>
    <row r="376" spans="2:3" x14ac:dyDescent="0.35">
      <c r="B376" s="542" t="s">
        <v>1257</v>
      </c>
      <c r="C376" s="543" t="s">
        <v>2348</v>
      </c>
    </row>
    <row r="377" spans="2:3" x14ac:dyDescent="0.35">
      <c r="B377" s="542" t="s">
        <v>1259</v>
      </c>
      <c r="C377" s="543" t="s">
        <v>2349</v>
      </c>
    </row>
    <row r="378" spans="2:3" x14ac:dyDescent="0.35">
      <c r="B378" s="542" t="s">
        <v>1261</v>
      </c>
      <c r="C378" s="543" t="s">
        <v>2350</v>
      </c>
    </row>
    <row r="379" spans="2:3" x14ac:dyDescent="0.35">
      <c r="B379" s="542" t="s">
        <v>2001</v>
      </c>
      <c r="C379" s="543" t="s">
        <v>2002</v>
      </c>
    </row>
    <row r="380" spans="2:3" x14ac:dyDescent="0.35">
      <c r="B380" s="542" t="s">
        <v>1263</v>
      </c>
      <c r="C380" s="543" t="s">
        <v>2351</v>
      </c>
    </row>
    <row r="381" spans="2:3" x14ac:dyDescent="0.35">
      <c r="B381" s="547" t="s">
        <v>1265</v>
      </c>
      <c r="C381" s="548" t="s">
        <v>2352</v>
      </c>
    </row>
    <row r="382" spans="2:3" x14ac:dyDescent="0.35">
      <c r="B382" s="542" t="s">
        <v>1269</v>
      </c>
      <c r="C382" s="543" t="s">
        <v>2353</v>
      </c>
    </row>
    <row r="383" spans="2:3" x14ac:dyDescent="0.35">
      <c r="B383" s="542" t="s">
        <v>2008</v>
      </c>
      <c r="C383" s="543" t="s">
        <v>2354</v>
      </c>
    </row>
    <row r="384" spans="2:3" x14ac:dyDescent="0.35">
      <c r="B384" s="542" t="s">
        <v>2010</v>
      </c>
      <c r="C384" s="543" t="s">
        <v>2355</v>
      </c>
    </row>
    <row r="385" spans="2:3" x14ac:dyDescent="0.35">
      <c r="B385" s="547" t="s">
        <v>1271</v>
      </c>
      <c r="C385" s="548" t="s">
        <v>2356</v>
      </c>
    </row>
    <row r="386" spans="2:3" x14ac:dyDescent="0.35">
      <c r="B386" s="542" t="s">
        <v>2013</v>
      </c>
      <c r="C386" s="543" t="s">
        <v>2014</v>
      </c>
    </row>
    <row r="387" spans="2:3" x14ac:dyDescent="0.35">
      <c r="B387" s="542" t="s">
        <v>2016</v>
      </c>
      <c r="C387" s="543" t="s">
        <v>2017</v>
      </c>
    </row>
    <row r="388" spans="2:3" x14ac:dyDescent="0.35">
      <c r="B388" s="542" t="s">
        <v>1275</v>
      </c>
      <c r="C388" s="543" t="s">
        <v>2357</v>
      </c>
    </row>
    <row r="389" spans="2:3" x14ac:dyDescent="0.35">
      <c r="B389" s="542" t="s">
        <v>1277</v>
      </c>
      <c r="C389" s="543" t="s">
        <v>2358</v>
      </c>
    </row>
    <row r="390" spans="2:3" x14ac:dyDescent="0.35">
      <c r="B390" s="542" t="s">
        <v>2020</v>
      </c>
      <c r="C390" s="543" t="s">
        <v>2359</v>
      </c>
    </row>
    <row r="391" spans="2:3" x14ac:dyDescent="0.35">
      <c r="B391" s="551" t="s">
        <v>2022</v>
      </c>
      <c r="C391" s="552" t="s">
        <v>2360</v>
      </c>
    </row>
    <row r="392" spans="2:3" x14ac:dyDescent="0.35">
      <c r="B392" s="547" t="s">
        <v>2030</v>
      </c>
      <c r="C392" s="548" t="s">
        <v>2031</v>
      </c>
    </row>
    <row r="393" spans="2:3" ht="28" x14ac:dyDescent="0.35">
      <c r="B393" s="542" t="s">
        <v>2032</v>
      </c>
      <c r="C393" s="543" t="s">
        <v>2031</v>
      </c>
    </row>
    <row r="394" spans="2:3" x14ac:dyDescent="0.35">
      <c r="B394" s="547" t="s">
        <v>2033</v>
      </c>
      <c r="C394" s="548" t="s">
        <v>2034</v>
      </c>
    </row>
    <row r="395" spans="2:3" x14ac:dyDescent="0.35">
      <c r="B395" s="542" t="s">
        <v>2035</v>
      </c>
      <c r="C395" s="543" t="s">
        <v>2034</v>
      </c>
    </row>
    <row r="396" spans="2:3" x14ac:dyDescent="0.35">
      <c r="B396" s="551" t="s">
        <v>1279</v>
      </c>
      <c r="C396" s="552" t="s">
        <v>2361</v>
      </c>
    </row>
    <row r="397" spans="2:3" x14ac:dyDescent="0.35">
      <c r="B397" s="547" t="s">
        <v>1281</v>
      </c>
      <c r="C397" s="548" t="s">
        <v>2362</v>
      </c>
    </row>
    <row r="398" spans="2:3" x14ac:dyDescent="0.35">
      <c r="B398" s="542" t="s">
        <v>1283</v>
      </c>
      <c r="C398" s="543" t="s">
        <v>2038</v>
      </c>
    </row>
    <row r="399" spans="2:3" x14ac:dyDescent="0.35">
      <c r="B399" s="542" t="s">
        <v>1285</v>
      </c>
      <c r="C399" s="543" t="s">
        <v>2363</v>
      </c>
    </row>
    <row r="400" spans="2:3" x14ac:dyDescent="0.35">
      <c r="B400" s="542" t="s">
        <v>1614</v>
      </c>
      <c r="C400" s="543" t="s">
        <v>2042</v>
      </c>
    </row>
    <row r="401" spans="2:3" x14ac:dyDescent="0.35">
      <c r="B401" s="547" t="s">
        <v>1287</v>
      </c>
      <c r="C401" s="548" t="s">
        <v>2043</v>
      </c>
    </row>
    <row r="402" spans="2:3" x14ac:dyDescent="0.35">
      <c r="B402" s="542" t="s">
        <v>1289</v>
      </c>
      <c r="C402" s="543" t="s">
        <v>2044</v>
      </c>
    </row>
    <row r="403" spans="2:3" x14ac:dyDescent="0.35">
      <c r="B403" s="542" t="s">
        <v>2045</v>
      </c>
      <c r="C403" s="543" t="s">
        <v>2046</v>
      </c>
    </row>
    <row r="404" spans="2:3" x14ac:dyDescent="0.35">
      <c r="B404" s="547" t="s">
        <v>2047</v>
      </c>
      <c r="C404" s="548" t="s">
        <v>2048</v>
      </c>
    </row>
    <row r="405" spans="2:3" x14ac:dyDescent="0.35">
      <c r="B405" s="542" t="s">
        <v>2049</v>
      </c>
      <c r="C405" s="543" t="s">
        <v>2048</v>
      </c>
    </row>
    <row r="406" spans="2:3" x14ac:dyDescent="0.35">
      <c r="B406" s="547" t="s">
        <v>1296</v>
      </c>
      <c r="C406" s="548" t="s">
        <v>2364</v>
      </c>
    </row>
    <row r="407" spans="2:3" x14ac:dyDescent="0.35">
      <c r="B407" s="542" t="s">
        <v>2051</v>
      </c>
      <c r="C407" s="543" t="s">
        <v>2052</v>
      </c>
    </row>
    <row r="408" spans="2:3" x14ac:dyDescent="0.35">
      <c r="B408" s="542" t="s">
        <v>2053</v>
      </c>
      <c r="C408" s="543" t="s">
        <v>2054</v>
      </c>
    </row>
    <row r="409" spans="2:3" x14ac:dyDescent="0.35">
      <c r="B409" s="542" t="s">
        <v>1298</v>
      </c>
      <c r="C409" s="543" t="s">
        <v>2365</v>
      </c>
    </row>
    <row r="410" spans="2:3" x14ac:dyDescent="0.35">
      <c r="B410" s="542" t="s">
        <v>2056</v>
      </c>
      <c r="C410" s="543" t="s">
        <v>2057</v>
      </c>
    </row>
    <row r="411" spans="2:3" x14ac:dyDescent="0.35">
      <c r="B411" s="542" t="s">
        <v>2058</v>
      </c>
      <c r="C411" s="543" t="s">
        <v>2059</v>
      </c>
    </row>
    <row r="412" spans="2:3" x14ac:dyDescent="0.35">
      <c r="B412" s="542" t="s">
        <v>2060</v>
      </c>
      <c r="C412" s="543" t="s">
        <v>2061</v>
      </c>
    </row>
    <row r="413" spans="2:3" x14ac:dyDescent="0.35">
      <c r="B413" s="542" t="s">
        <v>2062</v>
      </c>
      <c r="C413" s="543" t="s">
        <v>2063</v>
      </c>
    </row>
    <row r="414" spans="2:3" x14ac:dyDescent="0.35">
      <c r="B414" s="551" t="s">
        <v>2064</v>
      </c>
      <c r="C414" s="552" t="s">
        <v>2065</v>
      </c>
    </row>
    <row r="415" spans="2:3" x14ac:dyDescent="0.35">
      <c r="B415" s="547" t="s">
        <v>2066</v>
      </c>
      <c r="C415" s="548" t="s">
        <v>2065</v>
      </c>
    </row>
    <row r="416" spans="2:3" x14ac:dyDescent="0.35">
      <c r="B416" s="542" t="s">
        <v>2067</v>
      </c>
      <c r="C416" s="543" t="s">
        <v>2065</v>
      </c>
    </row>
    <row r="417" spans="2:3" x14ac:dyDescent="0.35">
      <c r="B417" s="544" t="s">
        <v>2068</v>
      </c>
      <c r="C417" s="544" t="s">
        <v>1843</v>
      </c>
    </row>
  </sheetData>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workbookViewId="0">
      <selection activeCell="B13" sqref="B13"/>
    </sheetView>
  </sheetViews>
  <sheetFormatPr baseColWidth="10" defaultRowHeight="14.5" x14ac:dyDescent="0.35"/>
  <cols>
    <col min="1" max="1" width="10.90625" style="6"/>
    <col min="2" max="2" width="43.90625" style="6" customWidth="1"/>
    <col min="3" max="3" width="15.08984375" style="6" customWidth="1"/>
    <col min="4" max="16384" width="10.90625" style="6"/>
  </cols>
  <sheetData>
    <row r="2" spans="2:3" x14ac:dyDescent="0.35">
      <c r="B2" s="541" t="s">
        <v>1404</v>
      </c>
      <c r="C2" s="541" t="s">
        <v>1101</v>
      </c>
    </row>
    <row r="3" spans="2:3" x14ac:dyDescent="0.35">
      <c r="B3" s="545" t="s">
        <v>1833</v>
      </c>
      <c r="C3" s="546" t="s">
        <v>1843</v>
      </c>
    </row>
    <row r="4" spans="2:3" x14ac:dyDescent="0.35">
      <c r="B4" s="542" t="s">
        <v>1405</v>
      </c>
      <c r="C4" s="543" t="s">
        <v>2366</v>
      </c>
    </row>
    <row r="5" spans="2:3" x14ac:dyDescent="0.35">
      <c r="B5" s="542" t="s">
        <v>1407</v>
      </c>
      <c r="C5" s="543" t="s">
        <v>2367</v>
      </c>
    </row>
  </sheetData>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64"/>
  <sheetViews>
    <sheetView workbookViewId="0">
      <selection activeCell="B13" sqref="B13"/>
    </sheetView>
  </sheetViews>
  <sheetFormatPr baseColWidth="10" defaultRowHeight="14.5" x14ac:dyDescent="0.35"/>
  <cols>
    <col min="1" max="1" width="10.90625" style="6"/>
    <col min="2" max="2" width="110.6328125" style="6" customWidth="1"/>
    <col min="3" max="3" width="15.6328125" style="6" customWidth="1"/>
    <col min="4" max="16384" width="10.90625" style="6"/>
  </cols>
  <sheetData>
    <row r="2" spans="2:3" x14ac:dyDescent="0.35">
      <c r="B2" s="541" t="s">
        <v>1303</v>
      </c>
      <c r="C2" s="541" t="s">
        <v>1101</v>
      </c>
    </row>
    <row r="3" spans="2:3" x14ac:dyDescent="0.35">
      <c r="B3" s="545" t="s">
        <v>1100</v>
      </c>
      <c r="C3" s="546" t="s">
        <v>1105</v>
      </c>
    </row>
    <row r="4" spans="2:3" x14ac:dyDescent="0.35">
      <c r="B4" s="549" t="s">
        <v>23</v>
      </c>
      <c r="C4" s="550" t="s">
        <v>1102</v>
      </c>
    </row>
    <row r="5" spans="2:3" x14ac:dyDescent="0.35">
      <c r="B5" s="551" t="s">
        <v>1107</v>
      </c>
      <c r="C5" s="552" t="s">
        <v>1304</v>
      </c>
    </row>
    <row r="6" spans="2:3" x14ac:dyDescent="0.35">
      <c r="B6" s="547" t="s">
        <v>1109</v>
      </c>
      <c r="C6" s="548" t="s">
        <v>1305</v>
      </c>
    </row>
    <row r="7" spans="2:3" x14ac:dyDescent="0.35">
      <c r="B7" s="542" t="s">
        <v>1113</v>
      </c>
      <c r="C7" s="543" t="s">
        <v>1305</v>
      </c>
    </row>
    <row r="8" spans="2:3" x14ac:dyDescent="0.35">
      <c r="B8" s="547" t="s">
        <v>1115</v>
      </c>
      <c r="C8" s="548" t="s">
        <v>1116</v>
      </c>
    </row>
    <row r="9" spans="2:3" x14ac:dyDescent="0.35">
      <c r="B9" s="542" t="s">
        <v>1117</v>
      </c>
      <c r="C9" s="543" t="s">
        <v>1118</v>
      </c>
    </row>
    <row r="10" spans="2:3" x14ac:dyDescent="0.35">
      <c r="B10" s="542" t="s">
        <v>1119</v>
      </c>
      <c r="C10" s="543" t="s">
        <v>1120</v>
      </c>
    </row>
    <row r="11" spans="2:3" x14ac:dyDescent="0.35">
      <c r="B11" s="547" t="s">
        <v>1121</v>
      </c>
      <c r="C11" s="548" t="s">
        <v>1306</v>
      </c>
    </row>
    <row r="12" spans="2:3" x14ac:dyDescent="0.35">
      <c r="B12" s="542" t="s">
        <v>1123</v>
      </c>
      <c r="C12" s="543" t="s">
        <v>1307</v>
      </c>
    </row>
    <row r="13" spans="2:3" x14ac:dyDescent="0.35">
      <c r="B13" s="542" t="s">
        <v>1125</v>
      </c>
      <c r="C13" s="543" t="s">
        <v>1308</v>
      </c>
    </row>
    <row r="14" spans="2:3" x14ac:dyDescent="0.35">
      <c r="B14" s="542" t="s">
        <v>1127</v>
      </c>
      <c r="C14" s="543" t="s">
        <v>1309</v>
      </c>
    </row>
    <row r="15" spans="2:3" x14ac:dyDescent="0.35">
      <c r="B15" s="547" t="s">
        <v>1129</v>
      </c>
      <c r="C15" s="548" t="s">
        <v>1310</v>
      </c>
    </row>
    <row r="16" spans="2:3" x14ac:dyDescent="0.35">
      <c r="B16" s="542" t="s">
        <v>1131</v>
      </c>
      <c r="C16" s="543" t="s">
        <v>1311</v>
      </c>
    </row>
    <row r="17" spans="2:3" x14ac:dyDescent="0.35">
      <c r="B17" s="542" t="s">
        <v>1133</v>
      </c>
      <c r="C17" s="543" t="s">
        <v>1312</v>
      </c>
    </row>
    <row r="18" spans="2:3" x14ac:dyDescent="0.35">
      <c r="B18" s="547" t="s">
        <v>1135</v>
      </c>
      <c r="C18" s="548" t="s">
        <v>1313</v>
      </c>
    </row>
    <row r="19" spans="2:3" x14ac:dyDescent="0.35">
      <c r="B19" s="542" t="s">
        <v>1139</v>
      </c>
      <c r="C19" s="543" t="s">
        <v>1314</v>
      </c>
    </row>
    <row r="20" spans="2:3" x14ac:dyDescent="0.35">
      <c r="B20" s="542" t="s">
        <v>1141</v>
      </c>
      <c r="C20" s="543" t="s">
        <v>1315</v>
      </c>
    </row>
    <row r="21" spans="2:3" x14ac:dyDescent="0.35">
      <c r="B21" s="551" t="s">
        <v>1146</v>
      </c>
      <c r="C21" s="552" t="s">
        <v>1316</v>
      </c>
    </row>
    <row r="22" spans="2:3" x14ac:dyDescent="0.35">
      <c r="B22" s="547" t="s">
        <v>1148</v>
      </c>
      <c r="C22" s="548" t="s">
        <v>1317</v>
      </c>
    </row>
    <row r="23" spans="2:3" x14ac:dyDescent="0.35">
      <c r="B23" s="542" t="s">
        <v>1150</v>
      </c>
      <c r="C23" s="543" t="s">
        <v>1318</v>
      </c>
    </row>
    <row r="24" spans="2:3" ht="28" x14ac:dyDescent="0.35">
      <c r="B24" s="542" t="s">
        <v>1152</v>
      </c>
      <c r="C24" s="543" t="s">
        <v>1153</v>
      </c>
    </row>
    <row r="25" spans="2:3" x14ac:dyDescent="0.35">
      <c r="B25" s="542" t="s">
        <v>1154</v>
      </c>
      <c r="C25" s="543" t="s">
        <v>1155</v>
      </c>
    </row>
    <row r="26" spans="2:3" x14ac:dyDescent="0.35">
      <c r="B26" s="542" t="s">
        <v>1156</v>
      </c>
      <c r="C26" s="543" t="s">
        <v>1319</v>
      </c>
    </row>
    <row r="27" spans="2:3" x14ac:dyDescent="0.35">
      <c r="B27" s="547" t="s">
        <v>1158</v>
      </c>
      <c r="C27" s="548" t="s">
        <v>1320</v>
      </c>
    </row>
    <row r="28" spans="2:3" x14ac:dyDescent="0.35">
      <c r="B28" s="542" t="s">
        <v>1160</v>
      </c>
      <c r="C28" s="543" t="s">
        <v>1320</v>
      </c>
    </row>
    <row r="29" spans="2:3" x14ac:dyDescent="0.35">
      <c r="B29" s="547" t="s">
        <v>1164</v>
      </c>
      <c r="C29" s="548" t="s">
        <v>1321</v>
      </c>
    </row>
    <row r="30" spans="2:3" x14ac:dyDescent="0.35">
      <c r="B30" s="542" t="s">
        <v>1166</v>
      </c>
      <c r="C30" s="543" t="s">
        <v>1321</v>
      </c>
    </row>
    <row r="31" spans="2:3" x14ac:dyDescent="0.35">
      <c r="B31" s="547" t="s">
        <v>1167</v>
      </c>
      <c r="C31" s="548" t="s">
        <v>1322</v>
      </c>
    </row>
    <row r="32" spans="2:3" x14ac:dyDescent="0.35">
      <c r="B32" s="542" t="s">
        <v>1169</v>
      </c>
      <c r="C32" s="543" t="s">
        <v>1322</v>
      </c>
    </row>
    <row r="33" spans="2:3" x14ac:dyDescent="0.35">
      <c r="B33" s="547" t="s">
        <v>1173</v>
      </c>
      <c r="C33" s="548" t="s">
        <v>1323</v>
      </c>
    </row>
    <row r="34" spans="2:3" x14ac:dyDescent="0.35">
      <c r="B34" s="542" t="s">
        <v>1175</v>
      </c>
      <c r="C34" s="543" t="s">
        <v>1323</v>
      </c>
    </row>
    <row r="35" spans="2:3" x14ac:dyDescent="0.35">
      <c r="B35" s="547" t="s">
        <v>1176</v>
      </c>
      <c r="C35" s="548" t="s">
        <v>1324</v>
      </c>
    </row>
    <row r="36" spans="2:3" x14ac:dyDescent="0.35">
      <c r="B36" s="542" t="s">
        <v>1178</v>
      </c>
      <c r="C36" s="543" t="s">
        <v>1325</v>
      </c>
    </row>
    <row r="37" spans="2:3" x14ac:dyDescent="0.35">
      <c r="B37" s="542" t="s">
        <v>1180</v>
      </c>
      <c r="C37" s="543" t="s">
        <v>1326</v>
      </c>
    </row>
    <row r="38" spans="2:3" x14ac:dyDescent="0.35">
      <c r="B38" s="547" t="s">
        <v>1182</v>
      </c>
      <c r="C38" s="548" t="s">
        <v>1327</v>
      </c>
    </row>
    <row r="39" spans="2:3" x14ac:dyDescent="0.35">
      <c r="B39" s="542" t="s">
        <v>1184</v>
      </c>
      <c r="C39" s="543" t="s">
        <v>1328</v>
      </c>
    </row>
    <row r="40" spans="2:3" ht="28" x14ac:dyDescent="0.35">
      <c r="B40" s="542" t="s">
        <v>1186</v>
      </c>
      <c r="C40" s="543" t="s">
        <v>1187</v>
      </c>
    </row>
    <row r="41" spans="2:3" ht="28" x14ac:dyDescent="0.35">
      <c r="B41" s="542" t="s">
        <v>1188</v>
      </c>
      <c r="C41" s="543" t="s">
        <v>1189</v>
      </c>
    </row>
    <row r="42" spans="2:3" x14ac:dyDescent="0.35">
      <c r="B42" s="542" t="s">
        <v>1190</v>
      </c>
      <c r="C42" s="543" t="s">
        <v>1329</v>
      </c>
    </row>
    <row r="43" spans="2:3" x14ac:dyDescent="0.35">
      <c r="B43" s="551" t="s">
        <v>1194</v>
      </c>
      <c r="C43" s="552" t="s">
        <v>1330</v>
      </c>
    </row>
    <row r="44" spans="2:3" x14ac:dyDescent="0.35">
      <c r="B44" s="547" t="s">
        <v>1196</v>
      </c>
      <c r="C44" s="548" t="s">
        <v>1331</v>
      </c>
    </row>
    <row r="45" spans="2:3" x14ac:dyDescent="0.35">
      <c r="B45" s="542" t="s">
        <v>1198</v>
      </c>
      <c r="C45" s="543" t="s">
        <v>1332</v>
      </c>
    </row>
    <row r="46" spans="2:3" x14ac:dyDescent="0.35">
      <c r="B46" s="542" t="s">
        <v>1200</v>
      </c>
      <c r="C46" s="543" t="s">
        <v>1201</v>
      </c>
    </row>
    <row r="47" spans="2:3" x14ac:dyDescent="0.35">
      <c r="B47" s="542" t="s">
        <v>1202</v>
      </c>
      <c r="C47" s="543" t="s">
        <v>1333</v>
      </c>
    </row>
    <row r="48" spans="2:3" x14ac:dyDescent="0.35">
      <c r="B48" s="542" t="s">
        <v>1204</v>
      </c>
      <c r="C48" s="543" t="s">
        <v>1205</v>
      </c>
    </row>
    <row r="49" spans="2:3" x14ac:dyDescent="0.35">
      <c r="B49" s="542" t="s">
        <v>1206</v>
      </c>
      <c r="C49" s="543" t="s">
        <v>1334</v>
      </c>
    </row>
    <row r="50" spans="2:3" x14ac:dyDescent="0.35">
      <c r="B50" s="542" t="s">
        <v>1208</v>
      </c>
      <c r="C50" s="543" t="s">
        <v>1209</v>
      </c>
    </row>
    <row r="51" spans="2:3" x14ac:dyDescent="0.35">
      <c r="B51" s="547" t="s">
        <v>1210</v>
      </c>
      <c r="C51" s="548" t="s">
        <v>1335</v>
      </c>
    </row>
    <row r="52" spans="2:3" x14ac:dyDescent="0.35">
      <c r="B52" s="542" t="s">
        <v>1212</v>
      </c>
      <c r="C52" s="543" t="s">
        <v>1336</v>
      </c>
    </row>
    <row r="53" spans="2:3" x14ac:dyDescent="0.35">
      <c r="B53" s="542" t="s">
        <v>1214</v>
      </c>
      <c r="C53" s="543" t="s">
        <v>1337</v>
      </c>
    </row>
    <row r="54" spans="2:3" x14ac:dyDescent="0.35">
      <c r="B54" s="542" t="s">
        <v>1216</v>
      </c>
      <c r="C54" s="543" t="s">
        <v>1217</v>
      </c>
    </row>
    <row r="55" spans="2:3" x14ac:dyDescent="0.35">
      <c r="B55" s="547" t="s">
        <v>1218</v>
      </c>
      <c r="C55" s="548" t="s">
        <v>1338</v>
      </c>
    </row>
    <row r="56" spans="2:3" x14ac:dyDescent="0.35">
      <c r="B56" s="542" t="s">
        <v>1220</v>
      </c>
      <c r="C56" s="543" t="s">
        <v>1339</v>
      </c>
    </row>
    <row r="57" spans="2:3" ht="28" x14ac:dyDescent="0.35">
      <c r="B57" s="542" t="s">
        <v>1222</v>
      </c>
      <c r="C57" s="543" t="s">
        <v>1223</v>
      </c>
    </row>
    <row r="58" spans="2:3" x14ac:dyDescent="0.35">
      <c r="B58" s="542" t="s">
        <v>1224</v>
      </c>
      <c r="C58" s="543" t="s">
        <v>1225</v>
      </c>
    </row>
    <row r="59" spans="2:3" x14ac:dyDescent="0.35">
      <c r="B59" s="542" t="s">
        <v>1226</v>
      </c>
      <c r="C59" s="543" t="s">
        <v>1340</v>
      </c>
    </row>
    <row r="60" spans="2:3" x14ac:dyDescent="0.35">
      <c r="B60" s="542" t="s">
        <v>1228</v>
      </c>
      <c r="C60" s="543" t="s">
        <v>1229</v>
      </c>
    </row>
    <row r="61" spans="2:3" x14ac:dyDescent="0.35">
      <c r="B61" s="547" t="s">
        <v>1230</v>
      </c>
      <c r="C61" s="548" t="s">
        <v>1341</v>
      </c>
    </row>
    <row r="62" spans="2:3" x14ac:dyDescent="0.35">
      <c r="B62" s="542" t="s">
        <v>1232</v>
      </c>
      <c r="C62" s="543" t="s">
        <v>1342</v>
      </c>
    </row>
    <row r="63" spans="2:3" x14ac:dyDescent="0.35">
      <c r="B63" s="542" t="s">
        <v>1234</v>
      </c>
      <c r="C63" s="543" t="s">
        <v>1343</v>
      </c>
    </row>
    <row r="64" spans="2:3" x14ac:dyDescent="0.35">
      <c r="B64" s="542" t="s">
        <v>1236</v>
      </c>
      <c r="C64" s="543" t="s">
        <v>1237</v>
      </c>
    </row>
    <row r="65" spans="2:3" x14ac:dyDescent="0.35">
      <c r="B65" s="547" t="s">
        <v>1238</v>
      </c>
      <c r="C65" s="548" t="s">
        <v>1344</v>
      </c>
    </row>
    <row r="66" spans="2:3" x14ac:dyDescent="0.35">
      <c r="B66" s="542" t="s">
        <v>1240</v>
      </c>
      <c r="C66" s="543" t="s">
        <v>1345</v>
      </c>
    </row>
    <row r="67" spans="2:3" ht="28" x14ac:dyDescent="0.35">
      <c r="B67" s="542" t="s">
        <v>1242</v>
      </c>
      <c r="C67" s="543" t="s">
        <v>1243</v>
      </c>
    </row>
    <row r="68" spans="2:3" x14ac:dyDescent="0.35">
      <c r="B68" s="542" t="s">
        <v>1244</v>
      </c>
      <c r="C68" s="543" t="s">
        <v>1245</v>
      </c>
    </row>
    <row r="69" spans="2:3" x14ac:dyDescent="0.35">
      <c r="B69" s="542" t="s">
        <v>1246</v>
      </c>
      <c r="C69" s="543" t="s">
        <v>1247</v>
      </c>
    </row>
    <row r="70" spans="2:3" x14ac:dyDescent="0.35">
      <c r="B70" s="542" t="s">
        <v>1248</v>
      </c>
      <c r="C70" s="543" t="s">
        <v>1346</v>
      </c>
    </row>
    <row r="71" spans="2:3" x14ac:dyDescent="0.35">
      <c r="B71" s="542" t="s">
        <v>1250</v>
      </c>
      <c r="C71" s="543" t="s">
        <v>1347</v>
      </c>
    </row>
    <row r="72" spans="2:3" x14ac:dyDescent="0.35">
      <c r="B72" s="547" t="s">
        <v>1255</v>
      </c>
      <c r="C72" s="548" t="s">
        <v>1348</v>
      </c>
    </row>
    <row r="73" spans="2:3" x14ac:dyDescent="0.35">
      <c r="B73" s="542" t="s">
        <v>1257</v>
      </c>
      <c r="C73" s="543" t="s">
        <v>1349</v>
      </c>
    </row>
    <row r="74" spans="2:3" x14ac:dyDescent="0.35">
      <c r="B74" s="542" t="s">
        <v>1261</v>
      </c>
      <c r="C74" s="543" t="s">
        <v>1262</v>
      </c>
    </row>
    <row r="75" spans="2:3" x14ac:dyDescent="0.35">
      <c r="B75" s="547" t="s">
        <v>1265</v>
      </c>
      <c r="C75" s="548" t="s">
        <v>1350</v>
      </c>
    </row>
    <row r="76" spans="2:3" x14ac:dyDescent="0.35">
      <c r="B76" s="542" t="s">
        <v>1269</v>
      </c>
      <c r="C76" s="543" t="s">
        <v>1350</v>
      </c>
    </row>
    <row r="77" spans="2:3" x14ac:dyDescent="0.35">
      <c r="B77" s="547" t="s">
        <v>1271</v>
      </c>
      <c r="C77" s="548" t="s">
        <v>1272</v>
      </c>
    </row>
    <row r="78" spans="2:3" x14ac:dyDescent="0.35">
      <c r="B78" s="542" t="s">
        <v>1273</v>
      </c>
      <c r="C78" s="543" t="s">
        <v>1274</v>
      </c>
    </row>
    <row r="79" spans="2:3" x14ac:dyDescent="0.35">
      <c r="B79" s="542" t="s">
        <v>1275</v>
      </c>
      <c r="C79" s="543" t="s">
        <v>1276</v>
      </c>
    </row>
    <row r="80" spans="2:3" x14ac:dyDescent="0.35">
      <c r="B80" s="542" t="s">
        <v>1277</v>
      </c>
      <c r="C80" s="543" t="s">
        <v>1278</v>
      </c>
    </row>
    <row r="81" spans="2:3" x14ac:dyDescent="0.35">
      <c r="B81" s="551" t="s">
        <v>1279</v>
      </c>
      <c r="C81" s="552" t="s">
        <v>1351</v>
      </c>
    </row>
    <row r="82" spans="2:3" x14ac:dyDescent="0.35">
      <c r="B82" s="547" t="s">
        <v>1281</v>
      </c>
      <c r="C82" s="548" t="s">
        <v>1352</v>
      </c>
    </row>
    <row r="83" spans="2:3" x14ac:dyDescent="0.35">
      <c r="B83" s="542" t="s">
        <v>1285</v>
      </c>
      <c r="C83" s="543" t="s">
        <v>1352</v>
      </c>
    </row>
    <row r="84" spans="2:3" x14ac:dyDescent="0.35">
      <c r="B84" s="547" t="s">
        <v>1287</v>
      </c>
      <c r="C84" s="548" t="s">
        <v>1290</v>
      </c>
    </row>
    <row r="85" spans="2:3" x14ac:dyDescent="0.35">
      <c r="B85" s="542" t="s">
        <v>1289</v>
      </c>
      <c r="C85" s="543" t="s">
        <v>1290</v>
      </c>
    </row>
    <row r="86" spans="2:3" x14ac:dyDescent="0.35">
      <c r="B86" s="547" t="s">
        <v>1296</v>
      </c>
      <c r="C86" s="548" t="s">
        <v>1297</v>
      </c>
    </row>
    <row r="87" spans="2:3" x14ac:dyDescent="0.35">
      <c r="B87" s="542" t="s">
        <v>1298</v>
      </c>
      <c r="C87" s="543" t="s">
        <v>1297</v>
      </c>
    </row>
    <row r="88" spans="2:3" x14ac:dyDescent="0.35">
      <c r="B88" s="547" t="s">
        <v>1299</v>
      </c>
      <c r="C88" s="548" t="s">
        <v>1300</v>
      </c>
    </row>
    <row r="89" spans="2:3" x14ac:dyDescent="0.35">
      <c r="B89" s="542" t="s">
        <v>1301</v>
      </c>
      <c r="C89" s="543" t="s">
        <v>1300</v>
      </c>
    </row>
    <row r="90" spans="2:3" x14ac:dyDescent="0.35">
      <c r="B90" s="549" t="s">
        <v>1103</v>
      </c>
      <c r="C90" s="550" t="s">
        <v>1104</v>
      </c>
    </row>
    <row r="91" spans="2:3" x14ac:dyDescent="0.35">
      <c r="B91" s="551" t="s">
        <v>1107</v>
      </c>
      <c r="C91" s="552" t="s">
        <v>1353</v>
      </c>
    </row>
    <row r="92" spans="2:3" x14ac:dyDescent="0.35">
      <c r="B92" s="547" t="s">
        <v>1109</v>
      </c>
      <c r="C92" s="548" t="s">
        <v>1354</v>
      </c>
    </row>
    <row r="93" spans="2:3" x14ac:dyDescent="0.35">
      <c r="B93" s="542" t="s">
        <v>1111</v>
      </c>
      <c r="C93" s="543" t="s">
        <v>1112</v>
      </c>
    </row>
    <row r="94" spans="2:3" x14ac:dyDescent="0.35">
      <c r="B94" s="542" t="s">
        <v>1113</v>
      </c>
      <c r="C94" s="543" t="s">
        <v>1355</v>
      </c>
    </row>
    <row r="95" spans="2:3" x14ac:dyDescent="0.35">
      <c r="B95" s="547" t="s">
        <v>1121</v>
      </c>
      <c r="C95" s="548" t="s">
        <v>1356</v>
      </c>
    </row>
    <row r="96" spans="2:3" x14ac:dyDescent="0.35">
      <c r="B96" s="542" t="s">
        <v>1123</v>
      </c>
      <c r="C96" s="543" t="s">
        <v>1357</v>
      </c>
    </row>
    <row r="97" spans="2:3" x14ac:dyDescent="0.35">
      <c r="B97" s="542" t="s">
        <v>1125</v>
      </c>
      <c r="C97" s="543" t="s">
        <v>1358</v>
      </c>
    </row>
    <row r="98" spans="2:3" x14ac:dyDescent="0.35">
      <c r="B98" s="542" t="s">
        <v>1127</v>
      </c>
      <c r="C98" s="543" t="s">
        <v>1359</v>
      </c>
    </row>
    <row r="99" spans="2:3" x14ac:dyDescent="0.35">
      <c r="B99" s="547" t="s">
        <v>1129</v>
      </c>
      <c r="C99" s="548" t="s">
        <v>1360</v>
      </c>
    </row>
    <row r="100" spans="2:3" x14ac:dyDescent="0.35">
      <c r="B100" s="542" t="s">
        <v>1131</v>
      </c>
      <c r="C100" s="543" t="s">
        <v>1361</v>
      </c>
    </row>
    <row r="101" spans="2:3" x14ac:dyDescent="0.35">
      <c r="B101" s="542" t="s">
        <v>1133</v>
      </c>
      <c r="C101" s="543" t="s">
        <v>1362</v>
      </c>
    </row>
    <row r="102" spans="2:3" x14ac:dyDescent="0.35">
      <c r="B102" s="547" t="s">
        <v>1135</v>
      </c>
      <c r="C102" s="548" t="s">
        <v>1363</v>
      </c>
    </row>
    <row r="103" spans="2:3" x14ac:dyDescent="0.35">
      <c r="B103" s="542" t="s">
        <v>1137</v>
      </c>
      <c r="C103" s="543" t="s">
        <v>1138</v>
      </c>
    </row>
    <row r="104" spans="2:3" x14ac:dyDescent="0.35">
      <c r="B104" s="542" t="s">
        <v>1139</v>
      </c>
      <c r="C104" s="543" t="s">
        <v>1364</v>
      </c>
    </row>
    <row r="105" spans="2:3" x14ac:dyDescent="0.35">
      <c r="B105" s="542" t="s">
        <v>1141</v>
      </c>
      <c r="C105" s="543" t="s">
        <v>1365</v>
      </c>
    </row>
    <row r="106" spans="2:3" x14ac:dyDescent="0.35">
      <c r="B106" s="547" t="s">
        <v>1143</v>
      </c>
      <c r="C106" s="548" t="s">
        <v>1144</v>
      </c>
    </row>
    <row r="107" spans="2:3" x14ac:dyDescent="0.35">
      <c r="B107" s="542" t="s">
        <v>1145</v>
      </c>
      <c r="C107" s="543" t="s">
        <v>1144</v>
      </c>
    </row>
    <row r="108" spans="2:3" x14ac:dyDescent="0.35">
      <c r="B108" s="551" t="s">
        <v>1146</v>
      </c>
      <c r="C108" s="552" t="s">
        <v>1366</v>
      </c>
    </row>
    <row r="109" spans="2:3" x14ac:dyDescent="0.35">
      <c r="B109" s="547" t="s">
        <v>1148</v>
      </c>
      <c r="C109" s="548" t="s">
        <v>1367</v>
      </c>
    </row>
    <row r="110" spans="2:3" x14ac:dyDescent="0.35">
      <c r="B110" s="542" t="s">
        <v>1150</v>
      </c>
      <c r="C110" s="543" t="s">
        <v>1368</v>
      </c>
    </row>
    <row r="111" spans="2:3" x14ac:dyDescent="0.35">
      <c r="B111" s="542" t="s">
        <v>1156</v>
      </c>
      <c r="C111" s="543" t="s">
        <v>1369</v>
      </c>
    </row>
    <row r="112" spans="2:3" x14ac:dyDescent="0.35">
      <c r="B112" s="547" t="s">
        <v>1158</v>
      </c>
      <c r="C112" s="548" t="s">
        <v>1370</v>
      </c>
    </row>
    <row r="113" spans="2:3" x14ac:dyDescent="0.35">
      <c r="B113" s="542" t="s">
        <v>1160</v>
      </c>
      <c r="C113" s="543" t="s">
        <v>1371</v>
      </c>
    </row>
    <row r="114" spans="2:3" x14ac:dyDescent="0.35">
      <c r="B114" s="542" t="s">
        <v>1162</v>
      </c>
      <c r="C114" s="543" t="s">
        <v>1163</v>
      </c>
    </row>
    <row r="115" spans="2:3" x14ac:dyDescent="0.35">
      <c r="B115" s="547" t="s">
        <v>1164</v>
      </c>
      <c r="C115" s="548" t="s">
        <v>1372</v>
      </c>
    </row>
    <row r="116" spans="2:3" x14ac:dyDescent="0.35">
      <c r="B116" s="542" t="s">
        <v>1166</v>
      </c>
      <c r="C116" s="543" t="s">
        <v>1372</v>
      </c>
    </row>
    <row r="117" spans="2:3" x14ac:dyDescent="0.35">
      <c r="B117" s="547" t="s">
        <v>1167</v>
      </c>
      <c r="C117" s="548" t="s">
        <v>1373</v>
      </c>
    </row>
    <row r="118" spans="2:3" x14ac:dyDescent="0.35">
      <c r="B118" s="542" t="s">
        <v>1169</v>
      </c>
      <c r="C118" s="543" t="s">
        <v>1374</v>
      </c>
    </row>
    <row r="119" spans="2:3" x14ac:dyDescent="0.35">
      <c r="B119" s="542" t="s">
        <v>1171</v>
      </c>
      <c r="C119" s="543" t="s">
        <v>1172</v>
      </c>
    </row>
    <row r="120" spans="2:3" x14ac:dyDescent="0.35">
      <c r="B120" s="547" t="s">
        <v>1173</v>
      </c>
      <c r="C120" s="548" t="s">
        <v>1375</v>
      </c>
    </row>
    <row r="121" spans="2:3" x14ac:dyDescent="0.35">
      <c r="B121" s="542" t="s">
        <v>1175</v>
      </c>
      <c r="C121" s="543" t="s">
        <v>1375</v>
      </c>
    </row>
    <row r="122" spans="2:3" x14ac:dyDescent="0.35">
      <c r="B122" s="547" t="s">
        <v>1176</v>
      </c>
      <c r="C122" s="548" t="s">
        <v>1376</v>
      </c>
    </row>
    <row r="123" spans="2:3" x14ac:dyDescent="0.35">
      <c r="B123" s="542" t="s">
        <v>1178</v>
      </c>
      <c r="C123" s="543" t="s">
        <v>1377</v>
      </c>
    </row>
    <row r="124" spans="2:3" x14ac:dyDescent="0.35">
      <c r="B124" s="542" t="s">
        <v>1180</v>
      </c>
      <c r="C124" s="543" t="s">
        <v>1378</v>
      </c>
    </row>
    <row r="125" spans="2:3" x14ac:dyDescent="0.35">
      <c r="B125" s="547" t="s">
        <v>1182</v>
      </c>
      <c r="C125" s="548" t="s">
        <v>1379</v>
      </c>
    </row>
    <row r="126" spans="2:3" x14ac:dyDescent="0.35">
      <c r="B126" s="542" t="s">
        <v>1184</v>
      </c>
      <c r="C126" s="543" t="s">
        <v>1380</v>
      </c>
    </row>
    <row r="127" spans="2:3" x14ac:dyDescent="0.35">
      <c r="B127" s="542" t="s">
        <v>1190</v>
      </c>
      <c r="C127" s="543" t="s">
        <v>1381</v>
      </c>
    </row>
    <row r="128" spans="2:3" x14ac:dyDescent="0.35">
      <c r="B128" s="542" t="s">
        <v>1192</v>
      </c>
      <c r="C128" s="543" t="s">
        <v>1193</v>
      </c>
    </row>
    <row r="129" spans="2:3" x14ac:dyDescent="0.35">
      <c r="B129" s="551" t="s">
        <v>1194</v>
      </c>
      <c r="C129" s="552" t="s">
        <v>1382</v>
      </c>
    </row>
    <row r="130" spans="2:3" x14ac:dyDescent="0.35">
      <c r="B130" s="547" t="s">
        <v>1196</v>
      </c>
      <c r="C130" s="548" t="s">
        <v>1383</v>
      </c>
    </row>
    <row r="131" spans="2:3" x14ac:dyDescent="0.35">
      <c r="B131" s="542" t="s">
        <v>1198</v>
      </c>
      <c r="C131" s="543" t="s">
        <v>1384</v>
      </c>
    </row>
    <row r="132" spans="2:3" x14ac:dyDescent="0.35">
      <c r="B132" s="542" t="s">
        <v>1202</v>
      </c>
      <c r="C132" s="543" t="s">
        <v>1385</v>
      </c>
    </row>
    <row r="133" spans="2:3" x14ac:dyDescent="0.35">
      <c r="B133" s="542" t="s">
        <v>1206</v>
      </c>
      <c r="C133" s="543" t="s">
        <v>1386</v>
      </c>
    </row>
    <row r="134" spans="2:3" x14ac:dyDescent="0.35">
      <c r="B134" s="547" t="s">
        <v>1210</v>
      </c>
      <c r="C134" s="548" t="s">
        <v>1387</v>
      </c>
    </row>
    <row r="135" spans="2:3" x14ac:dyDescent="0.35">
      <c r="B135" s="542" t="s">
        <v>1212</v>
      </c>
      <c r="C135" s="543" t="s">
        <v>1264</v>
      </c>
    </row>
    <row r="136" spans="2:3" x14ac:dyDescent="0.35">
      <c r="B136" s="542" t="s">
        <v>1214</v>
      </c>
      <c r="C136" s="543" t="s">
        <v>1388</v>
      </c>
    </row>
    <row r="137" spans="2:3" x14ac:dyDescent="0.35">
      <c r="B137" s="547" t="s">
        <v>1218</v>
      </c>
      <c r="C137" s="548" t="s">
        <v>1389</v>
      </c>
    </row>
    <row r="138" spans="2:3" x14ac:dyDescent="0.35">
      <c r="B138" s="542" t="s">
        <v>1220</v>
      </c>
      <c r="C138" s="543" t="s">
        <v>1390</v>
      </c>
    </row>
    <row r="139" spans="2:3" x14ac:dyDescent="0.35">
      <c r="B139" s="542" t="s">
        <v>1226</v>
      </c>
      <c r="C139" s="543" t="s">
        <v>1391</v>
      </c>
    </row>
    <row r="140" spans="2:3" x14ac:dyDescent="0.35">
      <c r="B140" s="547" t="s">
        <v>1230</v>
      </c>
      <c r="C140" s="548" t="s">
        <v>1392</v>
      </c>
    </row>
    <row r="141" spans="2:3" x14ac:dyDescent="0.35">
      <c r="B141" s="542" t="s">
        <v>1232</v>
      </c>
      <c r="C141" s="543" t="s">
        <v>1393</v>
      </c>
    </row>
    <row r="142" spans="2:3" x14ac:dyDescent="0.35">
      <c r="B142" s="542" t="s">
        <v>1234</v>
      </c>
      <c r="C142" s="543" t="s">
        <v>1394</v>
      </c>
    </row>
    <row r="143" spans="2:3" x14ac:dyDescent="0.35">
      <c r="B143" s="547" t="s">
        <v>1238</v>
      </c>
      <c r="C143" s="548" t="s">
        <v>1395</v>
      </c>
    </row>
    <row r="144" spans="2:3" x14ac:dyDescent="0.35">
      <c r="B144" s="542" t="s">
        <v>1240</v>
      </c>
      <c r="C144" s="543" t="s">
        <v>1396</v>
      </c>
    </row>
    <row r="145" spans="2:3" x14ac:dyDescent="0.35">
      <c r="B145" s="542" t="s">
        <v>1248</v>
      </c>
      <c r="C145" s="543" t="s">
        <v>1372</v>
      </c>
    </row>
    <row r="146" spans="2:3" x14ac:dyDescent="0.35">
      <c r="B146" s="542" t="s">
        <v>1250</v>
      </c>
      <c r="C146" s="543" t="s">
        <v>1397</v>
      </c>
    </row>
    <row r="147" spans="2:3" x14ac:dyDescent="0.35">
      <c r="B147" s="547" t="s">
        <v>1252</v>
      </c>
      <c r="C147" s="548" t="s">
        <v>1253</v>
      </c>
    </row>
    <row r="148" spans="2:3" ht="28" x14ac:dyDescent="0.35">
      <c r="B148" s="542" t="s">
        <v>1254</v>
      </c>
      <c r="C148" s="543" t="s">
        <v>1253</v>
      </c>
    </row>
    <row r="149" spans="2:3" x14ac:dyDescent="0.35">
      <c r="B149" s="547" t="s">
        <v>1255</v>
      </c>
      <c r="C149" s="548" t="s">
        <v>1398</v>
      </c>
    </row>
    <row r="150" spans="2:3" x14ac:dyDescent="0.35">
      <c r="B150" s="542" t="s">
        <v>1257</v>
      </c>
      <c r="C150" s="543" t="s">
        <v>1294</v>
      </c>
    </row>
    <row r="151" spans="2:3" x14ac:dyDescent="0.35">
      <c r="B151" s="542" t="s">
        <v>1259</v>
      </c>
      <c r="C151" s="543" t="s">
        <v>1260</v>
      </c>
    </row>
    <row r="152" spans="2:3" x14ac:dyDescent="0.35">
      <c r="B152" s="542" t="s">
        <v>1263</v>
      </c>
      <c r="C152" s="543" t="s">
        <v>1264</v>
      </c>
    </row>
    <row r="153" spans="2:3" x14ac:dyDescent="0.35">
      <c r="B153" s="547" t="s">
        <v>1265</v>
      </c>
      <c r="C153" s="548" t="s">
        <v>1399</v>
      </c>
    </row>
    <row r="154" spans="2:3" x14ac:dyDescent="0.35">
      <c r="B154" s="542" t="s">
        <v>1267</v>
      </c>
      <c r="C154" s="543" t="s">
        <v>1268</v>
      </c>
    </row>
    <row r="155" spans="2:3" x14ac:dyDescent="0.35">
      <c r="B155" s="542" t="s">
        <v>1269</v>
      </c>
      <c r="C155" s="543" t="s">
        <v>1400</v>
      </c>
    </row>
    <row r="156" spans="2:3" x14ac:dyDescent="0.35">
      <c r="B156" s="551" t="s">
        <v>1279</v>
      </c>
      <c r="C156" s="552" t="s">
        <v>1401</v>
      </c>
    </row>
    <row r="157" spans="2:3" x14ac:dyDescent="0.35">
      <c r="B157" s="547" t="s">
        <v>1281</v>
      </c>
      <c r="C157" s="548" t="s">
        <v>1402</v>
      </c>
    </row>
    <row r="158" spans="2:3" x14ac:dyDescent="0.35">
      <c r="B158" s="542" t="s">
        <v>1283</v>
      </c>
      <c r="C158" s="543" t="s">
        <v>1284</v>
      </c>
    </row>
    <row r="159" spans="2:3" x14ac:dyDescent="0.35">
      <c r="B159" s="542" t="s">
        <v>1285</v>
      </c>
      <c r="C159" s="543" t="s">
        <v>1403</v>
      </c>
    </row>
    <row r="160" spans="2:3" x14ac:dyDescent="0.35">
      <c r="B160" s="547" t="s">
        <v>1287</v>
      </c>
      <c r="C160" s="548" t="s">
        <v>1292</v>
      </c>
    </row>
    <row r="161" spans="2:3" x14ac:dyDescent="0.35">
      <c r="B161" s="542" t="s">
        <v>1291</v>
      </c>
      <c r="C161" s="543" t="s">
        <v>1292</v>
      </c>
    </row>
    <row r="162" spans="2:3" x14ac:dyDescent="0.35">
      <c r="B162" s="547" t="s">
        <v>1293</v>
      </c>
      <c r="C162" s="548" t="s">
        <v>1294</v>
      </c>
    </row>
    <row r="163" spans="2:3" x14ac:dyDescent="0.35">
      <c r="B163" s="542" t="s">
        <v>1295</v>
      </c>
      <c r="C163" s="543" t="s">
        <v>1294</v>
      </c>
    </row>
    <row r="164" spans="2:3" x14ac:dyDescent="0.35">
      <c r="B164" s="544" t="s">
        <v>1302</v>
      </c>
      <c r="C164" s="544" t="s">
        <v>1105</v>
      </c>
    </row>
  </sheetData>
  <pageMargins left="0.7" right="0.7" top="0.75" bottom="0.75" header="0.3" footer="0.3"/>
  <pageSetup paperSize="9"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
  <sheetViews>
    <sheetView workbookViewId="0">
      <selection activeCell="B13" sqref="B13"/>
    </sheetView>
  </sheetViews>
  <sheetFormatPr baseColWidth="10" defaultRowHeight="14.5" x14ac:dyDescent="0.35"/>
  <cols>
    <col min="1" max="1" width="10.90625" style="6"/>
    <col min="2" max="2" width="51.08984375" style="6" customWidth="1"/>
    <col min="3" max="8" width="25.90625" style="6" customWidth="1"/>
    <col min="9" max="16384" width="10.90625" style="6"/>
  </cols>
  <sheetData>
    <row r="2" spans="2:8" ht="28" x14ac:dyDescent="0.35">
      <c r="B2" s="541" t="s">
        <v>1408</v>
      </c>
      <c r="C2" s="541" t="s">
        <v>1409</v>
      </c>
      <c r="D2" s="541" t="s">
        <v>1410</v>
      </c>
      <c r="E2" s="541" t="s">
        <v>1411</v>
      </c>
      <c r="F2" s="541" t="s">
        <v>1412</v>
      </c>
      <c r="G2" s="541" t="s">
        <v>1413</v>
      </c>
      <c r="H2" s="541" t="s">
        <v>1414</v>
      </c>
    </row>
    <row r="3" spans="2:8" ht="28" x14ac:dyDescent="0.35">
      <c r="B3" s="542" t="s">
        <v>19</v>
      </c>
      <c r="C3" s="543" t="s">
        <v>2368</v>
      </c>
      <c r="D3" s="543" t="s">
        <v>2136</v>
      </c>
      <c r="E3" s="543">
        <v>0</v>
      </c>
      <c r="F3" s="543">
        <v>0</v>
      </c>
      <c r="G3" s="543">
        <v>0</v>
      </c>
      <c r="H3" s="553" t="s">
        <v>1834</v>
      </c>
    </row>
    <row r="4" spans="2:8" ht="28" x14ac:dyDescent="0.35">
      <c r="B4" s="542" t="s">
        <v>1835</v>
      </c>
      <c r="C4" s="543" t="s">
        <v>1836</v>
      </c>
      <c r="D4" s="543">
        <v>0</v>
      </c>
      <c r="E4" s="543">
        <v>0</v>
      </c>
      <c r="F4" s="543">
        <v>0</v>
      </c>
      <c r="G4" s="543">
        <v>0</v>
      </c>
      <c r="H4" s="553" t="s">
        <v>1836</v>
      </c>
    </row>
    <row r="5" spans="2:8" ht="28" x14ac:dyDescent="0.35">
      <c r="B5" s="542" t="s">
        <v>13</v>
      </c>
      <c r="C5" s="543" t="s">
        <v>1837</v>
      </c>
      <c r="D5" s="543">
        <v>0</v>
      </c>
      <c r="E5" s="543">
        <v>0</v>
      </c>
      <c r="F5" s="543">
        <v>0</v>
      </c>
      <c r="G5" s="543">
        <v>0</v>
      </c>
      <c r="H5" s="553" t="s">
        <v>1837</v>
      </c>
    </row>
    <row r="6" spans="2:8" ht="42" x14ac:dyDescent="0.35">
      <c r="B6" s="542" t="s">
        <v>11</v>
      </c>
      <c r="C6" s="543" t="s">
        <v>1838</v>
      </c>
      <c r="D6" s="543">
        <v>0</v>
      </c>
      <c r="E6" s="543">
        <v>0</v>
      </c>
      <c r="F6" s="543">
        <v>0</v>
      </c>
      <c r="G6" s="543">
        <v>0</v>
      </c>
      <c r="H6" s="553" t="s">
        <v>1838</v>
      </c>
    </row>
    <row r="7" spans="2:8" ht="28" x14ac:dyDescent="0.35">
      <c r="B7" s="542" t="s">
        <v>7</v>
      </c>
      <c r="C7" s="543" t="s">
        <v>1839</v>
      </c>
      <c r="D7" s="543">
        <v>0</v>
      </c>
      <c r="E7" s="543">
        <v>0</v>
      </c>
      <c r="F7" s="543">
        <v>0</v>
      </c>
      <c r="G7" s="543">
        <v>0</v>
      </c>
      <c r="H7" s="553" t="s">
        <v>1839</v>
      </c>
    </row>
    <row r="8" spans="2:8" x14ac:dyDescent="0.35">
      <c r="B8" s="542" t="s">
        <v>9</v>
      </c>
      <c r="C8" s="543" t="s">
        <v>1840</v>
      </c>
      <c r="D8" s="543">
        <v>0</v>
      </c>
      <c r="E8" s="543">
        <v>0</v>
      </c>
      <c r="F8" s="543">
        <v>0</v>
      </c>
      <c r="G8" s="543">
        <v>0</v>
      </c>
      <c r="H8" s="553" t="s">
        <v>1840</v>
      </c>
    </row>
    <row r="9" spans="2:8" x14ac:dyDescent="0.35">
      <c r="B9" s="542" t="s">
        <v>1841</v>
      </c>
      <c r="C9" s="543" t="s">
        <v>2369</v>
      </c>
      <c r="D9" s="543" t="s">
        <v>2370</v>
      </c>
      <c r="E9" s="543">
        <v>0</v>
      </c>
      <c r="F9" s="543">
        <v>0</v>
      </c>
      <c r="G9" s="543">
        <v>0</v>
      </c>
      <c r="H9" s="553" t="s">
        <v>1842</v>
      </c>
    </row>
    <row r="10" spans="2:8" x14ac:dyDescent="0.35">
      <c r="B10" s="544" t="s">
        <v>2068</v>
      </c>
      <c r="C10" s="544" t="s">
        <v>2366</v>
      </c>
      <c r="D10" s="544" t="s">
        <v>2367</v>
      </c>
      <c r="E10" s="544">
        <v>0</v>
      </c>
      <c r="F10" s="544">
        <v>0</v>
      </c>
      <c r="G10" s="544">
        <v>0</v>
      </c>
      <c r="H10" s="544" t="s">
        <v>1843</v>
      </c>
    </row>
  </sheetData>
  <pageMargins left="0.7" right="0.7" top="0.75" bottom="0.75" header="0.3" footer="0.3"/>
  <pageSetup paperSize="9"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
  <sheetViews>
    <sheetView workbookViewId="0">
      <selection activeCell="B13" sqref="B13"/>
    </sheetView>
  </sheetViews>
  <sheetFormatPr baseColWidth="10" defaultRowHeight="14.5" x14ac:dyDescent="0.35"/>
  <cols>
    <col min="1" max="1" width="10.90625" style="6"/>
    <col min="2" max="2" width="43.90625" style="6" customWidth="1"/>
    <col min="3" max="3" width="15.08984375" style="6" customWidth="1"/>
    <col min="4" max="16384" width="10.90625" style="6"/>
  </cols>
  <sheetData>
    <row r="2" spans="2:3" x14ac:dyDescent="0.35">
      <c r="B2" s="541" t="s">
        <v>1417</v>
      </c>
      <c r="C2" s="541" t="s">
        <v>1101</v>
      </c>
    </row>
    <row r="3" spans="2:3" x14ac:dyDescent="0.35">
      <c r="B3" s="542" t="s">
        <v>1418</v>
      </c>
      <c r="C3" s="543" t="s">
        <v>1843</v>
      </c>
    </row>
    <row r="4" spans="2:3" x14ac:dyDescent="0.35">
      <c r="B4" s="544" t="s">
        <v>2068</v>
      </c>
      <c r="C4" s="544" t="s">
        <v>1843</v>
      </c>
    </row>
  </sheetData>
  <pageMargins left="0.7" right="0.7" top="0.75" bottom="0.75" header="0.3" footer="0.3"/>
  <pageSetup paperSize="9"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
  <sheetViews>
    <sheetView workbookViewId="0">
      <selection activeCell="B13" sqref="B13"/>
    </sheetView>
  </sheetViews>
  <sheetFormatPr baseColWidth="10" defaultRowHeight="14.5" x14ac:dyDescent="0.35"/>
  <cols>
    <col min="1" max="1" width="10.90625" style="6"/>
    <col min="2" max="2" width="48.6328125" style="6" customWidth="1"/>
    <col min="3" max="3" width="19.90625" style="6" customWidth="1"/>
    <col min="4" max="5" width="24.6328125" style="6" customWidth="1"/>
    <col min="6" max="16384" width="10.90625" style="6"/>
  </cols>
  <sheetData>
    <row r="2" spans="2:5" x14ac:dyDescent="0.35">
      <c r="B2" s="541" t="s">
        <v>2371</v>
      </c>
      <c r="C2" s="541" t="s">
        <v>1418</v>
      </c>
      <c r="D2" s="541" t="s">
        <v>1806</v>
      </c>
      <c r="E2" s="541" t="s">
        <v>1414</v>
      </c>
    </row>
    <row r="3" spans="2:5" ht="28" x14ac:dyDescent="0.35">
      <c r="B3" s="542" t="s">
        <v>19</v>
      </c>
      <c r="C3" s="543" t="s">
        <v>1834</v>
      </c>
      <c r="D3" s="543">
        <v>0</v>
      </c>
      <c r="E3" s="553" t="s">
        <v>1834</v>
      </c>
    </row>
    <row r="4" spans="2:5" ht="28" x14ac:dyDescent="0.35">
      <c r="B4" s="542" t="s">
        <v>1835</v>
      </c>
      <c r="C4" s="543" t="s">
        <v>1836</v>
      </c>
      <c r="D4" s="543">
        <v>0</v>
      </c>
      <c r="E4" s="553" t="s">
        <v>1836</v>
      </c>
    </row>
    <row r="5" spans="2:5" ht="28" x14ac:dyDescent="0.35">
      <c r="B5" s="542" t="s">
        <v>13</v>
      </c>
      <c r="C5" s="543" t="s">
        <v>1837</v>
      </c>
      <c r="D5" s="543">
        <v>0</v>
      </c>
      <c r="E5" s="553" t="s">
        <v>1837</v>
      </c>
    </row>
    <row r="6" spans="2:5" ht="42" x14ac:dyDescent="0.35">
      <c r="B6" s="542" t="s">
        <v>11</v>
      </c>
      <c r="C6" s="543" t="s">
        <v>1838</v>
      </c>
      <c r="D6" s="543">
        <v>0</v>
      </c>
      <c r="E6" s="553" t="s">
        <v>1838</v>
      </c>
    </row>
    <row r="7" spans="2:5" ht="28" x14ac:dyDescent="0.35">
      <c r="B7" s="542" t="s">
        <v>7</v>
      </c>
      <c r="C7" s="543" t="s">
        <v>1839</v>
      </c>
      <c r="D7" s="543">
        <v>0</v>
      </c>
      <c r="E7" s="553" t="s">
        <v>1839</v>
      </c>
    </row>
    <row r="8" spans="2:5" ht="28" x14ac:dyDescent="0.35">
      <c r="B8" s="542" t="s">
        <v>9</v>
      </c>
      <c r="C8" s="543" t="s">
        <v>1840</v>
      </c>
      <c r="D8" s="543">
        <v>0</v>
      </c>
      <c r="E8" s="553" t="s">
        <v>1840</v>
      </c>
    </row>
    <row r="9" spans="2:5" x14ac:dyDescent="0.35">
      <c r="B9" s="542" t="s">
        <v>1841</v>
      </c>
      <c r="C9" s="543" t="s">
        <v>1842</v>
      </c>
      <c r="D9" s="543">
        <v>0</v>
      </c>
      <c r="E9" s="553" t="s">
        <v>1842</v>
      </c>
    </row>
    <row r="10" spans="2:5" x14ac:dyDescent="0.35">
      <c r="B10" s="544" t="s">
        <v>94</v>
      </c>
      <c r="C10" s="544" t="s">
        <v>1843</v>
      </c>
      <c r="D10" s="544">
        <v>0</v>
      </c>
      <c r="E10" s="544" t="s">
        <v>1843</v>
      </c>
    </row>
  </sheetData>
  <pageMargins left="0.7" right="0.7" top="0.75" bottom="0.75" header="0.3" footer="0.3"/>
  <pageSetup paperSize="9"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2"/>
  <sheetViews>
    <sheetView workbookViewId="0">
      <selection activeCell="B13" sqref="B13"/>
    </sheetView>
  </sheetViews>
  <sheetFormatPr baseColWidth="10" defaultRowHeight="14.5" x14ac:dyDescent="0.35"/>
  <cols>
    <col min="1" max="1" width="10.90625" style="6"/>
    <col min="2" max="2" width="51.08984375" style="6" customWidth="1"/>
    <col min="3" max="3" width="15.08984375" style="6" customWidth="1"/>
    <col min="4" max="4" width="22.36328125" style="6" customWidth="1"/>
    <col min="5" max="16384" width="10.90625" style="6"/>
  </cols>
  <sheetData>
    <row r="2" spans="2:4" ht="28" x14ac:dyDescent="0.35">
      <c r="B2" s="541" t="s">
        <v>1422</v>
      </c>
      <c r="C2" s="541" t="s">
        <v>1423</v>
      </c>
      <c r="D2" s="541" t="s">
        <v>1101</v>
      </c>
    </row>
    <row r="3" spans="2:4" x14ac:dyDescent="0.35">
      <c r="B3" s="545" t="s">
        <v>1833</v>
      </c>
      <c r="C3" s="554" t="s">
        <v>1424</v>
      </c>
      <c r="D3" s="546" t="s">
        <v>1843</v>
      </c>
    </row>
    <row r="4" spans="2:4" x14ac:dyDescent="0.35">
      <c r="B4" s="551" t="s">
        <v>1425</v>
      </c>
      <c r="C4" s="555" t="s">
        <v>1424</v>
      </c>
      <c r="D4" s="552" t="s">
        <v>2372</v>
      </c>
    </row>
    <row r="5" spans="2:4" x14ac:dyDescent="0.35">
      <c r="B5" s="547" t="s">
        <v>1807</v>
      </c>
      <c r="C5" s="556" t="s">
        <v>1424</v>
      </c>
      <c r="D5" s="548" t="s">
        <v>2373</v>
      </c>
    </row>
    <row r="6" spans="2:4" ht="28" x14ac:dyDescent="0.35">
      <c r="B6" s="542" t="s">
        <v>2374</v>
      </c>
      <c r="C6" s="557" t="s">
        <v>1436</v>
      </c>
      <c r="D6" s="543" t="s">
        <v>1836</v>
      </c>
    </row>
    <row r="7" spans="2:4" x14ac:dyDescent="0.35">
      <c r="B7" s="542" t="s">
        <v>2375</v>
      </c>
      <c r="C7" s="557" t="s">
        <v>1436</v>
      </c>
      <c r="D7" s="543" t="s">
        <v>1839</v>
      </c>
    </row>
    <row r="8" spans="2:4" x14ac:dyDescent="0.35">
      <c r="B8" s="547" t="s">
        <v>1812</v>
      </c>
      <c r="C8" s="556" t="s">
        <v>1424</v>
      </c>
      <c r="D8" s="548" t="s">
        <v>2376</v>
      </c>
    </row>
    <row r="9" spans="2:4" ht="28" x14ac:dyDescent="0.35">
      <c r="B9" s="542" t="s">
        <v>2377</v>
      </c>
      <c r="C9" s="557" t="s">
        <v>1429</v>
      </c>
      <c r="D9" s="543" t="s">
        <v>2378</v>
      </c>
    </row>
    <row r="10" spans="2:4" x14ac:dyDescent="0.35">
      <c r="B10" s="542" t="s">
        <v>2379</v>
      </c>
      <c r="C10" s="557" t="s">
        <v>1436</v>
      </c>
      <c r="D10" s="543" t="s">
        <v>1840</v>
      </c>
    </row>
    <row r="11" spans="2:4" ht="28" x14ac:dyDescent="0.35">
      <c r="B11" s="542" t="s">
        <v>2380</v>
      </c>
      <c r="C11" s="557" t="s">
        <v>1436</v>
      </c>
      <c r="D11" s="543" t="s">
        <v>2381</v>
      </c>
    </row>
    <row r="12" spans="2:4" ht="28" x14ac:dyDescent="0.35">
      <c r="B12" s="547" t="s">
        <v>2382</v>
      </c>
      <c r="C12" s="556" t="s">
        <v>1424</v>
      </c>
      <c r="D12" s="548" t="s">
        <v>1837</v>
      </c>
    </row>
    <row r="13" spans="2:4" x14ac:dyDescent="0.35">
      <c r="B13" s="542" t="s">
        <v>2383</v>
      </c>
      <c r="C13" s="557" t="s">
        <v>1429</v>
      </c>
      <c r="D13" s="543" t="s">
        <v>1837</v>
      </c>
    </row>
    <row r="14" spans="2:4" ht="28" x14ac:dyDescent="0.35">
      <c r="B14" s="547" t="s">
        <v>2384</v>
      </c>
      <c r="C14" s="556" t="s">
        <v>1424</v>
      </c>
      <c r="D14" s="548" t="s">
        <v>1838</v>
      </c>
    </row>
    <row r="15" spans="2:4" ht="28" x14ac:dyDescent="0.35">
      <c r="B15" s="542" t="s">
        <v>2385</v>
      </c>
      <c r="C15" s="557" t="s">
        <v>1436</v>
      </c>
      <c r="D15" s="543" t="s">
        <v>1838</v>
      </c>
    </row>
    <row r="16" spans="2:4" x14ac:dyDescent="0.35">
      <c r="B16" s="551" t="s">
        <v>2386</v>
      </c>
      <c r="C16" s="555" t="s">
        <v>1424</v>
      </c>
      <c r="D16" s="552" t="s">
        <v>1842</v>
      </c>
    </row>
    <row r="17" spans="2:4" x14ac:dyDescent="0.35">
      <c r="B17" s="547" t="s">
        <v>2387</v>
      </c>
      <c r="C17" s="556" t="s">
        <v>1424</v>
      </c>
      <c r="D17" s="548" t="s">
        <v>2388</v>
      </c>
    </row>
    <row r="18" spans="2:4" ht="28" x14ac:dyDescent="0.35">
      <c r="B18" s="542" t="s">
        <v>2389</v>
      </c>
      <c r="C18" s="557" t="s">
        <v>1436</v>
      </c>
      <c r="D18" s="543" t="s">
        <v>2388</v>
      </c>
    </row>
    <row r="19" spans="2:4" x14ac:dyDescent="0.35">
      <c r="B19" s="547" t="s">
        <v>2390</v>
      </c>
      <c r="C19" s="556" t="s">
        <v>1424</v>
      </c>
      <c r="D19" s="548" t="s">
        <v>2391</v>
      </c>
    </row>
    <row r="20" spans="2:4" ht="42" x14ac:dyDescent="0.35">
      <c r="B20" s="542" t="s">
        <v>2392</v>
      </c>
      <c r="C20" s="557" t="s">
        <v>1429</v>
      </c>
      <c r="D20" s="543" t="s">
        <v>2393</v>
      </c>
    </row>
    <row r="21" spans="2:4" ht="28" x14ac:dyDescent="0.35">
      <c r="B21" s="542" t="s">
        <v>2394</v>
      </c>
      <c r="C21" s="557" t="s">
        <v>1436</v>
      </c>
      <c r="D21" s="543" t="s">
        <v>2395</v>
      </c>
    </row>
    <row r="22" spans="2:4" x14ac:dyDescent="0.35">
      <c r="B22" s="544" t="s">
        <v>2068</v>
      </c>
      <c r="C22" s="541" t="s">
        <v>1424</v>
      </c>
      <c r="D22" s="544" t="s">
        <v>1843</v>
      </c>
    </row>
  </sheetData>
  <pageMargins left="0.7" right="0.7" top="0.75" bottom="0.75" header="0.3" footer="0.3"/>
  <pageSetup paperSize="9"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5"/>
  <sheetViews>
    <sheetView workbookViewId="0">
      <selection activeCell="B13" sqref="B13"/>
    </sheetView>
  </sheetViews>
  <sheetFormatPr baseColWidth="10" defaultRowHeight="14.5" x14ac:dyDescent="0.35"/>
  <cols>
    <col min="1" max="1" width="10.90625" style="6"/>
    <col min="2" max="2" width="51.08984375" style="6" customWidth="1"/>
    <col min="3" max="3" width="15.08984375" style="6" customWidth="1"/>
    <col min="4" max="4" width="22.36328125" style="6" customWidth="1"/>
    <col min="5" max="16384" width="10.90625" style="6"/>
  </cols>
  <sheetData>
    <row r="2" spans="2:4" ht="28" x14ac:dyDescent="0.35">
      <c r="B2" s="541" t="s">
        <v>1422</v>
      </c>
      <c r="C2" s="541" t="s">
        <v>1423</v>
      </c>
      <c r="D2" s="541" t="s">
        <v>1101</v>
      </c>
    </row>
    <row r="3" spans="2:4" ht="28" x14ac:dyDescent="0.35">
      <c r="B3" s="545" t="s">
        <v>19</v>
      </c>
      <c r="C3" s="554" t="s">
        <v>1424</v>
      </c>
      <c r="D3" s="546" t="s">
        <v>1834</v>
      </c>
    </row>
    <row r="4" spans="2:4" x14ac:dyDescent="0.35">
      <c r="B4" s="551" t="s">
        <v>1425</v>
      </c>
      <c r="C4" s="555" t="s">
        <v>1424</v>
      </c>
      <c r="D4" s="552" t="s">
        <v>1834</v>
      </c>
    </row>
    <row r="5" spans="2:4" x14ac:dyDescent="0.35">
      <c r="B5" s="547" t="s">
        <v>1812</v>
      </c>
      <c r="C5" s="556" t="s">
        <v>1424</v>
      </c>
      <c r="D5" s="548" t="s">
        <v>1834</v>
      </c>
    </row>
    <row r="6" spans="2:4" ht="28" x14ac:dyDescent="0.35">
      <c r="B6" s="542" t="s">
        <v>2377</v>
      </c>
      <c r="C6" s="557" t="s">
        <v>1429</v>
      </c>
      <c r="D6" s="543" t="s">
        <v>2378</v>
      </c>
    </row>
    <row r="7" spans="2:4" ht="28" x14ac:dyDescent="0.35">
      <c r="B7" s="542" t="s">
        <v>2380</v>
      </c>
      <c r="C7" s="557" t="s">
        <v>1436</v>
      </c>
      <c r="D7" s="543" t="s">
        <v>2381</v>
      </c>
    </row>
    <row r="8" spans="2:4" ht="28" x14ac:dyDescent="0.35">
      <c r="B8" s="545" t="s">
        <v>1835</v>
      </c>
      <c r="C8" s="554" t="s">
        <v>1424</v>
      </c>
      <c r="D8" s="546" t="s">
        <v>1836</v>
      </c>
    </row>
    <row r="9" spans="2:4" x14ac:dyDescent="0.35">
      <c r="B9" s="551" t="s">
        <v>1425</v>
      </c>
      <c r="C9" s="555" t="s">
        <v>1424</v>
      </c>
      <c r="D9" s="552" t="s">
        <v>1836</v>
      </c>
    </row>
    <row r="10" spans="2:4" x14ac:dyDescent="0.35">
      <c r="B10" s="547" t="s">
        <v>1807</v>
      </c>
      <c r="C10" s="556" t="s">
        <v>1424</v>
      </c>
      <c r="D10" s="548" t="s">
        <v>1836</v>
      </c>
    </row>
    <row r="11" spans="2:4" ht="28" x14ac:dyDescent="0.35">
      <c r="B11" s="542" t="s">
        <v>2374</v>
      </c>
      <c r="C11" s="557" t="s">
        <v>1436</v>
      </c>
      <c r="D11" s="543" t="s">
        <v>1836</v>
      </c>
    </row>
    <row r="12" spans="2:4" ht="28" x14ac:dyDescent="0.35">
      <c r="B12" s="545" t="s">
        <v>13</v>
      </c>
      <c r="C12" s="554" t="s">
        <v>1424</v>
      </c>
      <c r="D12" s="546" t="s">
        <v>1837</v>
      </c>
    </row>
    <row r="13" spans="2:4" x14ac:dyDescent="0.35">
      <c r="B13" s="551" t="s">
        <v>1425</v>
      </c>
      <c r="C13" s="555" t="s">
        <v>1424</v>
      </c>
      <c r="D13" s="552" t="s">
        <v>1837</v>
      </c>
    </row>
    <row r="14" spans="2:4" ht="28" x14ac:dyDescent="0.35">
      <c r="B14" s="547" t="s">
        <v>2382</v>
      </c>
      <c r="C14" s="556" t="s">
        <v>1424</v>
      </c>
      <c r="D14" s="548" t="s">
        <v>1837</v>
      </c>
    </row>
    <row r="15" spans="2:4" x14ac:dyDescent="0.35">
      <c r="B15" s="542" t="s">
        <v>2383</v>
      </c>
      <c r="C15" s="557" t="s">
        <v>1429</v>
      </c>
      <c r="D15" s="543" t="s">
        <v>1837</v>
      </c>
    </row>
    <row r="16" spans="2:4" ht="42" x14ac:dyDescent="0.35">
      <c r="B16" s="545" t="s">
        <v>11</v>
      </c>
      <c r="C16" s="554" t="s">
        <v>1424</v>
      </c>
      <c r="D16" s="546" t="s">
        <v>1838</v>
      </c>
    </row>
    <row r="17" spans="2:4" x14ac:dyDescent="0.35">
      <c r="B17" s="551" t="s">
        <v>1425</v>
      </c>
      <c r="C17" s="555" t="s">
        <v>1424</v>
      </c>
      <c r="D17" s="552" t="s">
        <v>1838</v>
      </c>
    </row>
    <row r="18" spans="2:4" ht="28" x14ac:dyDescent="0.35">
      <c r="B18" s="547" t="s">
        <v>2384</v>
      </c>
      <c r="C18" s="556" t="s">
        <v>1424</v>
      </c>
      <c r="D18" s="548" t="s">
        <v>1838</v>
      </c>
    </row>
    <row r="19" spans="2:4" ht="28" x14ac:dyDescent="0.35">
      <c r="B19" s="542" t="s">
        <v>2385</v>
      </c>
      <c r="C19" s="557" t="s">
        <v>1436</v>
      </c>
      <c r="D19" s="543" t="s">
        <v>1838</v>
      </c>
    </row>
    <row r="20" spans="2:4" ht="28" x14ac:dyDescent="0.35">
      <c r="B20" s="545" t="s">
        <v>7</v>
      </c>
      <c r="C20" s="554" t="s">
        <v>1424</v>
      </c>
      <c r="D20" s="546" t="s">
        <v>1839</v>
      </c>
    </row>
    <row r="21" spans="2:4" x14ac:dyDescent="0.35">
      <c r="B21" s="551" t="s">
        <v>1425</v>
      </c>
      <c r="C21" s="555" t="s">
        <v>1424</v>
      </c>
      <c r="D21" s="552" t="s">
        <v>1839</v>
      </c>
    </row>
    <row r="22" spans="2:4" x14ac:dyDescent="0.35">
      <c r="B22" s="547" t="s">
        <v>1807</v>
      </c>
      <c r="C22" s="556" t="s">
        <v>1424</v>
      </c>
      <c r="D22" s="548" t="s">
        <v>1839</v>
      </c>
    </row>
    <row r="23" spans="2:4" x14ac:dyDescent="0.35">
      <c r="B23" s="542" t="s">
        <v>2375</v>
      </c>
      <c r="C23" s="557" t="s">
        <v>1436</v>
      </c>
      <c r="D23" s="543" t="s">
        <v>1839</v>
      </c>
    </row>
    <row r="24" spans="2:4" ht="28" x14ac:dyDescent="0.35">
      <c r="B24" s="545" t="s">
        <v>9</v>
      </c>
      <c r="C24" s="554" t="s">
        <v>1424</v>
      </c>
      <c r="D24" s="546" t="s">
        <v>1840</v>
      </c>
    </row>
    <row r="25" spans="2:4" x14ac:dyDescent="0.35">
      <c r="B25" s="551" t="s">
        <v>1425</v>
      </c>
      <c r="C25" s="555" t="s">
        <v>1424</v>
      </c>
      <c r="D25" s="552" t="s">
        <v>1840</v>
      </c>
    </row>
    <row r="26" spans="2:4" x14ac:dyDescent="0.35">
      <c r="B26" s="547" t="s">
        <v>1812</v>
      </c>
      <c r="C26" s="556" t="s">
        <v>1424</v>
      </c>
      <c r="D26" s="548" t="s">
        <v>1840</v>
      </c>
    </row>
    <row r="27" spans="2:4" x14ac:dyDescent="0.35">
      <c r="B27" s="542" t="s">
        <v>2379</v>
      </c>
      <c r="C27" s="557" t="s">
        <v>1436</v>
      </c>
      <c r="D27" s="543" t="s">
        <v>1840</v>
      </c>
    </row>
    <row r="28" spans="2:4" x14ac:dyDescent="0.35">
      <c r="B28" s="545" t="s">
        <v>1841</v>
      </c>
      <c r="C28" s="554" t="s">
        <v>1424</v>
      </c>
      <c r="D28" s="546" t="s">
        <v>1842</v>
      </c>
    </row>
    <row r="29" spans="2:4" x14ac:dyDescent="0.35">
      <c r="B29" s="551" t="s">
        <v>2386</v>
      </c>
      <c r="C29" s="555" t="s">
        <v>1424</v>
      </c>
      <c r="D29" s="552" t="s">
        <v>1842</v>
      </c>
    </row>
    <row r="30" spans="2:4" x14ac:dyDescent="0.35">
      <c r="B30" s="547" t="s">
        <v>2387</v>
      </c>
      <c r="C30" s="556" t="s">
        <v>1424</v>
      </c>
      <c r="D30" s="548" t="s">
        <v>2388</v>
      </c>
    </row>
    <row r="31" spans="2:4" ht="28" x14ac:dyDescent="0.35">
      <c r="B31" s="542" t="s">
        <v>2389</v>
      </c>
      <c r="C31" s="557" t="s">
        <v>1436</v>
      </c>
      <c r="D31" s="543" t="s">
        <v>2388</v>
      </c>
    </row>
    <row r="32" spans="2:4" x14ac:dyDescent="0.35">
      <c r="B32" s="547" t="s">
        <v>2390</v>
      </c>
      <c r="C32" s="556" t="s">
        <v>1424</v>
      </c>
      <c r="D32" s="548" t="s">
        <v>2391</v>
      </c>
    </row>
    <row r="33" spans="2:4" ht="42" x14ac:dyDescent="0.35">
      <c r="B33" s="542" t="s">
        <v>2392</v>
      </c>
      <c r="C33" s="557" t="s">
        <v>1429</v>
      </c>
      <c r="D33" s="543" t="s">
        <v>2393</v>
      </c>
    </row>
    <row r="34" spans="2:4" ht="28" x14ac:dyDescent="0.35">
      <c r="B34" s="542" t="s">
        <v>2394</v>
      </c>
      <c r="C34" s="557" t="s">
        <v>1436</v>
      </c>
      <c r="D34" s="543" t="s">
        <v>2395</v>
      </c>
    </row>
    <row r="35" spans="2:4" x14ac:dyDescent="0.35">
      <c r="B35" s="544" t="s">
        <v>2068</v>
      </c>
      <c r="C35" s="541" t="s">
        <v>1424</v>
      </c>
      <c r="D35" s="544" t="s">
        <v>1843</v>
      </c>
    </row>
  </sheetData>
  <pageMargins left="0.7" right="0.7" top="0.75" bottom="0.75" header="0.3" footer="0.3"/>
  <pageSetup paperSize="9"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0"/>
  <sheetViews>
    <sheetView workbookViewId="0">
      <selection activeCell="B13" sqref="B13"/>
    </sheetView>
  </sheetViews>
  <sheetFormatPr baseColWidth="10" defaultRowHeight="14.5" x14ac:dyDescent="0.35"/>
  <cols>
    <col min="1" max="1" width="10.90625" style="6"/>
    <col min="2" max="4" width="7.6328125" style="6" customWidth="1"/>
    <col min="5" max="5" width="105.6328125" style="6" customWidth="1"/>
    <col min="6" max="7" width="15.6328125" style="6" customWidth="1"/>
    <col min="8" max="16384" width="10.90625" style="6"/>
  </cols>
  <sheetData>
    <row r="2" spans="2:7" x14ac:dyDescent="0.35">
      <c r="B2" s="563" t="s">
        <v>2396</v>
      </c>
      <c r="C2" s="563" t="s">
        <v>1438</v>
      </c>
      <c r="D2" s="563" t="s">
        <v>1438</v>
      </c>
      <c r="E2" s="563" t="s">
        <v>1438</v>
      </c>
      <c r="F2" s="563" t="s">
        <v>1438</v>
      </c>
      <c r="G2" s="564" t="s">
        <v>1438</v>
      </c>
    </row>
    <row r="3" spans="2:7" x14ac:dyDescent="0.35">
      <c r="B3" s="565" t="s">
        <v>1439</v>
      </c>
      <c r="C3" s="565" t="s">
        <v>1439</v>
      </c>
      <c r="D3" s="565" t="s">
        <v>1439</v>
      </c>
      <c r="E3" s="565" t="s">
        <v>1439</v>
      </c>
      <c r="F3" s="565" t="s">
        <v>1439</v>
      </c>
      <c r="G3" s="566" t="s">
        <v>1439</v>
      </c>
    </row>
    <row r="4" spans="2:7" x14ac:dyDescent="0.35">
      <c r="B4" s="565" t="s">
        <v>1440</v>
      </c>
      <c r="C4" s="565" t="s">
        <v>1440</v>
      </c>
      <c r="D4" s="565" t="s">
        <v>1440</v>
      </c>
      <c r="E4" s="565" t="s">
        <v>1440</v>
      </c>
      <c r="F4" s="565" t="s">
        <v>1440</v>
      </c>
      <c r="G4" s="566" t="s">
        <v>1440</v>
      </c>
    </row>
    <row r="5" spans="2:7" x14ac:dyDescent="0.35">
      <c r="B5" s="567" t="s">
        <v>1441</v>
      </c>
      <c r="C5" s="567" t="s">
        <v>1441</v>
      </c>
      <c r="D5" s="567" t="s">
        <v>1441</v>
      </c>
      <c r="E5" s="567" t="s">
        <v>1441</v>
      </c>
      <c r="F5" s="567" t="s">
        <v>1441</v>
      </c>
      <c r="G5" s="568" t="s">
        <v>1441</v>
      </c>
    </row>
    <row r="6" spans="2:7" x14ac:dyDescent="0.35">
      <c r="B6" s="569" t="s">
        <v>87</v>
      </c>
      <c r="C6" s="569" t="s">
        <v>87</v>
      </c>
      <c r="D6" s="569" t="s">
        <v>87</v>
      </c>
      <c r="E6" s="569" t="s">
        <v>87</v>
      </c>
      <c r="F6" s="556">
        <v>2022</v>
      </c>
      <c r="G6" s="556">
        <v>2021</v>
      </c>
    </row>
    <row r="7" spans="2:7" x14ac:dyDescent="0.35">
      <c r="B7" s="570" t="s">
        <v>1442</v>
      </c>
      <c r="C7" s="570" t="s">
        <v>1442</v>
      </c>
      <c r="D7" s="570" t="s">
        <v>1442</v>
      </c>
      <c r="E7" s="570" t="s">
        <v>1442</v>
      </c>
      <c r="F7" s="553" t="s">
        <v>1424</v>
      </c>
      <c r="G7" s="553" t="s">
        <v>1424</v>
      </c>
    </row>
    <row r="8" spans="2:7" x14ac:dyDescent="0.35">
      <c r="B8" s="558" t="s">
        <v>1424</v>
      </c>
      <c r="C8" s="571" t="s">
        <v>1443</v>
      </c>
      <c r="D8" s="571" t="s">
        <v>1443</v>
      </c>
      <c r="E8" s="571" t="s">
        <v>1443</v>
      </c>
      <c r="F8" s="553" t="s">
        <v>1843</v>
      </c>
      <c r="G8" s="553" t="s">
        <v>2397</v>
      </c>
    </row>
    <row r="9" spans="2:7" x14ac:dyDescent="0.35">
      <c r="B9" s="559" t="s">
        <v>1424</v>
      </c>
      <c r="C9" s="560" t="s">
        <v>1424</v>
      </c>
      <c r="D9" s="562" t="s">
        <v>1445</v>
      </c>
      <c r="E9" s="562" t="s">
        <v>1445</v>
      </c>
      <c r="F9" s="543">
        <v>0</v>
      </c>
      <c r="G9" s="543">
        <v>0</v>
      </c>
    </row>
    <row r="10" spans="2:7" x14ac:dyDescent="0.35">
      <c r="B10" s="559" t="s">
        <v>1424</v>
      </c>
      <c r="C10" s="560" t="s">
        <v>1424</v>
      </c>
      <c r="D10" s="562" t="s">
        <v>1446</v>
      </c>
      <c r="E10" s="562" t="s">
        <v>1446</v>
      </c>
      <c r="F10" s="543">
        <v>0</v>
      </c>
      <c r="G10" s="543">
        <v>0</v>
      </c>
    </row>
    <row r="11" spans="2:7" x14ac:dyDescent="0.35">
      <c r="B11" s="559" t="s">
        <v>1424</v>
      </c>
      <c r="C11" s="560" t="s">
        <v>1424</v>
      </c>
      <c r="D11" s="562" t="s">
        <v>1447</v>
      </c>
      <c r="E11" s="562" t="s">
        <v>1447</v>
      </c>
      <c r="F11" s="543">
        <v>0</v>
      </c>
      <c r="G11" s="543">
        <v>0</v>
      </c>
    </row>
    <row r="12" spans="2:7" x14ac:dyDescent="0.35">
      <c r="B12" s="559" t="s">
        <v>1424</v>
      </c>
      <c r="C12" s="560" t="s">
        <v>1424</v>
      </c>
      <c r="D12" s="562" t="s">
        <v>1448</v>
      </c>
      <c r="E12" s="562" t="s">
        <v>1448</v>
      </c>
      <c r="F12" s="543">
        <v>0</v>
      </c>
      <c r="G12" s="543">
        <v>0</v>
      </c>
    </row>
    <row r="13" spans="2:7" x14ac:dyDescent="0.35">
      <c r="B13" s="559" t="s">
        <v>1424</v>
      </c>
      <c r="C13" s="560" t="s">
        <v>1424</v>
      </c>
      <c r="D13" s="562" t="s">
        <v>1449</v>
      </c>
      <c r="E13" s="562" t="s">
        <v>1449</v>
      </c>
      <c r="F13" s="543">
        <v>0</v>
      </c>
      <c r="G13" s="543">
        <v>0</v>
      </c>
    </row>
    <row r="14" spans="2:7" x14ac:dyDescent="0.35">
      <c r="B14" s="559" t="s">
        <v>1424</v>
      </c>
      <c r="C14" s="560" t="s">
        <v>1424</v>
      </c>
      <c r="D14" s="562" t="s">
        <v>1450</v>
      </c>
      <c r="E14" s="562" t="s">
        <v>1450</v>
      </c>
      <c r="F14" s="543">
        <v>0</v>
      </c>
      <c r="G14" s="543">
        <v>0</v>
      </c>
    </row>
    <row r="15" spans="2:7" x14ac:dyDescent="0.35">
      <c r="B15" s="559" t="s">
        <v>1424</v>
      </c>
      <c r="C15" s="560" t="s">
        <v>1424</v>
      </c>
      <c r="D15" s="562" t="s">
        <v>1451</v>
      </c>
      <c r="E15" s="562" t="s">
        <v>1451</v>
      </c>
      <c r="F15" s="543" t="s">
        <v>2398</v>
      </c>
      <c r="G15" s="543">
        <v>0</v>
      </c>
    </row>
    <row r="16" spans="2:7" x14ac:dyDescent="0.35">
      <c r="B16" s="559" t="s">
        <v>1424</v>
      </c>
      <c r="C16" s="560" t="s">
        <v>1424</v>
      </c>
      <c r="D16" s="562" t="s">
        <v>1452</v>
      </c>
      <c r="E16" s="562" t="s">
        <v>1452</v>
      </c>
      <c r="F16" s="543">
        <v>0</v>
      </c>
      <c r="G16" s="543">
        <v>0</v>
      </c>
    </row>
    <row r="17" spans="2:7" x14ac:dyDescent="0.35">
      <c r="B17" s="559" t="s">
        <v>1424</v>
      </c>
      <c r="C17" s="560" t="s">
        <v>1424</v>
      </c>
      <c r="D17" s="562" t="s">
        <v>1453</v>
      </c>
      <c r="E17" s="562" t="s">
        <v>1453</v>
      </c>
      <c r="F17" s="543" t="s">
        <v>2399</v>
      </c>
      <c r="G17" s="543" t="s">
        <v>2397</v>
      </c>
    </row>
    <row r="18" spans="2:7" x14ac:dyDescent="0.35">
      <c r="B18" s="559" t="s">
        <v>1424</v>
      </c>
      <c r="C18" s="560" t="s">
        <v>1424</v>
      </c>
      <c r="D18" s="562" t="s">
        <v>1454</v>
      </c>
      <c r="E18" s="562" t="s">
        <v>1454</v>
      </c>
      <c r="F18" s="543">
        <v>0</v>
      </c>
      <c r="G18" s="543">
        <v>0</v>
      </c>
    </row>
    <row r="19" spans="2:7" x14ac:dyDescent="0.35">
      <c r="B19" s="572" t="s">
        <v>1424</v>
      </c>
      <c r="C19" s="572" t="s">
        <v>1424</v>
      </c>
      <c r="D19" s="572" t="s">
        <v>1424</v>
      </c>
      <c r="E19" s="572" t="s">
        <v>1424</v>
      </c>
      <c r="F19" s="543" t="s">
        <v>1424</v>
      </c>
      <c r="G19" s="543" t="s">
        <v>1424</v>
      </c>
    </row>
    <row r="20" spans="2:7" x14ac:dyDescent="0.35">
      <c r="B20" s="558" t="s">
        <v>1424</v>
      </c>
      <c r="C20" s="571" t="s">
        <v>1455</v>
      </c>
      <c r="D20" s="571" t="s">
        <v>1455</v>
      </c>
      <c r="E20" s="571" t="s">
        <v>1455</v>
      </c>
      <c r="F20" s="553" t="s">
        <v>2366</v>
      </c>
      <c r="G20" s="553" t="s">
        <v>2400</v>
      </c>
    </row>
    <row r="21" spans="2:7" x14ac:dyDescent="0.35">
      <c r="B21" s="559" t="s">
        <v>1424</v>
      </c>
      <c r="C21" s="560" t="s">
        <v>1424</v>
      </c>
      <c r="D21" s="562" t="s">
        <v>1456</v>
      </c>
      <c r="E21" s="562" t="s">
        <v>1456</v>
      </c>
      <c r="F21" s="543" t="s">
        <v>1845</v>
      </c>
      <c r="G21" s="543" t="s">
        <v>2401</v>
      </c>
    </row>
    <row r="22" spans="2:7" x14ac:dyDescent="0.35">
      <c r="B22" s="559" t="s">
        <v>1424</v>
      </c>
      <c r="C22" s="560" t="s">
        <v>1424</v>
      </c>
      <c r="D22" s="562" t="s">
        <v>1458</v>
      </c>
      <c r="E22" s="562" t="s">
        <v>1458</v>
      </c>
      <c r="F22" s="543" t="s">
        <v>1874</v>
      </c>
      <c r="G22" s="543" t="s">
        <v>2402</v>
      </c>
    </row>
    <row r="23" spans="2:7" x14ac:dyDescent="0.35">
      <c r="B23" s="559" t="s">
        <v>1424</v>
      </c>
      <c r="C23" s="560" t="s">
        <v>1424</v>
      </c>
      <c r="D23" s="562" t="s">
        <v>1460</v>
      </c>
      <c r="E23" s="562" t="s">
        <v>1460</v>
      </c>
      <c r="F23" s="543" t="s">
        <v>1937</v>
      </c>
      <c r="G23" s="543" t="s">
        <v>2403</v>
      </c>
    </row>
    <row r="24" spans="2:7" x14ac:dyDescent="0.35">
      <c r="B24" s="559" t="s">
        <v>1424</v>
      </c>
      <c r="C24" s="560" t="s">
        <v>1424</v>
      </c>
      <c r="D24" s="562" t="s">
        <v>1462</v>
      </c>
      <c r="E24" s="562" t="s">
        <v>1462</v>
      </c>
      <c r="F24" s="543">
        <v>0</v>
      </c>
      <c r="G24" s="543">
        <v>0</v>
      </c>
    </row>
    <row r="25" spans="2:7" x14ac:dyDescent="0.35">
      <c r="B25" s="559" t="s">
        <v>1424</v>
      </c>
      <c r="C25" s="560" t="s">
        <v>1424</v>
      </c>
      <c r="D25" s="562" t="s">
        <v>1463</v>
      </c>
      <c r="E25" s="562" t="s">
        <v>1463</v>
      </c>
      <c r="F25" s="543">
        <v>0</v>
      </c>
      <c r="G25" s="543">
        <v>0</v>
      </c>
    </row>
    <row r="26" spans="2:7" x14ac:dyDescent="0.35">
      <c r="B26" s="559" t="s">
        <v>1424</v>
      </c>
      <c r="C26" s="560" t="s">
        <v>1424</v>
      </c>
      <c r="D26" s="562" t="s">
        <v>1464</v>
      </c>
      <c r="E26" s="562" t="s">
        <v>1464</v>
      </c>
      <c r="F26" s="543">
        <v>0</v>
      </c>
      <c r="G26" s="543">
        <v>0</v>
      </c>
    </row>
    <row r="27" spans="2:7" x14ac:dyDescent="0.35">
      <c r="B27" s="559" t="s">
        <v>1424</v>
      </c>
      <c r="C27" s="560" t="s">
        <v>1424</v>
      </c>
      <c r="D27" s="562" t="s">
        <v>1465</v>
      </c>
      <c r="E27" s="562" t="s">
        <v>1465</v>
      </c>
      <c r="F27" s="543" t="s">
        <v>2025</v>
      </c>
      <c r="G27" s="543" t="s">
        <v>2404</v>
      </c>
    </row>
    <row r="28" spans="2:7" x14ac:dyDescent="0.35">
      <c r="B28" s="559" t="s">
        <v>1424</v>
      </c>
      <c r="C28" s="560" t="s">
        <v>1424</v>
      </c>
      <c r="D28" s="562" t="s">
        <v>1466</v>
      </c>
      <c r="E28" s="562" t="s">
        <v>1466</v>
      </c>
      <c r="F28" s="543">
        <v>0</v>
      </c>
      <c r="G28" s="543">
        <v>0</v>
      </c>
    </row>
    <row r="29" spans="2:7" x14ac:dyDescent="0.35">
      <c r="B29" s="559" t="s">
        <v>1424</v>
      </c>
      <c r="C29" s="560" t="s">
        <v>1424</v>
      </c>
      <c r="D29" s="562" t="s">
        <v>1467</v>
      </c>
      <c r="E29" s="562" t="s">
        <v>1467</v>
      </c>
      <c r="F29" s="543" t="s">
        <v>2031</v>
      </c>
      <c r="G29" s="543">
        <v>0</v>
      </c>
    </row>
    <row r="30" spans="2:7" x14ac:dyDescent="0.35">
      <c r="B30" s="559" t="s">
        <v>1424</v>
      </c>
      <c r="C30" s="560" t="s">
        <v>1424</v>
      </c>
      <c r="D30" s="562" t="s">
        <v>1468</v>
      </c>
      <c r="E30" s="562" t="s">
        <v>1468</v>
      </c>
      <c r="F30" s="543">
        <v>0</v>
      </c>
      <c r="G30" s="543">
        <v>0</v>
      </c>
    </row>
    <row r="31" spans="2:7" x14ac:dyDescent="0.35">
      <c r="B31" s="559" t="s">
        <v>1424</v>
      </c>
      <c r="C31" s="560" t="s">
        <v>1424</v>
      </c>
      <c r="D31" s="562" t="s">
        <v>1469</v>
      </c>
      <c r="E31" s="562" t="s">
        <v>1469</v>
      </c>
      <c r="F31" s="543" t="s">
        <v>2034</v>
      </c>
      <c r="G31" s="543">
        <v>0</v>
      </c>
    </row>
    <row r="32" spans="2:7" x14ac:dyDescent="0.35">
      <c r="B32" s="559" t="s">
        <v>1424</v>
      </c>
      <c r="C32" s="560" t="s">
        <v>1424</v>
      </c>
      <c r="D32" s="562" t="s">
        <v>1470</v>
      </c>
      <c r="E32" s="562" t="s">
        <v>1470</v>
      </c>
      <c r="F32" s="543">
        <v>0</v>
      </c>
      <c r="G32" s="543">
        <v>0</v>
      </c>
    </row>
    <row r="33" spans="2:7" x14ac:dyDescent="0.35">
      <c r="B33" s="559" t="s">
        <v>1424</v>
      </c>
      <c r="C33" s="560" t="s">
        <v>1424</v>
      </c>
      <c r="D33" s="562" t="s">
        <v>1471</v>
      </c>
      <c r="E33" s="562" t="s">
        <v>1471</v>
      </c>
      <c r="F33" s="543">
        <v>0</v>
      </c>
      <c r="G33" s="543">
        <v>0</v>
      </c>
    </row>
    <row r="34" spans="2:7" x14ac:dyDescent="0.35">
      <c r="B34" s="559" t="s">
        <v>1424</v>
      </c>
      <c r="C34" s="560" t="s">
        <v>1424</v>
      </c>
      <c r="D34" s="562" t="s">
        <v>1472</v>
      </c>
      <c r="E34" s="562" t="s">
        <v>1472</v>
      </c>
      <c r="F34" s="543">
        <v>0</v>
      </c>
      <c r="G34" s="543">
        <v>0</v>
      </c>
    </row>
    <row r="35" spans="2:7" x14ac:dyDescent="0.35">
      <c r="B35" s="559" t="s">
        <v>1424</v>
      </c>
      <c r="C35" s="560" t="s">
        <v>1424</v>
      </c>
      <c r="D35" s="562" t="s">
        <v>1473</v>
      </c>
      <c r="E35" s="562" t="s">
        <v>1473</v>
      </c>
      <c r="F35" s="543">
        <v>0</v>
      </c>
      <c r="G35" s="543">
        <v>0</v>
      </c>
    </row>
    <row r="36" spans="2:7" x14ac:dyDescent="0.35">
      <c r="B36" s="559" t="s">
        <v>1424</v>
      </c>
      <c r="C36" s="560" t="s">
        <v>1424</v>
      </c>
      <c r="D36" s="562" t="s">
        <v>1474</v>
      </c>
      <c r="E36" s="562" t="s">
        <v>1474</v>
      </c>
      <c r="F36" s="543">
        <v>0</v>
      </c>
      <c r="G36" s="543">
        <v>0</v>
      </c>
    </row>
    <row r="37" spans="2:7" x14ac:dyDescent="0.35">
      <c r="B37" s="570" t="s">
        <v>1475</v>
      </c>
      <c r="C37" s="570" t="s">
        <v>1475</v>
      </c>
      <c r="D37" s="570" t="s">
        <v>1475</v>
      </c>
      <c r="E37" s="570" t="s">
        <v>1475</v>
      </c>
      <c r="F37" s="553" t="s">
        <v>2367</v>
      </c>
      <c r="G37" s="553" t="s">
        <v>2405</v>
      </c>
    </row>
    <row r="38" spans="2:7" x14ac:dyDescent="0.35">
      <c r="B38" s="572" t="s">
        <v>1424</v>
      </c>
      <c r="C38" s="572" t="s">
        <v>1424</v>
      </c>
      <c r="D38" s="572" t="s">
        <v>1424</v>
      </c>
      <c r="E38" s="572" t="s">
        <v>1424</v>
      </c>
      <c r="F38" s="543" t="s">
        <v>1424</v>
      </c>
      <c r="G38" s="543" t="s">
        <v>1424</v>
      </c>
    </row>
    <row r="39" spans="2:7" x14ac:dyDescent="0.35">
      <c r="B39" s="570" t="s">
        <v>1476</v>
      </c>
      <c r="C39" s="570" t="s">
        <v>1476</v>
      </c>
      <c r="D39" s="570" t="s">
        <v>1476</v>
      </c>
      <c r="E39" s="570" t="s">
        <v>1476</v>
      </c>
      <c r="F39" s="553" t="s">
        <v>1424</v>
      </c>
      <c r="G39" s="553" t="s">
        <v>1424</v>
      </c>
    </row>
    <row r="40" spans="2:7" x14ac:dyDescent="0.35">
      <c r="B40" s="558" t="s">
        <v>1424</v>
      </c>
      <c r="C40" s="571" t="s">
        <v>1443</v>
      </c>
      <c r="D40" s="571" t="s">
        <v>1443</v>
      </c>
      <c r="E40" s="571" t="s">
        <v>1443</v>
      </c>
      <c r="F40" s="553">
        <v>0</v>
      </c>
      <c r="G40" s="553">
        <v>0</v>
      </c>
    </row>
    <row r="41" spans="2:7" x14ac:dyDescent="0.35">
      <c r="B41" s="559" t="s">
        <v>1424</v>
      </c>
      <c r="C41" s="560" t="s">
        <v>1424</v>
      </c>
      <c r="D41" s="562" t="s">
        <v>1477</v>
      </c>
      <c r="E41" s="562" t="s">
        <v>1477</v>
      </c>
      <c r="F41" s="543">
        <v>0</v>
      </c>
      <c r="G41" s="543">
        <v>0</v>
      </c>
    </row>
    <row r="42" spans="2:7" x14ac:dyDescent="0.35">
      <c r="B42" s="559" t="s">
        <v>1424</v>
      </c>
      <c r="C42" s="560" t="s">
        <v>1424</v>
      </c>
      <c r="D42" s="562" t="s">
        <v>1478</v>
      </c>
      <c r="E42" s="562" t="s">
        <v>1478</v>
      </c>
      <c r="F42" s="543">
        <v>0</v>
      </c>
      <c r="G42" s="543">
        <v>0</v>
      </c>
    </row>
    <row r="43" spans="2:7" x14ac:dyDescent="0.35">
      <c r="B43" s="559" t="s">
        <v>1424</v>
      </c>
      <c r="C43" s="560" t="s">
        <v>1424</v>
      </c>
      <c r="D43" s="562" t="s">
        <v>1479</v>
      </c>
      <c r="E43" s="562" t="s">
        <v>1479</v>
      </c>
      <c r="F43" s="543">
        <v>0</v>
      </c>
      <c r="G43" s="543">
        <v>0</v>
      </c>
    </row>
    <row r="44" spans="2:7" x14ac:dyDescent="0.35">
      <c r="B44" s="572" t="s">
        <v>1424</v>
      </c>
      <c r="C44" s="572" t="s">
        <v>1424</v>
      </c>
      <c r="D44" s="572" t="s">
        <v>1424</v>
      </c>
      <c r="E44" s="572" t="s">
        <v>1424</v>
      </c>
      <c r="F44" s="543" t="s">
        <v>1424</v>
      </c>
      <c r="G44" s="543" t="s">
        <v>1424</v>
      </c>
    </row>
    <row r="45" spans="2:7" x14ac:dyDescent="0.35">
      <c r="B45" s="558" t="s">
        <v>1424</v>
      </c>
      <c r="C45" s="571" t="s">
        <v>1455</v>
      </c>
      <c r="D45" s="571" t="s">
        <v>1455</v>
      </c>
      <c r="E45" s="571" t="s">
        <v>1455</v>
      </c>
      <c r="F45" s="553" t="s">
        <v>2367</v>
      </c>
      <c r="G45" s="553" t="s">
        <v>2405</v>
      </c>
    </row>
    <row r="46" spans="2:7" x14ac:dyDescent="0.35">
      <c r="B46" s="559" t="s">
        <v>1424</v>
      </c>
      <c r="C46" s="560" t="s">
        <v>1424</v>
      </c>
      <c r="D46" s="562" t="s">
        <v>1477</v>
      </c>
      <c r="E46" s="562" t="s">
        <v>1477</v>
      </c>
      <c r="F46" s="543" t="s">
        <v>2065</v>
      </c>
      <c r="G46" s="543" t="s">
        <v>2406</v>
      </c>
    </row>
    <row r="47" spans="2:7" x14ac:dyDescent="0.35">
      <c r="B47" s="559" t="s">
        <v>1424</v>
      </c>
      <c r="C47" s="560" t="s">
        <v>1424</v>
      </c>
      <c r="D47" s="562" t="s">
        <v>1478</v>
      </c>
      <c r="E47" s="562" t="s">
        <v>1478</v>
      </c>
      <c r="F47" s="543" t="s">
        <v>2036</v>
      </c>
      <c r="G47" s="543" t="s">
        <v>2407</v>
      </c>
    </row>
    <row r="48" spans="2:7" x14ac:dyDescent="0.35">
      <c r="B48" s="559" t="s">
        <v>1424</v>
      </c>
      <c r="C48" s="560" t="s">
        <v>1424</v>
      </c>
      <c r="D48" s="562" t="s">
        <v>1481</v>
      </c>
      <c r="E48" s="562" t="s">
        <v>1481</v>
      </c>
      <c r="F48" s="543">
        <v>0</v>
      </c>
      <c r="G48" s="543" t="s">
        <v>2408</v>
      </c>
    </row>
    <row r="49" spans="2:7" x14ac:dyDescent="0.35">
      <c r="B49" s="570" t="s">
        <v>1482</v>
      </c>
      <c r="C49" s="570" t="s">
        <v>1482</v>
      </c>
      <c r="D49" s="570" t="s">
        <v>1482</v>
      </c>
      <c r="E49" s="570" t="s">
        <v>1482</v>
      </c>
      <c r="F49" s="553" t="s">
        <v>2409</v>
      </c>
      <c r="G49" s="553" t="s">
        <v>2410</v>
      </c>
    </row>
    <row r="50" spans="2:7" x14ac:dyDescent="0.35">
      <c r="B50" s="572" t="s">
        <v>1424</v>
      </c>
      <c r="C50" s="572" t="s">
        <v>1424</v>
      </c>
      <c r="D50" s="572" t="s">
        <v>1424</v>
      </c>
      <c r="E50" s="572" t="s">
        <v>1424</v>
      </c>
      <c r="F50" s="543" t="s">
        <v>1424</v>
      </c>
      <c r="G50" s="543" t="s">
        <v>1424</v>
      </c>
    </row>
    <row r="51" spans="2:7" x14ac:dyDescent="0.35">
      <c r="B51" s="570" t="s">
        <v>1484</v>
      </c>
      <c r="C51" s="570" t="s">
        <v>1484</v>
      </c>
      <c r="D51" s="570" t="s">
        <v>1484</v>
      </c>
      <c r="E51" s="570" t="s">
        <v>1484</v>
      </c>
      <c r="F51" s="553" t="s">
        <v>1424</v>
      </c>
      <c r="G51" s="553" t="s">
        <v>1424</v>
      </c>
    </row>
    <row r="52" spans="2:7" x14ac:dyDescent="0.35">
      <c r="B52" s="558" t="s">
        <v>1424</v>
      </c>
      <c r="C52" s="571" t="s">
        <v>1443</v>
      </c>
      <c r="D52" s="571" t="s">
        <v>1443</v>
      </c>
      <c r="E52" s="571" t="s">
        <v>1443</v>
      </c>
      <c r="F52" s="553">
        <v>0</v>
      </c>
      <c r="G52" s="553">
        <v>0</v>
      </c>
    </row>
    <row r="53" spans="2:7" x14ac:dyDescent="0.35">
      <c r="B53" s="559" t="s">
        <v>1424</v>
      </c>
      <c r="C53" s="560" t="s">
        <v>1424</v>
      </c>
      <c r="D53" s="562" t="s">
        <v>1485</v>
      </c>
      <c r="E53" s="562" t="s">
        <v>1485</v>
      </c>
      <c r="F53" s="543">
        <v>0</v>
      </c>
      <c r="G53" s="543">
        <v>0</v>
      </c>
    </row>
    <row r="54" spans="2:7" x14ac:dyDescent="0.35">
      <c r="B54" s="559" t="s">
        <v>1424</v>
      </c>
      <c r="C54" s="560" t="s">
        <v>1424</v>
      </c>
      <c r="D54" s="560" t="s">
        <v>1424</v>
      </c>
      <c r="E54" s="561" t="s">
        <v>1486</v>
      </c>
      <c r="F54" s="543">
        <v>0</v>
      </c>
      <c r="G54" s="543">
        <v>0</v>
      </c>
    </row>
    <row r="55" spans="2:7" x14ac:dyDescent="0.35">
      <c r="B55" s="559" t="s">
        <v>1424</v>
      </c>
      <c r="C55" s="560" t="s">
        <v>1424</v>
      </c>
      <c r="D55" s="560" t="s">
        <v>1424</v>
      </c>
      <c r="E55" s="561" t="s">
        <v>1487</v>
      </c>
      <c r="F55" s="543">
        <v>0</v>
      </c>
      <c r="G55" s="543">
        <v>0</v>
      </c>
    </row>
    <row r="56" spans="2:7" x14ac:dyDescent="0.35">
      <c r="B56" s="559" t="s">
        <v>1424</v>
      </c>
      <c r="C56" s="560" t="s">
        <v>1424</v>
      </c>
      <c r="D56" s="562" t="s">
        <v>1488</v>
      </c>
      <c r="E56" s="562" t="s">
        <v>1488</v>
      </c>
      <c r="F56" s="543">
        <v>0</v>
      </c>
      <c r="G56" s="543">
        <v>0</v>
      </c>
    </row>
    <row r="57" spans="2:7" x14ac:dyDescent="0.35">
      <c r="B57" s="572" t="s">
        <v>1424</v>
      </c>
      <c r="C57" s="572" t="s">
        <v>1424</v>
      </c>
      <c r="D57" s="572" t="s">
        <v>1424</v>
      </c>
      <c r="E57" s="572" t="s">
        <v>1424</v>
      </c>
      <c r="F57" s="543" t="s">
        <v>1424</v>
      </c>
      <c r="G57" s="543" t="s">
        <v>1424</v>
      </c>
    </row>
    <row r="58" spans="2:7" x14ac:dyDescent="0.35">
      <c r="B58" s="558" t="s">
        <v>1424</v>
      </c>
      <c r="C58" s="571" t="s">
        <v>1455</v>
      </c>
      <c r="D58" s="571" t="s">
        <v>1455</v>
      </c>
      <c r="E58" s="571" t="s">
        <v>1455</v>
      </c>
      <c r="F58" s="553">
        <v>0</v>
      </c>
      <c r="G58" s="553">
        <v>0</v>
      </c>
    </row>
    <row r="59" spans="2:7" x14ac:dyDescent="0.35">
      <c r="B59" s="559" t="s">
        <v>1424</v>
      </c>
      <c r="C59" s="560" t="s">
        <v>1424</v>
      </c>
      <c r="D59" s="562" t="s">
        <v>1489</v>
      </c>
      <c r="E59" s="562" t="s">
        <v>1489</v>
      </c>
      <c r="F59" s="543">
        <v>0</v>
      </c>
      <c r="G59" s="543">
        <v>0</v>
      </c>
    </row>
    <row r="60" spans="2:7" x14ac:dyDescent="0.35">
      <c r="B60" s="559" t="s">
        <v>1424</v>
      </c>
      <c r="C60" s="560" t="s">
        <v>1424</v>
      </c>
      <c r="D60" s="560" t="s">
        <v>1424</v>
      </c>
      <c r="E60" s="561" t="s">
        <v>1486</v>
      </c>
      <c r="F60" s="543">
        <v>0</v>
      </c>
      <c r="G60" s="543">
        <v>0</v>
      </c>
    </row>
    <row r="61" spans="2:7" x14ac:dyDescent="0.35">
      <c r="B61" s="559" t="s">
        <v>1424</v>
      </c>
      <c r="C61" s="560" t="s">
        <v>1424</v>
      </c>
      <c r="D61" s="560" t="s">
        <v>1424</v>
      </c>
      <c r="E61" s="561" t="s">
        <v>1487</v>
      </c>
      <c r="F61" s="543">
        <v>0</v>
      </c>
      <c r="G61" s="543">
        <v>0</v>
      </c>
    </row>
    <row r="62" spans="2:7" x14ac:dyDescent="0.35">
      <c r="B62" s="559" t="s">
        <v>1424</v>
      </c>
      <c r="C62" s="560" t="s">
        <v>1424</v>
      </c>
      <c r="D62" s="562" t="s">
        <v>1490</v>
      </c>
      <c r="E62" s="562" t="s">
        <v>1490</v>
      </c>
      <c r="F62" s="543">
        <v>0</v>
      </c>
      <c r="G62" s="543">
        <v>0</v>
      </c>
    </row>
    <row r="63" spans="2:7" x14ac:dyDescent="0.35">
      <c r="B63" s="570" t="s">
        <v>1491</v>
      </c>
      <c r="C63" s="570" t="s">
        <v>1491</v>
      </c>
      <c r="D63" s="570" t="s">
        <v>1491</v>
      </c>
      <c r="E63" s="570" t="s">
        <v>1491</v>
      </c>
      <c r="F63" s="553">
        <v>0</v>
      </c>
      <c r="G63" s="553">
        <v>0</v>
      </c>
    </row>
    <row r="64" spans="2:7" x14ac:dyDescent="0.35">
      <c r="B64" s="572" t="s">
        <v>1424</v>
      </c>
      <c r="C64" s="572" t="s">
        <v>1424</v>
      </c>
      <c r="D64" s="572" t="s">
        <v>1424</v>
      </c>
      <c r="E64" s="572" t="s">
        <v>1424</v>
      </c>
      <c r="F64" s="543" t="s">
        <v>1424</v>
      </c>
      <c r="G64" s="543" t="s">
        <v>1424</v>
      </c>
    </row>
    <row r="65" spans="2:7" x14ac:dyDescent="0.35">
      <c r="B65" s="570" t="s">
        <v>1492</v>
      </c>
      <c r="C65" s="570" t="s">
        <v>1492</v>
      </c>
      <c r="D65" s="570" t="s">
        <v>1492</v>
      </c>
      <c r="E65" s="570" t="s">
        <v>1492</v>
      </c>
      <c r="F65" s="553">
        <v>0</v>
      </c>
      <c r="G65" s="553">
        <v>0</v>
      </c>
    </row>
    <row r="66" spans="2:7" x14ac:dyDescent="0.35">
      <c r="B66" s="572" t="s">
        <v>1424</v>
      </c>
      <c r="C66" s="572" t="s">
        <v>1424</v>
      </c>
      <c r="D66" s="572" t="s">
        <v>1424</v>
      </c>
      <c r="E66" s="572" t="s">
        <v>1424</v>
      </c>
      <c r="F66" s="543" t="s">
        <v>1424</v>
      </c>
      <c r="G66" s="543" t="s">
        <v>1424</v>
      </c>
    </row>
    <row r="67" spans="2:7" x14ac:dyDescent="0.35">
      <c r="B67" s="570" t="s">
        <v>1493</v>
      </c>
      <c r="C67" s="570" t="s">
        <v>1493</v>
      </c>
      <c r="D67" s="570" t="s">
        <v>1493</v>
      </c>
      <c r="E67" s="570" t="s">
        <v>1493</v>
      </c>
      <c r="F67" s="553">
        <v>0</v>
      </c>
      <c r="G67" s="553">
        <v>0</v>
      </c>
    </row>
    <row r="68" spans="2:7" x14ac:dyDescent="0.35">
      <c r="B68" s="572" t="s">
        <v>1424</v>
      </c>
      <c r="C68" s="572" t="s">
        <v>1424</v>
      </c>
      <c r="D68" s="572" t="s">
        <v>1424</v>
      </c>
      <c r="E68" s="572" t="s">
        <v>1424</v>
      </c>
      <c r="F68" s="543" t="s">
        <v>1424</v>
      </c>
      <c r="G68" s="543" t="s">
        <v>1424</v>
      </c>
    </row>
    <row r="69" spans="2:7" x14ac:dyDescent="0.35">
      <c r="B69" s="570" t="s">
        <v>1494</v>
      </c>
      <c r="C69" s="570" t="s">
        <v>1494</v>
      </c>
      <c r="D69" s="570" t="s">
        <v>1494</v>
      </c>
      <c r="E69" s="570" t="s">
        <v>1494</v>
      </c>
      <c r="F69" s="553">
        <v>0</v>
      </c>
      <c r="G69" s="553">
        <v>0</v>
      </c>
    </row>
    <row r="70" spans="2:7" x14ac:dyDescent="0.35">
      <c r="B70" s="572" t="s">
        <v>1424</v>
      </c>
      <c r="C70" s="572" t="s">
        <v>1424</v>
      </c>
      <c r="D70" s="572" t="s">
        <v>1424</v>
      </c>
      <c r="E70" s="572" t="s">
        <v>1424</v>
      </c>
      <c r="F70" s="543" t="s">
        <v>1424</v>
      </c>
      <c r="G70" s="543" t="s">
        <v>1424</v>
      </c>
    </row>
  </sheetData>
  <mergeCells count="65">
    <mergeCell ref="B66:E66"/>
    <mergeCell ref="B67:E67"/>
    <mergeCell ref="B68:E68"/>
    <mergeCell ref="B69:E69"/>
    <mergeCell ref="B70:E70"/>
    <mergeCell ref="B65:E65"/>
    <mergeCell ref="B50:E50"/>
    <mergeCell ref="B51:E51"/>
    <mergeCell ref="C52:E52"/>
    <mergeCell ref="D53:E53"/>
    <mergeCell ref="D56:E56"/>
    <mergeCell ref="B57:E57"/>
    <mergeCell ref="C58:E58"/>
    <mergeCell ref="D59:E59"/>
    <mergeCell ref="D62:E62"/>
    <mergeCell ref="B63:E63"/>
    <mergeCell ref="B64:E64"/>
    <mergeCell ref="B49:E49"/>
    <mergeCell ref="B38:E38"/>
    <mergeCell ref="B39:E39"/>
    <mergeCell ref="C40:E40"/>
    <mergeCell ref="D41:E41"/>
    <mergeCell ref="D42:E42"/>
    <mergeCell ref="D43:E43"/>
    <mergeCell ref="B44:E44"/>
    <mergeCell ref="C45:E45"/>
    <mergeCell ref="D46:E46"/>
    <mergeCell ref="D47:E47"/>
    <mergeCell ref="D48:E48"/>
    <mergeCell ref="B37:E37"/>
    <mergeCell ref="D26:E26"/>
    <mergeCell ref="D27:E27"/>
    <mergeCell ref="D28:E28"/>
    <mergeCell ref="D29:E29"/>
    <mergeCell ref="D30:E30"/>
    <mergeCell ref="D31:E31"/>
    <mergeCell ref="D32:E32"/>
    <mergeCell ref="D33:E33"/>
    <mergeCell ref="D34:E34"/>
    <mergeCell ref="D35:E35"/>
    <mergeCell ref="D36:E36"/>
    <mergeCell ref="D25:E25"/>
    <mergeCell ref="D14:E14"/>
    <mergeCell ref="D15:E15"/>
    <mergeCell ref="D16:E16"/>
    <mergeCell ref="D17:E17"/>
    <mergeCell ref="D18:E18"/>
    <mergeCell ref="B19:E19"/>
    <mergeCell ref="C20:E20"/>
    <mergeCell ref="D21:E21"/>
    <mergeCell ref="D22:E22"/>
    <mergeCell ref="D23:E23"/>
    <mergeCell ref="D24:E24"/>
    <mergeCell ref="D13:E13"/>
    <mergeCell ref="B2:G2"/>
    <mergeCell ref="B3:G3"/>
    <mergeCell ref="B4:G4"/>
    <mergeCell ref="B5:G5"/>
    <mergeCell ref="B6:E6"/>
    <mergeCell ref="B7:E7"/>
    <mergeCell ref="C8:E8"/>
    <mergeCell ref="D9:E9"/>
    <mergeCell ref="D10:E10"/>
    <mergeCell ref="D11:E11"/>
    <mergeCell ref="D12:E12"/>
  </mergeCells>
  <pageMargins left="0.7" right="0.7" top="0.75" bottom="0.75" header="0.3" footer="0.3"/>
  <pageSetup paperSize="9"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0"/>
  <sheetViews>
    <sheetView workbookViewId="0">
      <selection activeCell="B13" sqref="B13"/>
    </sheetView>
  </sheetViews>
  <sheetFormatPr baseColWidth="10" defaultRowHeight="14.5" x14ac:dyDescent="0.35"/>
  <cols>
    <col min="1" max="1" width="10.90625" style="6"/>
    <col min="2" max="4" width="7.6328125" style="6" customWidth="1"/>
    <col min="5" max="5" width="105.6328125" style="6" customWidth="1"/>
    <col min="6" max="7" width="15.6328125" style="6" customWidth="1"/>
    <col min="8" max="16384" width="10.90625" style="6"/>
  </cols>
  <sheetData>
    <row r="2" spans="2:7" x14ac:dyDescent="0.35">
      <c r="B2" s="563" t="s">
        <v>19</v>
      </c>
      <c r="C2" s="563" t="s">
        <v>1438</v>
      </c>
      <c r="D2" s="563" t="s">
        <v>1438</v>
      </c>
      <c r="E2" s="563" t="s">
        <v>1438</v>
      </c>
      <c r="F2" s="563" t="s">
        <v>1438</v>
      </c>
      <c r="G2" s="564" t="s">
        <v>1438</v>
      </c>
    </row>
    <row r="3" spans="2:7" x14ac:dyDescent="0.35">
      <c r="B3" s="565" t="s">
        <v>1439</v>
      </c>
      <c r="C3" s="565" t="s">
        <v>1439</v>
      </c>
      <c r="D3" s="565" t="s">
        <v>1439</v>
      </c>
      <c r="E3" s="565" t="s">
        <v>1439</v>
      </c>
      <c r="F3" s="565" t="s">
        <v>1439</v>
      </c>
      <c r="G3" s="566" t="s">
        <v>1439</v>
      </c>
    </row>
    <row r="4" spans="2:7" x14ac:dyDescent="0.35">
      <c r="B4" s="565" t="s">
        <v>1440</v>
      </c>
      <c r="C4" s="565" t="s">
        <v>1440</v>
      </c>
      <c r="D4" s="565" t="s">
        <v>1440</v>
      </c>
      <c r="E4" s="565" t="s">
        <v>1440</v>
      </c>
      <c r="F4" s="565" t="s">
        <v>1440</v>
      </c>
      <c r="G4" s="566" t="s">
        <v>1440</v>
      </c>
    </row>
    <row r="5" spans="2:7" x14ac:dyDescent="0.35">
      <c r="B5" s="567" t="s">
        <v>1441</v>
      </c>
      <c r="C5" s="567" t="s">
        <v>1441</v>
      </c>
      <c r="D5" s="567" t="s">
        <v>1441</v>
      </c>
      <c r="E5" s="567" t="s">
        <v>1441</v>
      </c>
      <c r="F5" s="567" t="s">
        <v>1441</v>
      </c>
      <c r="G5" s="568" t="s">
        <v>1441</v>
      </c>
    </row>
    <row r="6" spans="2:7" x14ac:dyDescent="0.35">
      <c r="B6" s="569" t="s">
        <v>87</v>
      </c>
      <c r="C6" s="569" t="s">
        <v>87</v>
      </c>
      <c r="D6" s="569" t="s">
        <v>87</v>
      </c>
      <c r="E6" s="569" t="s">
        <v>87</v>
      </c>
      <c r="F6" s="556">
        <v>2022</v>
      </c>
      <c r="G6" s="556">
        <v>2021</v>
      </c>
    </row>
    <row r="7" spans="2:7" x14ac:dyDescent="0.35">
      <c r="B7" s="570" t="s">
        <v>1442</v>
      </c>
      <c r="C7" s="570" t="s">
        <v>1442</v>
      </c>
      <c r="D7" s="570" t="s">
        <v>1442</v>
      </c>
      <c r="E7" s="570" t="s">
        <v>1442</v>
      </c>
      <c r="F7" s="553" t="s">
        <v>1424</v>
      </c>
      <c r="G7" s="553" t="s">
        <v>1424</v>
      </c>
    </row>
    <row r="8" spans="2:7" x14ac:dyDescent="0.35">
      <c r="B8" s="558" t="s">
        <v>1424</v>
      </c>
      <c r="C8" s="571" t="s">
        <v>1443</v>
      </c>
      <c r="D8" s="571" t="s">
        <v>1443</v>
      </c>
      <c r="E8" s="571" t="s">
        <v>1443</v>
      </c>
      <c r="F8" s="553" t="s">
        <v>1834</v>
      </c>
      <c r="G8" s="553" t="s">
        <v>1834</v>
      </c>
    </row>
    <row r="9" spans="2:7" x14ac:dyDescent="0.35">
      <c r="B9" s="559" t="s">
        <v>1424</v>
      </c>
      <c r="C9" s="560" t="s">
        <v>1424</v>
      </c>
      <c r="D9" s="562" t="s">
        <v>1445</v>
      </c>
      <c r="E9" s="562" t="s">
        <v>1445</v>
      </c>
      <c r="F9" s="543">
        <v>0</v>
      </c>
      <c r="G9" s="543">
        <v>0</v>
      </c>
    </row>
    <row r="10" spans="2:7" x14ac:dyDescent="0.35">
      <c r="B10" s="559" t="s">
        <v>1424</v>
      </c>
      <c r="C10" s="560" t="s">
        <v>1424</v>
      </c>
      <c r="D10" s="562" t="s">
        <v>1446</v>
      </c>
      <c r="E10" s="562" t="s">
        <v>1446</v>
      </c>
      <c r="F10" s="543">
        <v>0</v>
      </c>
      <c r="G10" s="543">
        <v>0</v>
      </c>
    </row>
    <row r="11" spans="2:7" x14ac:dyDescent="0.35">
      <c r="B11" s="559" t="s">
        <v>1424</v>
      </c>
      <c r="C11" s="560" t="s">
        <v>1424</v>
      </c>
      <c r="D11" s="562" t="s">
        <v>1447</v>
      </c>
      <c r="E11" s="562" t="s">
        <v>1447</v>
      </c>
      <c r="F11" s="543">
        <v>0</v>
      </c>
      <c r="G11" s="543">
        <v>0</v>
      </c>
    </row>
    <row r="12" spans="2:7" x14ac:dyDescent="0.35">
      <c r="B12" s="559" t="s">
        <v>1424</v>
      </c>
      <c r="C12" s="560" t="s">
        <v>1424</v>
      </c>
      <c r="D12" s="562" t="s">
        <v>1448</v>
      </c>
      <c r="E12" s="562" t="s">
        <v>1448</v>
      </c>
      <c r="F12" s="543">
        <v>0</v>
      </c>
      <c r="G12" s="543">
        <v>0</v>
      </c>
    </row>
    <row r="13" spans="2:7" x14ac:dyDescent="0.35">
      <c r="B13" s="559" t="s">
        <v>1424</v>
      </c>
      <c r="C13" s="560" t="s">
        <v>1424</v>
      </c>
      <c r="D13" s="562" t="s">
        <v>1449</v>
      </c>
      <c r="E13" s="562" t="s">
        <v>1449</v>
      </c>
      <c r="F13" s="543">
        <v>0</v>
      </c>
      <c r="G13" s="543">
        <v>0</v>
      </c>
    </row>
    <row r="14" spans="2:7" x14ac:dyDescent="0.35">
      <c r="B14" s="559" t="s">
        <v>1424</v>
      </c>
      <c r="C14" s="560" t="s">
        <v>1424</v>
      </c>
      <c r="D14" s="562" t="s">
        <v>1450</v>
      </c>
      <c r="E14" s="562" t="s">
        <v>1450</v>
      </c>
      <c r="F14" s="543">
        <v>0</v>
      </c>
      <c r="G14" s="543">
        <v>0</v>
      </c>
    </row>
    <row r="15" spans="2:7" x14ac:dyDescent="0.35">
      <c r="B15" s="559" t="s">
        <v>1424</v>
      </c>
      <c r="C15" s="560" t="s">
        <v>1424</v>
      </c>
      <c r="D15" s="562" t="s">
        <v>1451</v>
      </c>
      <c r="E15" s="562" t="s">
        <v>1451</v>
      </c>
      <c r="F15" s="543">
        <v>0</v>
      </c>
      <c r="G15" s="543">
        <v>0</v>
      </c>
    </row>
    <row r="16" spans="2:7" x14ac:dyDescent="0.35">
      <c r="B16" s="559" t="s">
        <v>1424</v>
      </c>
      <c r="C16" s="560" t="s">
        <v>1424</v>
      </c>
      <c r="D16" s="562" t="s">
        <v>1452</v>
      </c>
      <c r="E16" s="562" t="s">
        <v>1452</v>
      </c>
      <c r="F16" s="543">
        <v>0</v>
      </c>
      <c r="G16" s="543">
        <v>0</v>
      </c>
    </row>
    <row r="17" spans="2:7" x14ac:dyDescent="0.35">
      <c r="B17" s="559" t="s">
        <v>1424</v>
      </c>
      <c r="C17" s="560" t="s">
        <v>1424</v>
      </c>
      <c r="D17" s="562" t="s">
        <v>1453</v>
      </c>
      <c r="E17" s="562" t="s">
        <v>1453</v>
      </c>
      <c r="F17" s="543" t="s">
        <v>1834</v>
      </c>
      <c r="G17" s="543" t="s">
        <v>1834</v>
      </c>
    </row>
    <row r="18" spans="2:7" x14ac:dyDescent="0.35">
      <c r="B18" s="559" t="s">
        <v>1424</v>
      </c>
      <c r="C18" s="560" t="s">
        <v>1424</v>
      </c>
      <c r="D18" s="562" t="s">
        <v>1454</v>
      </c>
      <c r="E18" s="562" t="s">
        <v>1454</v>
      </c>
      <c r="F18" s="543">
        <v>0</v>
      </c>
      <c r="G18" s="543">
        <v>0</v>
      </c>
    </row>
    <row r="19" spans="2:7" x14ac:dyDescent="0.35">
      <c r="B19" s="572" t="s">
        <v>1424</v>
      </c>
      <c r="C19" s="572" t="s">
        <v>1424</v>
      </c>
      <c r="D19" s="572" t="s">
        <v>1424</v>
      </c>
      <c r="E19" s="572" t="s">
        <v>1424</v>
      </c>
      <c r="F19" s="543" t="s">
        <v>1424</v>
      </c>
      <c r="G19" s="543" t="s">
        <v>1424</v>
      </c>
    </row>
    <row r="20" spans="2:7" x14ac:dyDescent="0.35">
      <c r="B20" s="558" t="s">
        <v>1424</v>
      </c>
      <c r="C20" s="571" t="s">
        <v>1455</v>
      </c>
      <c r="D20" s="571" t="s">
        <v>1455</v>
      </c>
      <c r="E20" s="571" t="s">
        <v>1455</v>
      </c>
      <c r="F20" s="553" t="s">
        <v>2368</v>
      </c>
      <c r="G20" s="553" t="s">
        <v>2411</v>
      </c>
    </row>
    <row r="21" spans="2:7" x14ac:dyDescent="0.35">
      <c r="B21" s="559" t="s">
        <v>1424</v>
      </c>
      <c r="C21" s="560" t="s">
        <v>1424</v>
      </c>
      <c r="D21" s="562" t="s">
        <v>1456</v>
      </c>
      <c r="E21" s="562" t="s">
        <v>1456</v>
      </c>
      <c r="F21" s="543" t="s">
        <v>2070</v>
      </c>
      <c r="G21" s="543" t="s">
        <v>2412</v>
      </c>
    </row>
    <row r="22" spans="2:7" x14ac:dyDescent="0.35">
      <c r="B22" s="559" t="s">
        <v>1424</v>
      </c>
      <c r="C22" s="560" t="s">
        <v>1424</v>
      </c>
      <c r="D22" s="562" t="s">
        <v>1458</v>
      </c>
      <c r="E22" s="562" t="s">
        <v>1458</v>
      </c>
      <c r="F22" s="543" t="s">
        <v>2082</v>
      </c>
      <c r="G22" s="543" t="s">
        <v>2413</v>
      </c>
    </row>
    <row r="23" spans="2:7" x14ac:dyDescent="0.35">
      <c r="B23" s="559" t="s">
        <v>1424</v>
      </c>
      <c r="C23" s="560" t="s">
        <v>1424</v>
      </c>
      <c r="D23" s="562" t="s">
        <v>1460</v>
      </c>
      <c r="E23" s="562" t="s">
        <v>1460</v>
      </c>
      <c r="F23" s="543" t="s">
        <v>2098</v>
      </c>
      <c r="G23" s="543" t="s">
        <v>2414</v>
      </c>
    </row>
    <row r="24" spans="2:7" x14ac:dyDescent="0.35">
      <c r="B24" s="559" t="s">
        <v>1424</v>
      </c>
      <c r="C24" s="560" t="s">
        <v>1424</v>
      </c>
      <c r="D24" s="562" t="s">
        <v>1462</v>
      </c>
      <c r="E24" s="562" t="s">
        <v>1462</v>
      </c>
      <c r="F24" s="543">
        <v>0</v>
      </c>
      <c r="G24" s="543">
        <v>0</v>
      </c>
    </row>
    <row r="25" spans="2:7" x14ac:dyDescent="0.35">
      <c r="B25" s="559" t="s">
        <v>1424</v>
      </c>
      <c r="C25" s="560" t="s">
        <v>1424</v>
      </c>
      <c r="D25" s="562" t="s">
        <v>1463</v>
      </c>
      <c r="E25" s="562" t="s">
        <v>1463</v>
      </c>
      <c r="F25" s="543">
        <v>0</v>
      </c>
      <c r="G25" s="543">
        <v>0</v>
      </c>
    </row>
    <row r="26" spans="2:7" x14ac:dyDescent="0.35">
      <c r="B26" s="559" t="s">
        <v>1424</v>
      </c>
      <c r="C26" s="560" t="s">
        <v>1424</v>
      </c>
      <c r="D26" s="562" t="s">
        <v>1464</v>
      </c>
      <c r="E26" s="562" t="s">
        <v>1464</v>
      </c>
      <c r="F26" s="543">
        <v>0</v>
      </c>
      <c r="G26" s="543">
        <v>0</v>
      </c>
    </row>
    <row r="27" spans="2:7" x14ac:dyDescent="0.35">
      <c r="B27" s="559" t="s">
        <v>1424</v>
      </c>
      <c r="C27" s="560" t="s">
        <v>1424</v>
      </c>
      <c r="D27" s="562" t="s">
        <v>1465</v>
      </c>
      <c r="E27" s="562" t="s">
        <v>1465</v>
      </c>
      <c r="F27" s="543" t="s">
        <v>2027</v>
      </c>
      <c r="G27" s="543" t="s">
        <v>2209</v>
      </c>
    </row>
    <row r="28" spans="2:7" x14ac:dyDescent="0.35">
      <c r="B28" s="559" t="s">
        <v>1424</v>
      </c>
      <c r="C28" s="560" t="s">
        <v>1424</v>
      </c>
      <c r="D28" s="562" t="s">
        <v>1466</v>
      </c>
      <c r="E28" s="562" t="s">
        <v>1466</v>
      </c>
      <c r="F28" s="543">
        <v>0</v>
      </c>
      <c r="G28" s="543">
        <v>0</v>
      </c>
    </row>
    <row r="29" spans="2:7" x14ac:dyDescent="0.35">
      <c r="B29" s="559" t="s">
        <v>1424</v>
      </c>
      <c r="C29" s="560" t="s">
        <v>1424</v>
      </c>
      <c r="D29" s="562" t="s">
        <v>1467</v>
      </c>
      <c r="E29" s="562" t="s">
        <v>1467</v>
      </c>
      <c r="F29" s="543">
        <v>0</v>
      </c>
      <c r="G29" s="543">
        <v>0</v>
      </c>
    </row>
    <row r="30" spans="2:7" x14ac:dyDescent="0.35">
      <c r="B30" s="559" t="s">
        <v>1424</v>
      </c>
      <c r="C30" s="560" t="s">
        <v>1424</v>
      </c>
      <c r="D30" s="562" t="s">
        <v>1468</v>
      </c>
      <c r="E30" s="562" t="s">
        <v>1468</v>
      </c>
      <c r="F30" s="543">
        <v>0</v>
      </c>
      <c r="G30" s="543">
        <v>0</v>
      </c>
    </row>
    <row r="31" spans="2:7" x14ac:dyDescent="0.35">
      <c r="B31" s="559" t="s">
        <v>1424</v>
      </c>
      <c r="C31" s="560" t="s">
        <v>1424</v>
      </c>
      <c r="D31" s="562" t="s">
        <v>1469</v>
      </c>
      <c r="E31" s="562" t="s">
        <v>1469</v>
      </c>
      <c r="F31" s="543">
        <v>0</v>
      </c>
      <c r="G31" s="543">
        <v>0</v>
      </c>
    </row>
    <row r="32" spans="2:7" x14ac:dyDescent="0.35">
      <c r="B32" s="559" t="s">
        <v>1424</v>
      </c>
      <c r="C32" s="560" t="s">
        <v>1424</v>
      </c>
      <c r="D32" s="562" t="s">
        <v>1470</v>
      </c>
      <c r="E32" s="562" t="s">
        <v>1470</v>
      </c>
      <c r="F32" s="543">
        <v>0</v>
      </c>
      <c r="G32" s="543">
        <v>0</v>
      </c>
    </row>
    <row r="33" spans="2:7" x14ac:dyDescent="0.35">
      <c r="B33" s="559" t="s">
        <v>1424</v>
      </c>
      <c r="C33" s="560" t="s">
        <v>1424</v>
      </c>
      <c r="D33" s="562" t="s">
        <v>1471</v>
      </c>
      <c r="E33" s="562" t="s">
        <v>1471</v>
      </c>
      <c r="F33" s="543">
        <v>0</v>
      </c>
      <c r="G33" s="543">
        <v>0</v>
      </c>
    </row>
    <row r="34" spans="2:7" x14ac:dyDescent="0.35">
      <c r="B34" s="559" t="s">
        <v>1424</v>
      </c>
      <c r="C34" s="560" t="s">
        <v>1424</v>
      </c>
      <c r="D34" s="562" t="s">
        <v>1472</v>
      </c>
      <c r="E34" s="562" t="s">
        <v>1472</v>
      </c>
      <c r="F34" s="543">
        <v>0</v>
      </c>
      <c r="G34" s="543">
        <v>0</v>
      </c>
    </row>
    <row r="35" spans="2:7" x14ac:dyDescent="0.35">
      <c r="B35" s="559" t="s">
        <v>1424</v>
      </c>
      <c r="C35" s="560" t="s">
        <v>1424</v>
      </c>
      <c r="D35" s="562" t="s">
        <v>1473</v>
      </c>
      <c r="E35" s="562" t="s">
        <v>1473</v>
      </c>
      <c r="F35" s="543">
        <v>0</v>
      </c>
      <c r="G35" s="543">
        <v>0</v>
      </c>
    </row>
    <row r="36" spans="2:7" x14ac:dyDescent="0.35">
      <c r="B36" s="559" t="s">
        <v>1424</v>
      </c>
      <c r="C36" s="560" t="s">
        <v>1424</v>
      </c>
      <c r="D36" s="562" t="s">
        <v>1474</v>
      </c>
      <c r="E36" s="562" t="s">
        <v>1474</v>
      </c>
      <c r="F36" s="543">
        <v>0</v>
      </c>
      <c r="G36" s="543">
        <v>0</v>
      </c>
    </row>
    <row r="37" spans="2:7" x14ac:dyDescent="0.35">
      <c r="B37" s="570" t="s">
        <v>1475</v>
      </c>
      <c r="C37" s="570" t="s">
        <v>1475</v>
      </c>
      <c r="D37" s="570" t="s">
        <v>1475</v>
      </c>
      <c r="E37" s="570" t="s">
        <v>1475</v>
      </c>
      <c r="F37" s="553" t="s">
        <v>2136</v>
      </c>
      <c r="G37" s="553" t="s">
        <v>2415</v>
      </c>
    </row>
    <row r="38" spans="2:7" x14ac:dyDescent="0.35">
      <c r="B38" s="572" t="s">
        <v>1424</v>
      </c>
      <c r="C38" s="572" t="s">
        <v>1424</v>
      </c>
      <c r="D38" s="572" t="s">
        <v>1424</v>
      </c>
      <c r="E38" s="572" t="s">
        <v>1424</v>
      </c>
      <c r="F38" s="543" t="s">
        <v>1424</v>
      </c>
      <c r="G38" s="543" t="s">
        <v>1424</v>
      </c>
    </row>
    <row r="39" spans="2:7" x14ac:dyDescent="0.35">
      <c r="B39" s="570" t="s">
        <v>1476</v>
      </c>
      <c r="C39" s="570" t="s">
        <v>1476</v>
      </c>
      <c r="D39" s="570" t="s">
        <v>1476</v>
      </c>
      <c r="E39" s="570" t="s">
        <v>1476</v>
      </c>
      <c r="F39" s="553" t="s">
        <v>1424</v>
      </c>
      <c r="G39" s="553" t="s">
        <v>1424</v>
      </c>
    </row>
    <row r="40" spans="2:7" x14ac:dyDescent="0.35">
      <c r="B40" s="558" t="s">
        <v>1424</v>
      </c>
      <c r="C40" s="571" t="s">
        <v>1443</v>
      </c>
      <c r="D40" s="571" t="s">
        <v>1443</v>
      </c>
      <c r="E40" s="571" t="s">
        <v>1443</v>
      </c>
      <c r="F40" s="553">
        <v>0</v>
      </c>
      <c r="G40" s="553">
        <v>0</v>
      </c>
    </row>
    <row r="41" spans="2:7" x14ac:dyDescent="0.35">
      <c r="B41" s="559" t="s">
        <v>1424</v>
      </c>
      <c r="C41" s="560" t="s">
        <v>1424</v>
      </c>
      <c r="D41" s="562" t="s">
        <v>1477</v>
      </c>
      <c r="E41" s="562" t="s">
        <v>1477</v>
      </c>
      <c r="F41" s="543">
        <v>0</v>
      </c>
      <c r="G41" s="543">
        <v>0</v>
      </c>
    </row>
    <row r="42" spans="2:7" x14ac:dyDescent="0.35">
      <c r="B42" s="559" t="s">
        <v>1424</v>
      </c>
      <c r="C42" s="560" t="s">
        <v>1424</v>
      </c>
      <c r="D42" s="562" t="s">
        <v>1478</v>
      </c>
      <c r="E42" s="562" t="s">
        <v>1478</v>
      </c>
      <c r="F42" s="543">
        <v>0</v>
      </c>
      <c r="G42" s="543">
        <v>0</v>
      </c>
    </row>
    <row r="43" spans="2:7" x14ac:dyDescent="0.35">
      <c r="B43" s="559" t="s">
        <v>1424</v>
      </c>
      <c r="C43" s="560" t="s">
        <v>1424</v>
      </c>
      <c r="D43" s="562" t="s">
        <v>1479</v>
      </c>
      <c r="E43" s="562" t="s">
        <v>1479</v>
      </c>
      <c r="F43" s="543">
        <v>0</v>
      </c>
      <c r="G43" s="543">
        <v>0</v>
      </c>
    </row>
    <row r="44" spans="2:7" x14ac:dyDescent="0.35">
      <c r="B44" s="572" t="s">
        <v>1424</v>
      </c>
      <c r="C44" s="572" t="s">
        <v>1424</v>
      </c>
      <c r="D44" s="572" t="s">
        <v>1424</v>
      </c>
      <c r="E44" s="572" t="s">
        <v>1424</v>
      </c>
      <c r="F44" s="543" t="s">
        <v>1424</v>
      </c>
      <c r="G44" s="543" t="s">
        <v>1424</v>
      </c>
    </row>
    <row r="45" spans="2:7" x14ac:dyDescent="0.35">
      <c r="B45" s="558" t="s">
        <v>1424</v>
      </c>
      <c r="C45" s="571" t="s">
        <v>1455</v>
      </c>
      <c r="D45" s="571" t="s">
        <v>1455</v>
      </c>
      <c r="E45" s="571" t="s">
        <v>1455</v>
      </c>
      <c r="F45" s="553" t="s">
        <v>2136</v>
      </c>
      <c r="G45" s="553" t="s">
        <v>2415</v>
      </c>
    </row>
    <row r="46" spans="2:7" x14ac:dyDescent="0.35">
      <c r="B46" s="559" t="s">
        <v>1424</v>
      </c>
      <c r="C46" s="560" t="s">
        <v>1424</v>
      </c>
      <c r="D46" s="562" t="s">
        <v>1477</v>
      </c>
      <c r="E46" s="562" t="s">
        <v>1477</v>
      </c>
      <c r="F46" s="543">
        <v>0</v>
      </c>
      <c r="G46" s="543">
        <v>0</v>
      </c>
    </row>
    <row r="47" spans="2:7" x14ac:dyDescent="0.35">
      <c r="B47" s="559" t="s">
        <v>1424</v>
      </c>
      <c r="C47" s="560" t="s">
        <v>1424</v>
      </c>
      <c r="D47" s="562" t="s">
        <v>1478</v>
      </c>
      <c r="E47" s="562" t="s">
        <v>1478</v>
      </c>
      <c r="F47" s="543" t="s">
        <v>2136</v>
      </c>
      <c r="G47" s="543" t="s">
        <v>2407</v>
      </c>
    </row>
    <row r="48" spans="2:7" x14ac:dyDescent="0.35">
      <c r="B48" s="559" t="s">
        <v>1424</v>
      </c>
      <c r="C48" s="560" t="s">
        <v>1424</v>
      </c>
      <c r="D48" s="562" t="s">
        <v>1481</v>
      </c>
      <c r="E48" s="562" t="s">
        <v>1481</v>
      </c>
      <c r="F48" s="543">
        <v>0</v>
      </c>
      <c r="G48" s="543" t="s">
        <v>2408</v>
      </c>
    </row>
    <row r="49" spans="2:7" x14ac:dyDescent="0.35">
      <c r="B49" s="570" t="s">
        <v>1482</v>
      </c>
      <c r="C49" s="570" t="s">
        <v>1482</v>
      </c>
      <c r="D49" s="570" t="s">
        <v>1482</v>
      </c>
      <c r="E49" s="570" t="s">
        <v>1482</v>
      </c>
      <c r="F49" s="553" t="s">
        <v>2416</v>
      </c>
      <c r="G49" s="553" t="s">
        <v>2417</v>
      </c>
    </row>
    <row r="50" spans="2:7" x14ac:dyDescent="0.35">
      <c r="B50" s="572" t="s">
        <v>1424</v>
      </c>
      <c r="C50" s="572" t="s">
        <v>1424</v>
      </c>
      <c r="D50" s="572" t="s">
        <v>1424</v>
      </c>
      <c r="E50" s="572" t="s">
        <v>1424</v>
      </c>
      <c r="F50" s="543" t="s">
        <v>1424</v>
      </c>
      <c r="G50" s="543" t="s">
        <v>1424</v>
      </c>
    </row>
    <row r="51" spans="2:7" x14ac:dyDescent="0.35">
      <c r="B51" s="570" t="s">
        <v>1484</v>
      </c>
      <c r="C51" s="570" t="s">
        <v>1484</v>
      </c>
      <c r="D51" s="570" t="s">
        <v>1484</v>
      </c>
      <c r="E51" s="570" t="s">
        <v>1484</v>
      </c>
      <c r="F51" s="553" t="s">
        <v>1424</v>
      </c>
      <c r="G51" s="553" t="s">
        <v>1424</v>
      </c>
    </row>
    <row r="52" spans="2:7" x14ac:dyDescent="0.35">
      <c r="B52" s="558" t="s">
        <v>1424</v>
      </c>
      <c r="C52" s="571" t="s">
        <v>1443</v>
      </c>
      <c r="D52" s="571" t="s">
        <v>1443</v>
      </c>
      <c r="E52" s="571" t="s">
        <v>1443</v>
      </c>
      <c r="F52" s="553">
        <v>0</v>
      </c>
      <c r="G52" s="553">
        <v>0</v>
      </c>
    </row>
    <row r="53" spans="2:7" x14ac:dyDescent="0.35">
      <c r="B53" s="559" t="s">
        <v>1424</v>
      </c>
      <c r="C53" s="560" t="s">
        <v>1424</v>
      </c>
      <c r="D53" s="562" t="s">
        <v>1485</v>
      </c>
      <c r="E53" s="562" t="s">
        <v>1485</v>
      </c>
      <c r="F53" s="543">
        <v>0</v>
      </c>
      <c r="G53" s="543">
        <v>0</v>
      </c>
    </row>
    <row r="54" spans="2:7" x14ac:dyDescent="0.35">
      <c r="B54" s="559" t="s">
        <v>1424</v>
      </c>
      <c r="C54" s="560" t="s">
        <v>1424</v>
      </c>
      <c r="D54" s="560" t="s">
        <v>1424</v>
      </c>
      <c r="E54" s="561" t="s">
        <v>1486</v>
      </c>
      <c r="F54" s="543">
        <v>0</v>
      </c>
      <c r="G54" s="543">
        <v>0</v>
      </c>
    </row>
    <row r="55" spans="2:7" x14ac:dyDescent="0.35">
      <c r="B55" s="559" t="s">
        <v>1424</v>
      </c>
      <c r="C55" s="560" t="s">
        <v>1424</v>
      </c>
      <c r="D55" s="560" t="s">
        <v>1424</v>
      </c>
      <c r="E55" s="561" t="s">
        <v>1487</v>
      </c>
      <c r="F55" s="543">
        <v>0</v>
      </c>
      <c r="G55" s="543">
        <v>0</v>
      </c>
    </row>
    <row r="56" spans="2:7" x14ac:dyDescent="0.35">
      <c r="B56" s="559" t="s">
        <v>1424</v>
      </c>
      <c r="C56" s="560" t="s">
        <v>1424</v>
      </c>
      <c r="D56" s="562" t="s">
        <v>1488</v>
      </c>
      <c r="E56" s="562" t="s">
        <v>1488</v>
      </c>
      <c r="F56" s="543">
        <v>0</v>
      </c>
      <c r="G56" s="543">
        <v>0</v>
      </c>
    </row>
    <row r="57" spans="2:7" x14ac:dyDescent="0.35">
      <c r="B57" s="572" t="s">
        <v>1424</v>
      </c>
      <c r="C57" s="572" t="s">
        <v>1424</v>
      </c>
      <c r="D57" s="572" t="s">
        <v>1424</v>
      </c>
      <c r="E57" s="572" t="s">
        <v>1424</v>
      </c>
      <c r="F57" s="543" t="s">
        <v>1424</v>
      </c>
      <c r="G57" s="543" t="s">
        <v>1424</v>
      </c>
    </row>
    <row r="58" spans="2:7" x14ac:dyDescent="0.35">
      <c r="B58" s="558" t="s">
        <v>1424</v>
      </c>
      <c r="C58" s="571" t="s">
        <v>1455</v>
      </c>
      <c r="D58" s="571" t="s">
        <v>1455</v>
      </c>
      <c r="E58" s="571" t="s">
        <v>1455</v>
      </c>
      <c r="F58" s="553">
        <v>0</v>
      </c>
      <c r="G58" s="553">
        <v>0</v>
      </c>
    </row>
    <row r="59" spans="2:7" x14ac:dyDescent="0.35">
      <c r="B59" s="559" t="s">
        <v>1424</v>
      </c>
      <c r="C59" s="560" t="s">
        <v>1424</v>
      </c>
      <c r="D59" s="562" t="s">
        <v>1489</v>
      </c>
      <c r="E59" s="562" t="s">
        <v>1489</v>
      </c>
      <c r="F59" s="543">
        <v>0</v>
      </c>
      <c r="G59" s="543">
        <v>0</v>
      </c>
    </row>
    <row r="60" spans="2:7" x14ac:dyDescent="0.35">
      <c r="B60" s="559" t="s">
        <v>1424</v>
      </c>
      <c r="C60" s="560" t="s">
        <v>1424</v>
      </c>
      <c r="D60" s="560" t="s">
        <v>1424</v>
      </c>
      <c r="E60" s="561" t="s">
        <v>1486</v>
      </c>
      <c r="F60" s="543">
        <v>0</v>
      </c>
      <c r="G60" s="543">
        <v>0</v>
      </c>
    </row>
    <row r="61" spans="2:7" x14ac:dyDescent="0.35">
      <c r="B61" s="559" t="s">
        <v>1424</v>
      </c>
      <c r="C61" s="560" t="s">
        <v>1424</v>
      </c>
      <c r="D61" s="560" t="s">
        <v>1424</v>
      </c>
      <c r="E61" s="561" t="s">
        <v>1487</v>
      </c>
      <c r="F61" s="543">
        <v>0</v>
      </c>
      <c r="G61" s="543">
        <v>0</v>
      </c>
    </row>
    <row r="62" spans="2:7" x14ac:dyDescent="0.35">
      <c r="B62" s="559" t="s">
        <v>1424</v>
      </c>
      <c r="C62" s="560" t="s">
        <v>1424</v>
      </c>
      <c r="D62" s="562" t="s">
        <v>1490</v>
      </c>
      <c r="E62" s="562" t="s">
        <v>1490</v>
      </c>
      <c r="F62" s="543">
        <v>0</v>
      </c>
      <c r="G62" s="543">
        <v>0</v>
      </c>
    </row>
    <row r="63" spans="2:7" x14ac:dyDescent="0.35">
      <c r="B63" s="570" t="s">
        <v>1491</v>
      </c>
      <c r="C63" s="570" t="s">
        <v>1491</v>
      </c>
      <c r="D63" s="570" t="s">
        <v>1491</v>
      </c>
      <c r="E63" s="570" t="s">
        <v>1491</v>
      </c>
      <c r="F63" s="553">
        <v>0</v>
      </c>
      <c r="G63" s="553">
        <v>0</v>
      </c>
    </row>
    <row r="64" spans="2:7" x14ac:dyDescent="0.35">
      <c r="B64" s="572" t="s">
        <v>1424</v>
      </c>
      <c r="C64" s="572" t="s">
        <v>1424</v>
      </c>
      <c r="D64" s="572" t="s">
        <v>1424</v>
      </c>
      <c r="E64" s="572" t="s">
        <v>1424</v>
      </c>
      <c r="F64" s="543" t="s">
        <v>1424</v>
      </c>
      <c r="G64" s="543" t="s">
        <v>1424</v>
      </c>
    </row>
    <row r="65" spans="2:7" x14ac:dyDescent="0.35">
      <c r="B65" s="570" t="s">
        <v>1492</v>
      </c>
      <c r="C65" s="570" t="s">
        <v>1492</v>
      </c>
      <c r="D65" s="570" t="s">
        <v>1492</v>
      </c>
      <c r="E65" s="570" t="s">
        <v>1492</v>
      </c>
      <c r="F65" s="553">
        <v>0</v>
      </c>
      <c r="G65" s="553">
        <v>0</v>
      </c>
    </row>
    <row r="66" spans="2:7" x14ac:dyDescent="0.35">
      <c r="B66" s="572" t="s">
        <v>1424</v>
      </c>
      <c r="C66" s="572" t="s">
        <v>1424</v>
      </c>
      <c r="D66" s="572" t="s">
        <v>1424</v>
      </c>
      <c r="E66" s="572" t="s">
        <v>1424</v>
      </c>
      <c r="F66" s="543" t="s">
        <v>1424</v>
      </c>
      <c r="G66" s="543" t="s">
        <v>1424</v>
      </c>
    </row>
    <row r="67" spans="2:7" x14ac:dyDescent="0.35">
      <c r="B67" s="570" t="s">
        <v>1493</v>
      </c>
      <c r="C67" s="570" t="s">
        <v>1493</v>
      </c>
      <c r="D67" s="570" t="s">
        <v>1493</v>
      </c>
      <c r="E67" s="570" t="s">
        <v>1493</v>
      </c>
      <c r="F67" s="553">
        <v>0</v>
      </c>
      <c r="G67" s="553">
        <v>0</v>
      </c>
    </row>
    <row r="68" spans="2:7" x14ac:dyDescent="0.35">
      <c r="B68" s="572" t="s">
        <v>1424</v>
      </c>
      <c r="C68" s="572" t="s">
        <v>1424</v>
      </c>
      <c r="D68" s="572" t="s">
        <v>1424</v>
      </c>
      <c r="E68" s="572" t="s">
        <v>1424</v>
      </c>
      <c r="F68" s="543" t="s">
        <v>1424</v>
      </c>
      <c r="G68" s="543" t="s">
        <v>1424</v>
      </c>
    </row>
    <row r="69" spans="2:7" x14ac:dyDescent="0.35">
      <c r="B69" s="570" t="s">
        <v>1494</v>
      </c>
      <c r="C69" s="570" t="s">
        <v>1494</v>
      </c>
      <c r="D69" s="570" t="s">
        <v>1494</v>
      </c>
      <c r="E69" s="570" t="s">
        <v>1494</v>
      </c>
      <c r="F69" s="553">
        <v>0</v>
      </c>
      <c r="G69" s="553">
        <v>0</v>
      </c>
    </row>
    <row r="70" spans="2:7" x14ac:dyDescent="0.35">
      <c r="B70" s="572" t="s">
        <v>1424</v>
      </c>
      <c r="C70" s="572" t="s">
        <v>1424</v>
      </c>
      <c r="D70" s="572" t="s">
        <v>1424</v>
      </c>
      <c r="E70" s="572" t="s">
        <v>1424</v>
      </c>
      <c r="F70" s="543" t="s">
        <v>1424</v>
      </c>
      <c r="G70" s="543" t="s">
        <v>1424</v>
      </c>
    </row>
  </sheetData>
  <mergeCells count="65">
    <mergeCell ref="B66:E66"/>
    <mergeCell ref="B67:E67"/>
    <mergeCell ref="B68:E68"/>
    <mergeCell ref="B69:E69"/>
    <mergeCell ref="B70:E70"/>
    <mergeCell ref="B65:E65"/>
    <mergeCell ref="B50:E50"/>
    <mergeCell ref="B51:E51"/>
    <mergeCell ref="C52:E52"/>
    <mergeCell ref="D53:E53"/>
    <mergeCell ref="D56:E56"/>
    <mergeCell ref="B57:E57"/>
    <mergeCell ref="C58:E58"/>
    <mergeCell ref="D59:E59"/>
    <mergeCell ref="D62:E62"/>
    <mergeCell ref="B63:E63"/>
    <mergeCell ref="B64:E64"/>
    <mergeCell ref="B49:E49"/>
    <mergeCell ref="B38:E38"/>
    <mergeCell ref="B39:E39"/>
    <mergeCell ref="C40:E40"/>
    <mergeCell ref="D41:E41"/>
    <mergeCell ref="D42:E42"/>
    <mergeCell ref="D43:E43"/>
    <mergeCell ref="B44:E44"/>
    <mergeCell ref="C45:E45"/>
    <mergeCell ref="D46:E46"/>
    <mergeCell ref="D47:E47"/>
    <mergeCell ref="D48:E48"/>
    <mergeCell ref="B37:E37"/>
    <mergeCell ref="D26:E26"/>
    <mergeCell ref="D27:E27"/>
    <mergeCell ref="D28:E28"/>
    <mergeCell ref="D29:E29"/>
    <mergeCell ref="D30:E30"/>
    <mergeCell ref="D31:E31"/>
    <mergeCell ref="D32:E32"/>
    <mergeCell ref="D33:E33"/>
    <mergeCell ref="D34:E34"/>
    <mergeCell ref="D35:E35"/>
    <mergeCell ref="D36:E36"/>
    <mergeCell ref="D25:E25"/>
    <mergeCell ref="D14:E14"/>
    <mergeCell ref="D15:E15"/>
    <mergeCell ref="D16:E16"/>
    <mergeCell ref="D17:E17"/>
    <mergeCell ref="D18:E18"/>
    <mergeCell ref="B19:E19"/>
    <mergeCell ref="C20:E20"/>
    <mergeCell ref="D21:E21"/>
    <mergeCell ref="D22:E22"/>
    <mergeCell ref="D23:E23"/>
    <mergeCell ref="D24:E24"/>
    <mergeCell ref="D13:E13"/>
    <mergeCell ref="B2:G2"/>
    <mergeCell ref="B3:G3"/>
    <mergeCell ref="B4:G4"/>
    <mergeCell ref="B5:G5"/>
    <mergeCell ref="B6:E6"/>
    <mergeCell ref="B7:E7"/>
    <mergeCell ref="C8:E8"/>
    <mergeCell ref="D9:E9"/>
    <mergeCell ref="D10:E10"/>
    <mergeCell ref="D11:E11"/>
    <mergeCell ref="D12:E12"/>
  </mergeCells>
  <pageMargins left="0.7" right="0.7" top="0.75" bottom="0.75" header="0.3" footer="0.3"/>
  <pageSetup paperSize="9"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0"/>
  <sheetViews>
    <sheetView workbookViewId="0">
      <selection activeCell="B13" sqref="B13"/>
    </sheetView>
  </sheetViews>
  <sheetFormatPr baseColWidth="10" defaultRowHeight="14.5" x14ac:dyDescent="0.35"/>
  <cols>
    <col min="1" max="1" width="10.90625" style="6"/>
    <col min="2" max="4" width="7.6328125" style="6" customWidth="1"/>
    <col min="5" max="5" width="105.6328125" style="6" customWidth="1"/>
    <col min="6" max="7" width="15.6328125" style="6" customWidth="1"/>
    <col min="8" max="16384" width="10.90625" style="6"/>
  </cols>
  <sheetData>
    <row r="2" spans="2:7" x14ac:dyDescent="0.35">
      <c r="B2" s="563" t="s">
        <v>1835</v>
      </c>
      <c r="C2" s="563" t="s">
        <v>1438</v>
      </c>
      <c r="D2" s="563" t="s">
        <v>1438</v>
      </c>
      <c r="E2" s="563" t="s">
        <v>1438</v>
      </c>
      <c r="F2" s="563" t="s">
        <v>1438</v>
      </c>
      <c r="G2" s="564" t="s">
        <v>1438</v>
      </c>
    </row>
    <row r="3" spans="2:7" x14ac:dyDescent="0.35">
      <c r="B3" s="565" t="s">
        <v>1439</v>
      </c>
      <c r="C3" s="565" t="s">
        <v>1439</v>
      </c>
      <c r="D3" s="565" t="s">
        <v>1439</v>
      </c>
      <c r="E3" s="565" t="s">
        <v>1439</v>
      </c>
      <c r="F3" s="565" t="s">
        <v>1439</v>
      </c>
      <c r="G3" s="566" t="s">
        <v>1439</v>
      </c>
    </row>
    <row r="4" spans="2:7" x14ac:dyDescent="0.35">
      <c r="B4" s="565" t="s">
        <v>1440</v>
      </c>
      <c r="C4" s="565" t="s">
        <v>1440</v>
      </c>
      <c r="D4" s="565" t="s">
        <v>1440</v>
      </c>
      <c r="E4" s="565" t="s">
        <v>1440</v>
      </c>
      <c r="F4" s="565" t="s">
        <v>1440</v>
      </c>
      <c r="G4" s="566" t="s">
        <v>1440</v>
      </c>
    </row>
    <row r="5" spans="2:7" x14ac:dyDescent="0.35">
      <c r="B5" s="567" t="s">
        <v>1441</v>
      </c>
      <c r="C5" s="567" t="s">
        <v>1441</v>
      </c>
      <c r="D5" s="567" t="s">
        <v>1441</v>
      </c>
      <c r="E5" s="567" t="s">
        <v>1441</v>
      </c>
      <c r="F5" s="567" t="s">
        <v>1441</v>
      </c>
      <c r="G5" s="568" t="s">
        <v>1441</v>
      </c>
    </row>
    <row r="6" spans="2:7" x14ac:dyDescent="0.35">
      <c r="B6" s="569" t="s">
        <v>87</v>
      </c>
      <c r="C6" s="569" t="s">
        <v>87</v>
      </c>
      <c r="D6" s="569" t="s">
        <v>87</v>
      </c>
      <c r="E6" s="569" t="s">
        <v>87</v>
      </c>
      <c r="F6" s="556">
        <v>2022</v>
      </c>
      <c r="G6" s="556">
        <v>2021</v>
      </c>
    </row>
    <row r="7" spans="2:7" x14ac:dyDescent="0.35">
      <c r="B7" s="570" t="s">
        <v>1442</v>
      </c>
      <c r="C7" s="570" t="s">
        <v>1442</v>
      </c>
      <c r="D7" s="570" t="s">
        <v>1442</v>
      </c>
      <c r="E7" s="570" t="s">
        <v>1442</v>
      </c>
      <c r="F7" s="553" t="s">
        <v>1424</v>
      </c>
      <c r="G7" s="553" t="s">
        <v>1424</v>
      </c>
    </row>
    <row r="8" spans="2:7" x14ac:dyDescent="0.35">
      <c r="B8" s="558" t="s">
        <v>1424</v>
      </c>
      <c r="C8" s="571" t="s">
        <v>1443</v>
      </c>
      <c r="D8" s="571" t="s">
        <v>1443</v>
      </c>
      <c r="E8" s="571" t="s">
        <v>1443</v>
      </c>
      <c r="F8" s="553" t="s">
        <v>1836</v>
      </c>
      <c r="G8" s="553" t="s">
        <v>2418</v>
      </c>
    </row>
    <row r="9" spans="2:7" x14ac:dyDescent="0.35">
      <c r="B9" s="559" t="s">
        <v>1424</v>
      </c>
      <c r="C9" s="560" t="s">
        <v>1424</v>
      </c>
      <c r="D9" s="562" t="s">
        <v>1445</v>
      </c>
      <c r="E9" s="562" t="s">
        <v>1445</v>
      </c>
      <c r="F9" s="543">
        <v>0</v>
      </c>
      <c r="G9" s="543">
        <v>0</v>
      </c>
    </row>
    <row r="10" spans="2:7" x14ac:dyDescent="0.35">
      <c r="B10" s="559" t="s">
        <v>1424</v>
      </c>
      <c r="C10" s="560" t="s">
        <v>1424</v>
      </c>
      <c r="D10" s="562" t="s">
        <v>1446</v>
      </c>
      <c r="E10" s="562" t="s">
        <v>1446</v>
      </c>
      <c r="F10" s="543">
        <v>0</v>
      </c>
      <c r="G10" s="543">
        <v>0</v>
      </c>
    </row>
    <row r="11" spans="2:7" x14ac:dyDescent="0.35">
      <c r="B11" s="559" t="s">
        <v>1424</v>
      </c>
      <c r="C11" s="560" t="s">
        <v>1424</v>
      </c>
      <c r="D11" s="562" t="s">
        <v>1447</v>
      </c>
      <c r="E11" s="562" t="s">
        <v>1447</v>
      </c>
      <c r="F11" s="543">
        <v>0</v>
      </c>
      <c r="G11" s="543">
        <v>0</v>
      </c>
    </row>
    <row r="12" spans="2:7" x14ac:dyDescent="0.35">
      <c r="B12" s="559" t="s">
        <v>1424</v>
      </c>
      <c r="C12" s="560" t="s">
        <v>1424</v>
      </c>
      <c r="D12" s="562" t="s">
        <v>1448</v>
      </c>
      <c r="E12" s="562" t="s">
        <v>1448</v>
      </c>
      <c r="F12" s="543">
        <v>0</v>
      </c>
      <c r="G12" s="543">
        <v>0</v>
      </c>
    </row>
    <row r="13" spans="2:7" x14ac:dyDescent="0.35">
      <c r="B13" s="559" t="s">
        <v>1424</v>
      </c>
      <c r="C13" s="560" t="s">
        <v>1424</v>
      </c>
      <c r="D13" s="562" t="s">
        <v>1449</v>
      </c>
      <c r="E13" s="562" t="s">
        <v>1449</v>
      </c>
      <c r="F13" s="543">
        <v>0</v>
      </c>
      <c r="G13" s="543">
        <v>0</v>
      </c>
    </row>
    <row r="14" spans="2:7" x14ac:dyDescent="0.35">
      <c r="B14" s="559" t="s">
        <v>1424</v>
      </c>
      <c r="C14" s="560" t="s">
        <v>1424</v>
      </c>
      <c r="D14" s="562" t="s">
        <v>1450</v>
      </c>
      <c r="E14" s="562" t="s">
        <v>1450</v>
      </c>
      <c r="F14" s="543">
        <v>0</v>
      </c>
      <c r="G14" s="543">
        <v>0</v>
      </c>
    </row>
    <row r="15" spans="2:7" x14ac:dyDescent="0.35">
      <c r="B15" s="559" t="s">
        <v>1424</v>
      </c>
      <c r="C15" s="560" t="s">
        <v>1424</v>
      </c>
      <c r="D15" s="562" t="s">
        <v>1451</v>
      </c>
      <c r="E15" s="562" t="s">
        <v>1451</v>
      </c>
      <c r="F15" s="543">
        <v>0</v>
      </c>
      <c r="G15" s="543">
        <v>0</v>
      </c>
    </row>
    <row r="16" spans="2:7" x14ac:dyDescent="0.35">
      <c r="B16" s="559" t="s">
        <v>1424</v>
      </c>
      <c r="C16" s="560" t="s">
        <v>1424</v>
      </c>
      <c r="D16" s="562" t="s">
        <v>1452</v>
      </c>
      <c r="E16" s="562" t="s">
        <v>1452</v>
      </c>
      <c r="F16" s="543">
        <v>0</v>
      </c>
      <c r="G16" s="543">
        <v>0</v>
      </c>
    </row>
    <row r="17" spans="2:7" x14ac:dyDescent="0.35">
      <c r="B17" s="559" t="s">
        <v>1424</v>
      </c>
      <c r="C17" s="560" t="s">
        <v>1424</v>
      </c>
      <c r="D17" s="562" t="s">
        <v>1453</v>
      </c>
      <c r="E17" s="562" t="s">
        <v>1453</v>
      </c>
      <c r="F17" s="543" t="s">
        <v>1836</v>
      </c>
      <c r="G17" s="543" t="s">
        <v>2418</v>
      </c>
    </row>
    <row r="18" spans="2:7" x14ac:dyDescent="0.35">
      <c r="B18" s="559" t="s">
        <v>1424</v>
      </c>
      <c r="C18" s="560" t="s">
        <v>1424</v>
      </c>
      <c r="D18" s="562" t="s">
        <v>1454</v>
      </c>
      <c r="E18" s="562" t="s">
        <v>1454</v>
      </c>
      <c r="F18" s="543">
        <v>0</v>
      </c>
      <c r="G18" s="543">
        <v>0</v>
      </c>
    </row>
    <row r="19" spans="2:7" x14ac:dyDescent="0.35">
      <c r="B19" s="572" t="s">
        <v>1424</v>
      </c>
      <c r="C19" s="572" t="s">
        <v>1424</v>
      </c>
      <c r="D19" s="572" t="s">
        <v>1424</v>
      </c>
      <c r="E19" s="572" t="s">
        <v>1424</v>
      </c>
      <c r="F19" s="543" t="s">
        <v>1424</v>
      </c>
      <c r="G19" s="543" t="s">
        <v>1424</v>
      </c>
    </row>
    <row r="20" spans="2:7" x14ac:dyDescent="0.35">
      <c r="B20" s="558" t="s">
        <v>1424</v>
      </c>
      <c r="C20" s="571" t="s">
        <v>1455</v>
      </c>
      <c r="D20" s="571" t="s">
        <v>1455</v>
      </c>
      <c r="E20" s="571" t="s">
        <v>1455</v>
      </c>
      <c r="F20" s="553" t="s">
        <v>1836</v>
      </c>
      <c r="G20" s="553" t="s">
        <v>2418</v>
      </c>
    </row>
    <row r="21" spans="2:7" x14ac:dyDescent="0.35">
      <c r="B21" s="559" t="s">
        <v>1424</v>
      </c>
      <c r="C21" s="560" t="s">
        <v>1424</v>
      </c>
      <c r="D21" s="562" t="s">
        <v>1456</v>
      </c>
      <c r="E21" s="562" t="s">
        <v>1456</v>
      </c>
      <c r="F21" s="543" t="s">
        <v>2140</v>
      </c>
      <c r="G21" s="543" t="s">
        <v>2418</v>
      </c>
    </row>
    <row r="22" spans="2:7" x14ac:dyDescent="0.35">
      <c r="B22" s="559" t="s">
        <v>1424</v>
      </c>
      <c r="C22" s="560" t="s">
        <v>1424</v>
      </c>
      <c r="D22" s="562" t="s">
        <v>1458</v>
      </c>
      <c r="E22" s="562" t="s">
        <v>1458</v>
      </c>
      <c r="F22" s="543" t="s">
        <v>2151</v>
      </c>
      <c r="G22" s="543">
        <v>0</v>
      </c>
    </row>
    <row r="23" spans="2:7" x14ac:dyDescent="0.35">
      <c r="B23" s="559" t="s">
        <v>1424</v>
      </c>
      <c r="C23" s="560" t="s">
        <v>1424</v>
      </c>
      <c r="D23" s="562" t="s">
        <v>1460</v>
      </c>
      <c r="E23" s="562" t="s">
        <v>1460</v>
      </c>
      <c r="F23" s="543" t="s">
        <v>2154</v>
      </c>
      <c r="G23" s="543">
        <v>0</v>
      </c>
    </row>
    <row r="24" spans="2:7" x14ac:dyDescent="0.35">
      <c r="B24" s="559" t="s">
        <v>1424</v>
      </c>
      <c r="C24" s="560" t="s">
        <v>1424</v>
      </c>
      <c r="D24" s="562" t="s">
        <v>1462</v>
      </c>
      <c r="E24" s="562" t="s">
        <v>1462</v>
      </c>
      <c r="F24" s="543">
        <v>0</v>
      </c>
      <c r="G24" s="543">
        <v>0</v>
      </c>
    </row>
    <row r="25" spans="2:7" x14ac:dyDescent="0.35">
      <c r="B25" s="559" t="s">
        <v>1424</v>
      </c>
      <c r="C25" s="560" t="s">
        <v>1424</v>
      </c>
      <c r="D25" s="562" t="s">
        <v>1463</v>
      </c>
      <c r="E25" s="562" t="s">
        <v>1463</v>
      </c>
      <c r="F25" s="543">
        <v>0</v>
      </c>
      <c r="G25" s="543">
        <v>0</v>
      </c>
    </row>
    <row r="26" spans="2:7" x14ac:dyDescent="0.35">
      <c r="B26" s="559" t="s">
        <v>1424</v>
      </c>
      <c r="C26" s="560" t="s">
        <v>1424</v>
      </c>
      <c r="D26" s="562" t="s">
        <v>1464</v>
      </c>
      <c r="E26" s="562" t="s">
        <v>1464</v>
      </c>
      <c r="F26" s="543">
        <v>0</v>
      </c>
      <c r="G26" s="543">
        <v>0</v>
      </c>
    </row>
    <row r="27" spans="2:7" x14ac:dyDescent="0.35">
      <c r="B27" s="559" t="s">
        <v>1424</v>
      </c>
      <c r="C27" s="560" t="s">
        <v>1424</v>
      </c>
      <c r="D27" s="562" t="s">
        <v>1465</v>
      </c>
      <c r="E27" s="562" t="s">
        <v>1465</v>
      </c>
      <c r="F27" s="543">
        <v>0</v>
      </c>
      <c r="G27" s="543">
        <v>0</v>
      </c>
    </row>
    <row r="28" spans="2:7" x14ac:dyDescent="0.35">
      <c r="B28" s="559" t="s">
        <v>1424</v>
      </c>
      <c r="C28" s="560" t="s">
        <v>1424</v>
      </c>
      <c r="D28" s="562" t="s">
        <v>1466</v>
      </c>
      <c r="E28" s="562" t="s">
        <v>1466</v>
      </c>
      <c r="F28" s="543">
        <v>0</v>
      </c>
      <c r="G28" s="543">
        <v>0</v>
      </c>
    </row>
    <row r="29" spans="2:7" x14ac:dyDescent="0.35">
      <c r="B29" s="559" t="s">
        <v>1424</v>
      </c>
      <c r="C29" s="560" t="s">
        <v>1424</v>
      </c>
      <c r="D29" s="562" t="s">
        <v>1467</v>
      </c>
      <c r="E29" s="562" t="s">
        <v>1467</v>
      </c>
      <c r="F29" s="543">
        <v>0</v>
      </c>
      <c r="G29" s="543">
        <v>0</v>
      </c>
    </row>
    <row r="30" spans="2:7" x14ac:dyDescent="0.35">
      <c r="B30" s="559" t="s">
        <v>1424</v>
      </c>
      <c r="C30" s="560" t="s">
        <v>1424</v>
      </c>
      <c r="D30" s="562" t="s">
        <v>1468</v>
      </c>
      <c r="E30" s="562" t="s">
        <v>1468</v>
      </c>
      <c r="F30" s="543">
        <v>0</v>
      </c>
      <c r="G30" s="543">
        <v>0</v>
      </c>
    </row>
    <row r="31" spans="2:7" x14ac:dyDescent="0.35">
      <c r="B31" s="559" t="s">
        <v>1424</v>
      </c>
      <c r="C31" s="560" t="s">
        <v>1424</v>
      </c>
      <c r="D31" s="562" t="s">
        <v>1469</v>
      </c>
      <c r="E31" s="562" t="s">
        <v>1469</v>
      </c>
      <c r="F31" s="543">
        <v>0</v>
      </c>
      <c r="G31" s="543">
        <v>0</v>
      </c>
    </row>
    <row r="32" spans="2:7" x14ac:dyDescent="0.35">
      <c r="B32" s="559" t="s">
        <v>1424</v>
      </c>
      <c r="C32" s="560" t="s">
        <v>1424</v>
      </c>
      <c r="D32" s="562" t="s">
        <v>1470</v>
      </c>
      <c r="E32" s="562" t="s">
        <v>1470</v>
      </c>
      <c r="F32" s="543">
        <v>0</v>
      </c>
      <c r="G32" s="543">
        <v>0</v>
      </c>
    </row>
    <row r="33" spans="2:7" x14ac:dyDescent="0.35">
      <c r="B33" s="559" t="s">
        <v>1424</v>
      </c>
      <c r="C33" s="560" t="s">
        <v>1424</v>
      </c>
      <c r="D33" s="562" t="s">
        <v>1471</v>
      </c>
      <c r="E33" s="562" t="s">
        <v>1471</v>
      </c>
      <c r="F33" s="543">
        <v>0</v>
      </c>
      <c r="G33" s="543">
        <v>0</v>
      </c>
    </row>
    <row r="34" spans="2:7" x14ac:dyDescent="0.35">
      <c r="B34" s="559" t="s">
        <v>1424</v>
      </c>
      <c r="C34" s="560" t="s">
        <v>1424</v>
      </c>
      <c r="D34" s="562" t="s">
        <v>1472</v>
      </c>
      <c r="E34" s="562" t="s">
        <v>1472</v>
      </c>
      <c r="F34" s="543">
        <v>0</v>
      </c>
      <c r="G34" s="543">
        <v>0</v>
      </c>
    </row>
    <row r="35" spans="2:7" x14ac:dyDescent="0.35">
      <c r="B35" s="559" t="s">
        <v>1424</v>
      </c>
      <c r="C35" s="560" t="s">
        <v>1424</v>
      </c>
      <c r="D35" s="562" t="s">
        <v>1473</v>
      </c>
      <c r="E35" s="562" t="s">
        <v>1473</v>
      </c>
      <c r="F35" s="543">
        <v>0</v>
      </c>
      <c r="G35" s="543">
        <v>0</v>
      </c>
    </row>
    <row r="36" spans="2:7" x14ac:dyDescent="0.35">
      <c r="B36" s="559" t="s">
        <v>1424</v>
      </c>
      <c r="C36" s="560" t="s">
        <v>1424</v>
      </c>
      <c r="D36" s="562" t="s">
        <v>1474</v>
      </c>
      <c r="E36" s="562" t="s">
        <v>1474</v>
      </c>
      <c r="F36" s="543">
        <v>0</v>
      </c>
      <c r="G36" s="543">
        <v>0</v>
      </c>
    </row>
    <row r="37" spans="2:7" x14ac:dyDescent="0.35">
      <c r="B37" s="570" t="s">
        <v>1475</v>
      </c>
      <c r="C37" s="570" t="s">
        <v>1475</v>
      </c>
      <c r="D37" s="570" t="s">
        <v>1475</v>
      </c>
      <c r="E37" s="570" t="s">
        <v>1475</v>
      </c>
      <c r="F37" s="553">
        <v>0</v>
      </c>
      <c r="G37" s="553">
        <v>0</v>
      </c>
    </row>
    <row r="38" spans="2:7" x14ac:dyDescent="0.35">
      <c r="B38" s="572" t="s">
        <v>1424</v>
      </c>
      <c r="C38" s="572" t="s">
        <v>1424</v>
      </c>
      <c r="D38" s="572" t="s">
        <v>1424</v>
      </c>
      <c r="E38" s="572" t="s">
        <v>1424</v>
      </c>
      <c r="F38" s="543" t="s">
        <v>1424</v>
      </c>
      <c r="G38" s="543" t="s">
        <v>1424</v>
      </c>
    </row>
    <row r="39" spans="2:7" x14ac:dyDescent="0.35">
      <c r="B39" s="570" t="s">
        <v>1476</v>
      </c>
      <c r="C39" s="570" t="s">
        <v>1476</v>
      </c>
      <c r="D39" s="570" t="s">
        <v>1476</v>
      </c>
      <c r="E39" s="570" t="s">
        <v>1476</v>
      </c>
      <c r="F39" s="553" t="s">
        <v>1424</v>
      </c>
      <c r="G39" s="553" t="s">
        <v>1424</v>
      </c>
    </row>
    <row r="40" spans="2:7" x14ac:dyDescent="0.35">
      <c r="B40" s="558" t="s">
        <v>1424</v>
      </c>
      <c r="C40" s="571" t="s">
        <v>1443</v>
      </c>
      <c r="D40" s="571" t="s">
        <v>1443</v>
      </c>
      <c r="E40" s="571" t="s">
        <v>1443</v>
      </c>
      <c r="F40" s="553">
        <v>0</v>
      </c>
      <c r="G40" s="553">
        <v>0</v>
      </c>
    </row>
    <row r="41" spans="2:7" x14ac:dyDescent="0.35">
      <c r="B41" s="559" t="s">
        <v>1424</v>
      </c>
      <c r="C41" s="560" t="s">
        <v>1424</v>
      </c>
      <c r="D41" s="562" t="s">
        <v>1477</v>
      </c>
      <c r="E41" s="562" t="s">
        <v>1477</v>
      </c>
      <c r="F41" s="543">
        <v>0</v>
      </c>
      <c r="G41" s="543">
        <v>0</v>
      </c>
    </row>
    <row r="42" spans="2:7" x14ac:dyDescent="0.35">
      <c r="B42" s="559" t="s">
        <v>1424</v>
      </c>
      <c r="C42" s="560" t="s">
        <v>1424</v>
      </c>
      <c r="D42" s="562" t="s">
        <v>1478</v>
      </c>
      <c r="E42" s="562" t="s">
        <v>1478</v>
      </c>
      <c r="F42" s="543">
        <v>0</v>
      </c>
      <c r="G42" s="543">
        <v>0</v>
      </c>
    </row>
    <row r="43" spans="2:7" x14ac:dyDescent="0.35">
      <c r="B43" s="559" t="s">
        <v>1424</v>
      </c>
      <c r="C43" s="560" t="s">
        <v>1424</v>
      </c>
      <c r="D43" s="562" t="s">
        <v>1479</v>
      </c>
      <c r="E43" s="562" t="s">
        <v>1479</v>
      </c>
      <c r="F43" s="543">
        <v>0</v>
      </c>
      <c r="G43" s="543">
        <v>0</v>
      </c>
    </row>
    <row r="44" spans="2:7" x14ac:dyDescent="0.35">
      <c r="B44" s="572" t="s">
        <v>1424</v>
      </c>
      <c r="C44" s="572" t="s">
        <v>1424</v>
      </c>
      <c r="D44" s="572" t="s">
        <v>1424</v>
      </c>
      <c r="E44" s="572" t="s">
        <v>1424</v>
      </c>
      <c r="F44" s="543" t="s">
        <v>1424</v>
      </c>
      <c r="G44" s="543" t="s">
        <v>1424</v>
      </c>
    </row>
    <row r="45" spans="2:7" x14ac:dyDescent="0.35">
      <c r="B45" s="558" t="s">
        <v>1424</v>
      </c>
      <c r="C45" s="571" t="s">
        <v>1455</v>
      </c>
      <c r="D45" s="571" t="s">
        <v>1455</v>
      </c>
      <c r="E45" s="571" t="s">
        <v>1455</v>
      </c>
      <c r="F45" s="553">
        <v>0</v>
      </c>
      <c r="G45" s="553">
        <v>0</v>
      </c>
    </row>
    <row r="46" spans="2:7" x14ac:dyDescent="0.35">
      <c r="B46" s="559" t="s">
        <v>1424</v>
      </c>
      <c r="C46" s="560" t="s">
        <v>1424</v>
      </c>
      <c r="D46" s="562" t="s">
        <v>1477</v>
      </c>
      <c r="E46" s="562" t="s">
        <v>1477</v>
      </c>
      <c r="F46" s="543">
        <v>0</v>
      </c>
      <c r="G46" s="543">
        <v>0</v>
      </c>
    </row>
    <row r="47" spans="2:7" x14ac:dyDescent="0.35">
      <c r="B47" s="559" t="s">
        <v>1424</v>
      </c>
      <c r="C47" s="560" t="s">
        <v>1424</v>
      </c>
      <c r="D47" s="562" t="s">
        <v>1478</v>
      </c>
      <c r="E47" s="562" t="s">
        <v>1478</v>
      </c>
      <c r="F47" s="543">
        <v>0</v>
      </c>
      <c r="G47" s="543">
        <v>0</v>
      </c>
    </row>
    <row r="48" spans="2:7" x14ac:dyDescent="0.35">
      <c r="B48" s="559" t="s">
        <v>1424</v>
      </c>
      <c r="C48" s="560" t="s">
        <v>1424</v>
      </c>
      <c r="D48" s="562" t="s">
        <v>1481</v>
      </c>
      <c r="E48" s="562" t="s">
        <v>1481</v>
      </c>
      <c r="F48" s="543">
        <v>0</v>
      </c>
      <c r="G48" s="543">
        <v>0</v>
      </c>
    </row>
    <row r="49" spans="2:7" x14ac:dyDescent="0.35">
      <c r="B49" s="570" t="s">
        <v>1482</v>
      </c>
      <c r="C49" s="570" t="s">
        <v>1482</v>
      </c>
      <c r="D49" s="570" t="s">
        <v>1482</v>
      </c>
      <c r="E49" s="570" t="s">
        <v>1482</v>
      </c>
      <c r="F49" s="553">
        <v>0</v>
      </c>
      <c r="G49" s="553">
        <v>0</v>
      </c>
    </row>
    <row r="50" spans="2:7" x14ac:dyDescent="0.35">
      <c r="B50" s="572" t="s">
        <v>1424</v>
      </c>
      <c r="C50" s="572" t="s">
        <v>1424</v>
      </c>
      <c r="D50" s="572" t="s">
        <v>1424</v>
      </c>
      <c r="E50" s="572" t="s">
        <v>1424</v>
      </c>
      <c r="F50" s="543" t="s">
        <v>1424</v>
      </c>
      <c r="G50" s="543" t="s">
        <v>1424</v>
      </c>
    </row>
    <row r="51" spans="2:7" x14ac:dyDescent="0.35">
      <c r="B51" s="570" t="s">
        <v>1484</v>
      </c>
      <c r="C51" s="570" t="s">
        <v>1484</v>
      </c>
      <c r="D51" s="570" t="s">
        <v>1484</v>
      </c>
      <c r="E51" s="570" t="s">
        <v>1484</v>
      </c>
      <c r="F51" s="553" t="s">
        <v>1424</v>
      </c>
      <c r="G51" s="553" t="s">
        <v>1424</v>
      </c>
    </row>
    <row r="52" spans="2:7" x14ac:dyDescent="0.35">
      <c r="B52" s="558" t="s">
        <v>1424</v>
      </c>
      <c r="C52" s="571" t="s">
        <v>1443</v>
      </c>
      <c r="D52" s="571" t="s">
        <v>1443</v>
      </c>
      <c r="E52" s="571" t="s">
        <v>1443</v>
      </c>
      <c r="F52" s="553">
        <v>0</v>
      </c>
      <c r="G52" s="553">
        <v>0</v>
      </c>
    </row>
    <row r="53" spans="2:7" x14ac:dyDescent="0.35">
      <c r="B53" s="559" t="s">
        <v>1424</v>
      </c>
      <c r="C53" s="560" t="s">
        <v>1424</v>
      </c>
      <c r="D53" s="562" t="s">
        <v>1485</v>
      </c>
      <c r="E53" s="562" t="s">
        <v>1485</v>
      </c>
      <c r="F53" s="543">
        <v>0</v>
      </c>
      <c r="G53" s="543">
        <v>0</v>
      </c>
    </row>
    <row r="54" spans="2:7" x14ac:dyDescent="0.35">
      <c r="B54" s="559" t="s">
        <v>1424</v>
      </c>
      <c r="C54" s="560" t="s">
        <v>1424</v>
      </c>
      <c r="D54" s="560" t="s">
        <v>1424</v>
      </c>
      <c r="E54" s="561" t="s">
        <v>1486</v>
      </c>
      <c r="F54" s="543">
        <v>0</v>
      </c>
      <c r="G54" s="543">
        <v>0</v>
      </c>
    </row>
    <row r="55" spans="2:7" x14ac:dyDescent="0.35">
      <c r="B55" s="559" t="s">
        <v>1424</v>
      </c>
      <c r="C55" s="560" t="s">
        <v>1424</v>
      </c>
      <c r="D55" s="560" t="s">
        <v>1424</v>
      </c>
      <c r="E55" s="561" t="s">
        <v>1487</v>
      </c>
      <c r="F55" s="543">
        <v>0</v>
      </c>
      <c r="G55" s="543">
        <v>0</v>
      </c>
    </row>
    <row r="56" spans="2:7" x14ac:dyDescent="0.35">
      <c r="B56" s="559" t="s">
        <v>1424</v>
      </c>
      <c r="C56" s="560" t="s">
        <v>1424</v>
      </c>
      <c r="D56" s="562" t="s">
        <v>1488</v>
      </c>
      <c r="E56" s="562" t="s">
        <v>1488</v>
      </c>
      <c r="F56" s="543">
        <v>0</v>
      </c>
      <c r="G56" s="543">
        <v>0</v>
      </c>
    </row>
    <row r="57" spans="2:7" x14ac:dyDescent="0.35">
      <c r="B57" s="572" t="s">
        <v>1424</v>
      </c>
      <c r="C57" s="572" t="s">
        <v>1424</v>
      </c>
      <c r="D57" s="572" t="s">
        <v>1424</v>
      </c>
      <c r="E57" s="572" t="s">
        <v>1424</v>
      </c>
      <c r="F57" s="543" t="s">
        <v>1424</v>
      </c>
      <c r="G57" s="543" t="s">
        <v>1424</v>
      </c>
    </row>
    <row r="58" spans="2:7" x14ac:dyDescent="0.35">
      <c r="B58" s="558" t="s">
        <v>1424</v>
      </c>
      <c r="C58" s="571" t="s">
        <v>1455</v>
      </c>
      <c r="D58" s="571" t="s">
        <v>1455</v>
      </c>
      <c r="E58" s="571" t="s">
        <v>1455</v>
      </c>
      <c r="F58" s="553">
        <v>0</v>
      </c>
      <c r="G58" s="553">
        <v>0</v>
      </c>
    </row>
    <row r="59" spans="2:7" x14ac:dyDescent="0.35">
      <c r="B59" s="559" t="s">
        <v>1424</v>
      </c>
      <c r="C59" s="560" t="s">
        <v>1424</v>
      </c>
      <c r="D59" s="562" t="s">
        <v>1489</v>
      </c>
      <c r="E59" s="562" t="s">
        <v>1489</v>
      </c>
      <c r="F59" s="543">
        <v>0</v>
      </c>
      <c r="G59" s="543">
        <v>0</v>
      </c>
    </row>
    <row r="60" spans="2:7" x14ac:dyDescent="0.35">
      <c r="B60" s="559" t="s">
        <v>1424</v>
      </c>
      <c r="C60" s="560" t="s">
        <v>1424</v>
      </c>
      <c r="D60" s="560" t="s">
        <v>1424</v>
      </c>
      <c r="E60" s="561" t="s">
        <v>1486</v>
      </c>
      <c r="F60" s="543">
        <v>0</v>
      </c>
      <c r="G60" s="543">
        <v>0</v>
      </c>
    </row>
    <row r="61" spans="2:7" x14ac:dyDescent="0.35">
      <c r="B61" s="559" t="s">
        <v>1424</v>
      </c>
      <c r="C61" s="560" t="s">
        <v>1424</v>
      </c>
      <c r="D61" s="560" t="s">
        <v>1424</v>
      </c>
      <c r="E61" s="561" t="s">
        <v>1487</v>
      </c>
      <c r="F61" s="543">
        <v>0</v>
      </c>
      <c r="G61" s="543">
        <v>0</v>
      </c>
    </row>
    <row r="62" spans="2:7" x14ac:dyDescent="0.35">
      <c r="B62" s="559" t="s">
        <v>1424</v>
      </c>
      <c r="C62" s="560" t="s">
        <v>1424</v>
      </c>
      <c r="D62" s="562" t="s">
        <v>1490</v>
      </c>
      <c r="E62" s="562" t="s">
        <v>1490</v>
      </c>
      <c r="F62" s="543">
        <v>0</v>
      </c>
      <c r="G62" s="543">
        <v>0</v>
      </c>
    </row>
    <row r="63" spans="2:7" x14ac:dyDescent="0.35">
      <c r="B63" s="570" t="s">
        <v>1491</v>
      </c>
      <c r="C63" s="570" t="s">
        <v>1491</v>
      </c>
      <c r="D63" s="570" t="s">
        <v>1491</v>
      </c>
      <c r="E63" s="570" t="s">
        <v>1491</v>
      </c>
      <c r="F63" s="553">
        <v>0</v>
      </c>
      <c r="G63" s="553">
        <v>0</v>
      </c>
    </row>
    <row r="64" spans="2:7" x14ac:dyDescent="0.35">
      <c r="B64" s="572" t="s">
        <v>1424</v>
      </c>
      <c r="C64" s="572" t="s">
        <v>1424</v>
      </c>
      <c r="D64" s="572" t="s">
        <v>1424</v>
      </c>
      <c r="E64" s="572" t="s">
        <v>1424</v>
      </c>
      <c r="F64" s="543" t="s">
        <v>1424</v>
      </c>
      <c r="G64" s="543" t="s">
        <v>1424</v>
      </c>
    </row>
    <row r="65" spans="2:7" x14ac:dyDescent="0.35">
      <c r="B65" s="570" t="s">
        <v>1492</v>
      </c>
      <c r="C65" s="570" t="s">
        <v>1492</v>
      </c>
      <c r="D65" s="570" t="s">
        <v>1492</v>
      </c>
      <c r="E65" s="570" t="s">
        <v>1492</v>
      </c>
      <c r="F65" s="553">
        <v>0</v>
      </c>
      <c r="G65" s="553">
        <v>0</v>
      </c>
    </row>
    <row r="66" spans="2:7" x14ac:dyDescent="0.35">
      <c r="B66" s="572" t="s">
        <v>1424</v>
      </c>
      <c r="C66" s="572" t="s">
        <v>1424</v>
      </c>
      <c r="D66" s="572" t="s">
        <v>1424</v>
      </c>
      <c r="E66" s="572" t="s">
        <v>1424</v>
      </c>
      <c r="F66" s="543" t="s">
        <v>1424</v>
      </c>
      <c r="G66" s="543" t="s">
        <v>1424</v>
      </c>
    </row>
    <row r="67" spans="2:7" x14ac:dyDescent="0.35">
      <c r="B67" s="570" t="s">
        <v>1493</v>
      </c>
      <c r="C67" s="570" t="s">
        <v>1493</v>
      </c>
      <c r="D67" s="570" t="s">
        <v>1493</v>
      </c>
      <c r="E67" s="570" t="s">
        <v>1493</v>
      </c>
      <c r="F67" s="553">
        <v>0</v>
      </c>
      <c r="G67" s="553">
        <v>0</v>
      </c>
    </row>
    <row r="68" spans="2:7" x14ac:dyDescent="0.35">
      <c r="B68" s="572" t="s">
        <v>1424</v>
      </c>
      <c r="C68" s="572" t="s">
        <v>1424</v>
      </c>
      <c r="D68" s="572" t="s">
        <v>1424</v>
      </c>
      <c r="E68" s="572" t="s">
        <v>1424</v>
      </c>
      <c r="F68" s="543" t="s">
        <v>1424</v>
      </c>
      <c r="G68" s="543" t="s">
        <v>1424</v>
      </c>
    </row>
    <row r="69" spans="2:7" x14ac:dyDescent="0.35">
      <c r="B69" s="570" t="s">
        <v>1494</v>
      </c>
      <c r="C69" s="570" t="s">
        <v>1494</v>
      </c>
      <c r="D69" s="570" t="s">
        <v>1494</v>
      </c>
      <c r="E69" s="570" t="s">
        <v>1494</v>
      </c>
      <c r="F69" s="553">
        <v>0</v>
      </c>
      <c r="G69" s="553">
        <v>0</v>
      </c>
    </row>
    <row r="70" spans="2:7" x14ac:dyDescent="0.35">
      <c r="B70" s="572" t="s">
        <v>1424</v>
      </c>
      <c r="C70" s="572" t="s">
        <v>1424</v>
      </c>
      <c r="D70" s="572" t="s">
        <v>1424</v>
      </c>
      <c r="E70" s="572" t="s">
        <v>1424</v>
      </c>
      <c r="F70" s="543" t="s">
        <v>1424</v>
      </c>
      <c r="G70" s="543" t="s">
        <v>1424</v>
      </c>
    </row>
  </sheetData>
  <mergeCells count="65">
    <mergeCell ref="B66:E66"/>
    <mergeCell ref="B67:E67"/>
    <mergeCell ref="B68:E68"/>
    <mergeCell ref="B69:E69"/>
    <mergeCell ref="B70:E70"/>
    <mergeCell ref="B65:E65"/>
    <mergeCell ref="B50:E50"/>
    <mergeCell ref="B51:E51"/>
    <mergeCell ref="C52:E52"/>
    <mergeCell ref="D53:E53"/>
    <mergeCell ref="D56:E56"/>
    <mergeCell ref="B57:E57"/>
    <mergeCell ref="C58:E58"/>
    <mergeCell ref="D59:E59"/>
    <mergeCell ref="D62:E62"/>
    <mergeCell ref="B63:E63"/>
    <mergeCell ref="B64:E64"/>
    <mergeCell ref="B49:E49"/>
    <mergeCell ref="B38:E38"/>
    <mergeCell ref="B39:E39"/>
    <mergeCell ref="C40:E40"/>
    <mergeCell ref="D41:E41"/>
    <mergeCell ref="D42:E42"/>
    <mergeCell ref="D43:E43"/>
    <mergeCell ref="B44:E44"/>
    <mergeCell ref="C45:E45"/>
    <mergeCell ref="D46:E46"/>
    <mergeCell ref="D47:E47"/>
    <mergeCell ref="D48:E48"/>
    <mergeCell ref="B37:E37"/>
    <mergeCell ref="D26:E26"/>
    <mergeCell ref="D27:E27"/>
    <mergeCell ref="D28:E28"/>
    <mergeCell ref="D29:E29"/>
    <mergeCell ref="D30:E30"/>
    <mergeCell ref="D31:E31"/>
    <mergeCell ref="D32:E32"/>
    <mergeCell ref="D33:E33"/>
    <mergeCell ref="D34:E34"/>
    <mergeCell ref="D35:E35"/>
    <mergeCell ref="D36:E36"/>
    <mergeCell ref="D25:E25"/>
    <mergeCell ref="D14:E14"/>
    <mergeCell ref="D15:E15"/>
    <mergeCell ref="D16:E16"/>
    <mergeCell ref="D17:E17"/>
    <mergeCell ref="D18:E18"/>
    <mergeCell ref="B19:E19"/>
    <mergeCell ref="C20:E20"/>
    <mergeCell ref="D21:E21"/>
    <mergeCell ref="D22:E22"/>
    <mergeCell ref="D23:E23"/>
    <mergeCell ref="D24:E24"/>
    <mergeCell ref="D13:E13"/>
    <mergeCell ref="B2:G2"/>
    <mergeCell ref="B3:G3"/>
    <mergeCell ref="B4:G4"/>
    <mergeCell ref="B5:G5"/>
    <mergeCell ref="B6:E6"/>
    <mergeCell ref="B7:E7"/>
    <mergeCell ref="C8:E8"/>
    <mergeCell ref="D9:E9"/>
    <mergeCell ref="D10:E10"/>
    <mergeCell ref="D11:E11"/>
    <mergeCell ref="D12:E12"/>
  </mergeCells>
  <pageMargins left="0.7" right="0.7" top="0.75" bottom="0.75" header="0.3" footer="0.3"/>
  <pageSetup paperSize="9"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0"/>
  <sheetViews>
    <sheetView workbookViewId="0">
      <selection activeCell="B13" sqref="B13"/>
    </sheetView>
  </sheetViews>
  <sheetFormatPr baseColWidth="10" defaultRowHeight="14.5" x14ac:dyDescent="0.35"/>
  <cols>
    <col min="1" max="1" width="10.90625" style="6"/>
    <col min="2" max="4" width="7.6328125" style="6" customWidth="1"/>
    <col min="5" max="5" width="105.6328125" style="6" customWidth="1"/>
    <col min="6" max="7" width="15.6328125" style="6" customWidth="1"/>
    <col min="8" max="16384" width="10.90625" style="6"/>
  </cols>
  <sheetData>
    <row r="2" spans="2:7" x14ac:dyDescent="0.35">
      <c r="B2" s="563" t="s">
        <v>13</v>
      </c>
      <c r="C2" s="563" t="s">
        <v>1438</v>
      </c>
      <c r="D2" s="563" t="s">
        <v>1438</v>
      </c>
      <c r="E2" s="563" t="s">
        <v>1438</v>
      </c>
      <c r="F2" s="563" t="s">
        <v>1438</v>
      </c>
      <c r="G2" s="564" t="s">
        <v>1438</v>
      </c>
    </row>
    <row r="3" spans="2:7" x14ac:dyDescent="0.35">
      <c r="B3" s="565" t="s">
        <v>1439</v>
      </c>
      <c r="C3" s="565" t="s">
        <v>1439</v>
      </c>
      <c r="D3" s="565" t="s">
        <v>1439</v>
      </c>
      <c r="E3" s="565" t="s">
        <v>1439</v>
      </c>
      <c r="F3" s="565" t="s">
        <v>1439</v>
      </c>
      <c r="G3" s="566" t="s">
        <v>1439</v>
      </c>
    </row>
    <row r="4" spans="2:7" x14ac:dyDescent="0.35">
      <c r="B4" s="565" t="s">
        <v>1440</v>
      </c>
      <c r="C4" s="565" t="s">
        <v>1440</v>
      </c>
      <c r="D4" s="565" t="s">
        <v>1440</v>
      </c>
      <c r="E4" s="565" t="s">
        <v>1440</v>
      </c>
      <c r="F4" s="565" t="s">
        <v>1440</v>
      </c>
      <c r="G4" s="566" t="s">
        <v>1440</v>
      </c>
    </row>
    <row r="5" spans="2:7" x14ac:dyDescent="0.35">
      <c r="B5" s="567" t="s">
        <v>1441</v>
      </c>
      <c r="C5" s="567" t="s">
        <v>1441</v>
      </c>
      <c r="D5" s="567" t="s">
        <v>1441</v>
      </c>
      <c r="E5" s="567" t="s">
        <v>1441</v>
      </c>
      <c r="F5" s="567" t="s">
        <v>1441</v>
      </c>
      <c r="G5" s="568" t="s">
        <v>1441</v>
      </c>
    </row>
    <row r="6" spans="2:7" x14ac:dyDescent="0.35">
      <c r="B6" s="569" t="s">
        <v>87</v>
      </c>
      <c r="C6" s="569" t="s">
        <v>87</v>
      </c>
      <c r="D6" s="569" t="s">
        <v>87</v>
      </c>
      <c r="E6" s="569" t="s">
        <v>87</v>
      </c>
      <c r="F6" s="556">
        <v>2022</v>
      </c>
      <c r="G6" s="556">
        <v>2021</v>
      </c>
    </row>
    <row r="7" spans="2:7" x14ac:dyDescent="0.35">
      <c r="B7" s="570" t="s">
        <v>1442</v>
      </c>
      <c r="C7" s="570" t="s">
        <v>1442</v>
      </c>
      <c r="D7" s="570" t="s">
        <v>1442</v>
      </c>
      <c r="E7" s="570" t="s">
        <v>1442</v>
      </c>
      <c r="F7" s="553" t="s">
        <v>1424</v>
      </c>
      <c r="G7" s="553" t="s">
        <v>1424</v>
      </c>
    </row>
    <row r="8" spans="2:7" x14ac:dyDescent="0.35">
      <c r="B8" s="558" t="s">
        <v>1424</v>
      </c>
      <c r="C8" s="571" t="s">
        <v>1443</v>
      </c>
      <c r="D8" s="571" t="s">
        <v>1443</v>
      </c>
      <c r="E8" s="571" t="s">
        <v>1443</v>
      </c>
      <c r="F8" s="553" t="s">
        <v>1837</v>
      </c>
      <c r="G8" s="553" t="s">
        <v>2419</v>
      </c>
    </row>
    <row r="9" spans="2:7" x14ac:dyDescent="0.35">
      <c r="B9" s="559" t="s">
        <v>1424</v>
      </c>
      <c r="C9" s="560" t="s">
        <v>1424</v>
      </c>
      <c r="D9" s="562" t="s">
        <v>1445</v>
      </c>
      <c r="E9" s="562" t="s">
        <v>1445</v>
      </c>
      <c r="F9" s="543">
        <v>0</v>
      </c>
      <c r="G9" s="543">
        <v>0</v>
      </c>
    </row>
    <row r="10" spans="2:7" x14ac:dyDescent="0.35">
      <c r="B10" s="559" t="s">
        <v>1424</v>
      </c>
      <c r="C10" s="560" t="s">
        <v>1424</v>
      </c>
      <c r="D10" s="562" t="s">
        <v>1446</v>
      </c>
      <c r="E10" s="562" t="s">
        <v>1446</v>
      </c>
      <c r="F10" s="543">
        <v>0</v>
      </c>
      <c r="G10" s="543">
        <v>0</v>
      </c>
    </row>
    <row r="11" spans="2:7" x14ac:dyDescent="0.35">
      <c r="B11" s="559" t="s">
        <v>1424</v>
      </c>
      <c r="C11" s="560" t="s">
        <v>1424</v>
      </c>
      <c r="D11" s="562" t="s">
        <v>1447</v>
      </c>
      <c r="E11" s="562" t="s">
        <v>1447</v>
      </c>
      <c r="F11" s="543">
        <v>0</v>
      </c>
      <c r="G11" s="543">
        <v>0</v>
      </c>
    </row>
    <row r="12" spans="2:7" x14ac:dyDescent="0.35">
      <c r="B12" s="559" t="s">
        <v>1424</v>
      </c>
      <c r="C12" s="560" t="s">
        <v>1424</v>
      </c>
      <c r="D12" s="562" t="s">
        <v>1448</v>
      </c>
      <c r="E12" s="562" t="s">
        <v>1448</v>
      </c>
      <c r="F12" s="543">
        <v>0</v>
      </c>
      <c r="G12" s="543">
        <v>0</v>
      </c>
    </row>
    <row r="13" spans="2:7" x14ac:dyDescent="0.35">
      <c r="B13" s="559" t="s">
        <v>1424</v>
      </c>
      <c r="C13" s="560" t="s">
        <v>1424</v>
      </c>
      <c r="D13" s="562" t="s">
        <v>1449</v>
      </c>
      <c r="E13" s="562" t="s">
        <v>1449</v>
      </c>
      <c r="F13" s="543">
        <v>0</v>
      </c>
      <c r="G13" s="543">
        <v>0</v>
      </c>
    </row>
    <row r="14" spans="2:7" x14ac:dyDescent="0.35">
      <c r="B14" s="559" t="s">
        <v>1424</v>
      </c>
      <c r="C14" s="560" t="s">
        <v>1424</v>
      </c>
      <c r="D14" s="562" t="s">
        <v>1450</v>
      </c>
      <c r="E14" s="562" t="s">
        <v>1450</v>
      </c>
      <c r="F14" s="543">
        <v>0</v>
      </c>
      <c r="G14" s="543">
        <v>0</v>
      </c>
    </row>
    <row r="15" spans="2:7" x14ac:dyDescent="0.35">
      <c r="B15" s="559" t="s">
        <v>1424</v>
      </c>
      <c r="C15" s="560" t="s">
        <v>1424</v>
      </c>
      <c r="D15" s="562" t="s">
        <v>1451</v>
      </c>
      <c r="E15" s="562" t="s">
        <v>1451</v>
      </c>
      <c r="F15" s="543">
        <v>0</v>
      </c>
      <c r="G15" s="543">
        <v>0</v>
      </c>
    </row>
    <row r="16" spans="2:7" x14ac:dyDescent="0.35">
      <c r="B16" s="559" t="s">
        <v>1424</v>
      </c>
      <c r="C16" s="560" t="s">
        <v>1424</v>
      </c>
      <c r="D16" s="562" t="s">
        <v>1452</v>
      </c>
      <c r="E16" s="562" t="s">
        <v>1452</v>
      </c>
      <c r="F16" s="543">
        <v>0</v>
      </c>
      <c r="G16" s="543">
        <v>0</v>
      </c>
    </row>
    <row r="17" spans="2:7" x14ac:dyDescent="0.35">
      <c r="B17" s="559" t="s">
        <v>1424</v>
      </c>
      <c r="C17" s="560" t="s">
        <v>1424</v>
      </c>
      <c r="D17" s="562" t="s">
        <v>1453</v>
      </c>
      <c r="E17" s="562" t="s">
        <v>1453</v>
      </c>
      <c r="F17" s="543" t="s">
        <v>1837</v>
      </c>
      <c r="G17" s="543" t="s">
        <v>2419</v>
      </c>
    </row>
    <row r="18" spans="2:7" x14ac:dyDescent="0.35">
      <c r="B18" s="559" t="s">
        <v>1424</v>
      </c>
      <c r="C18" s="560" t="s">
        <v>1424</v>
      </c>
      <c r="D18" s="562" t="s">
        <v>1454</v>
      </c>
      <c r="E18" s="562" t="s">
        <v>1454</v>
      </c>
      <c r="F18" s="543">
        <v>0</v>
      </c>
      <c r="G18" s="543">
        <v>0</v>
      </c>
    </row>
    <row r="19" spans="2:7" x14ac:dyDescent="0.35">
      <c r="B19" s="572" t="s">
        <v>1424</v>
      </c>
      <c r="C19" s="572" t="s">
        <v>1424</v>
      </c>
      <c r="D19" s="572" t="s">
        <v>1424</v>
      </c>
      <c r="E19" s="572" t="s">
        <v>1424</v>
      </c>
      <c r="F19" s="543" t="s">
        <v>1424</v>
      </c>
      <c r="G19" s="543" t="s">
        <v>1424</v>
      </c>
    </row>
    <row r="20" spans="2:7" x14ac:dyDescent="0.35">
      <c r="B20" s="558" t="s">
        <v>1424</v>
      </c>
      <c r="C20" s="571" t="s">
        <v>1455</v>
      </c>
      <c r="D20" s="571" t="s">
        <v>1455</v>
      </c>
      <c r="E20" s="571" t="s">
        <v>1455</v>
      </c>
      <c r="F20" s="553" t="s">
        <v>1837</v>
      </c>
      <c r="G20" s="553" t="s">
        <v>2419</v>
      </c>
    </row>
    <row r="21" spans="2:7" x14ac:dyDescent="0.35">
      <c r="B21" s="559" t="s">
        <v>1424</v>
      </c>
      <c r="C21" s="560" t="s">
        <v>1424</v>
      </c>
      <c r="D21" s="562" t="s">
        <v>1456</v>
      </c>
      <c r="E21" s="562" t="s">
        <v>1456</v>
      </c>
      <c r="F21" s="543" t="s">
        <v>2156</v>
      </c>
      <c r="G21" s="543" t="s">
        <v>2420</v>
      </c>
    </row>
    <row r="22" spans="2:7" x14ac:dyDescent="0.35">
      <c r="B22" s="559" t="s">
        <v>1424</v>
      </c>
      <c r="C22" s="560" t="s">
        <v>1424</v>
      </c>
      <c r="D22" s="562" t="s">
        <v>1458</v>
      </c>
      <c r="E22" s="562" t="s">
        <v>1458</v>
      </c>
      <c r="F22" s="543" t="s">
        <v>2172</v>
      </c>
      <c r="G22" s="543" t="s">
        <v>2421</v>
      </c>
    </row>
    <row r="23" spans="2:7" x14ac:dyDescent="0.35">
      <c r="B23" s="559" t="s">
        <v>1424</v>
      </c>
      <c r="C23" s="560" t="s">
        <v>1424</v>
      </c>
      <c r="D23" s="562" t="s">
        <v>1460</v>
      </c>
      <c r="E23" s="562" t="s">
        <v>1460</v>
      </c>
      <c r="F23" s="543" t="s">
        <v>2190</v>
      </c>
      <c r="G23" s="543" t="s">
        <v>2422</v>
      </c>
    </row>
    <row r="24" spans="2:7" x14ac:dyDescent="0.35">
      <c r="B24" s="559" t="s">
        <v>1424</v>
      </c>
      <c r="C24" s="560" t="s">
        <v>1424</v>
      </c>
      <c r="D24" s="562" t="s">
        <v>1462</v>
      </c>
      <c r="E24" s="562" t="s">
        <v>1462</v>
      </c>
      <c r="F24" s="543">
        <v>0</v>
      </c>
      <c r="G24" s="543">
        <v>0</v>
      </c>
    </row>
    <row r="25" spans="2:7" x14ac:dyDescent="0.35">
      <c r="B25" s="559" t="s">
        <v>1424</v>
      </c>
      <c r="C25" s="560" t="s">
        <v>1424</v>
      </c>
      <c r="D25" s="562" t="s">
        <v>1463</v>
      </c>
      <c r="E25" s="562" t="s">
        <v>1463</v>
      </c>
      <c r="F25" s="543">
        <v>0</v>
      </c>
      <c r="G25" s="543">
        <v>0</v>
      </c>
    </row>
    <row r="26" spans="2:7" x14ac:dyDescent="0.35">
      <c r="B26" s="559" t="s">
        <v>1424</v>
      </c>
      <c r="C26" s="560" t="s">
        <v>1424</v>
      </c>
      <c r="D26" s="562" t="s">
        <v>1464</v>
      </c>
      <c r="E26" s="562" t="s">
        <v>1464</v>
      </c>
      <c r="F26" s="543">
        <v>0</v>
      </c>
      <c r="G26" s="543">
        <v>0</v>
      </c>
    </row>
    <row r="27" spans="2:7" x14ac:dyDescent="0.35">
      <c r="B27" s="559" t="s">
        <v>1424</v>
      </c>
      <c r="C27" s="560" t="s">
        <v>1424</v>
      </c>
      <c r="D27" s="562" t="s">
        <v>1465</v>
      </c>
      <c r="E27" s="562" t="s">
        <v>1465</v>
      </c>
      <c r="F27" s="543" t="s">
        <v>2029</v>
      </c>
      <c r="G27" s="543" t="s">
        <v>2423</v>
      </c>
    </row>
    <row r="28" spans="2:7" x14ac:dyDescent="0.35">
      <c r="B28" s="559" t="s">
        <v>1424</v>
      </c>
      <c r="C28" s="560" t="s">
        <v>1424</v>
      </c>
      <c r="D28" s="562" t="s">
        <v>1466</v>
      </c>
      <c r="E28" s="562" t="s">
        <v>1466</v>
      </c>
      <c r="F28" s="543">
        <v>0</v>
      </c>
      <c r="G28" s="543">
        <v>0</v>
      </c>
    </row>
    <row r="29" spans="2:7" x14ac:dyDescent="0.35">
      <c r="B29" s="559" t="s">
        <v>1424</v>
      </c>
      <c r="C29" s="560" t="s">
        <v>1424</v>
      </c>
      <c r="D29" s="562" t="s">
        <v>1467</v>
      </c>
      <c r="E29" s="562" t="s">
        <v>1467</v>
      </c>
      <c r="F29" s="543">
        <v>0</v>
      </c>
      <c r="G29" s="543">
        <v>0</v>
      </c>
    </row>
    <row r="30" spans="2:7" x14ac:dyDescent="0.35">
      <c r="B30" s="559" t="s">
        <v>1424</v>
      </c>
      <c r="C30" s="560" t="s">
        <v>1424</v>
      </c>
      <c r="D30" s="562" t="s">
        <v>1468</v>
      </c>
      <c r="E30" s="562" t="s">
        <v>1468</v>
      </c>
      <c r="F30" s="543">
        <v>0</v>
      </c>
      <c r="G30" s="543">
        <v>0</v>
      </c>
    </row>
    <row r="31" spans="2:7" x14ac:dyDescent="0.35">
      <c r="B31" s="559" t="s">
        <v>1424</v>
      </c>
      <c r="C31" s="560" t="s">
        <v>1424</v>
      </c>
      <c r="D31" s="562" t="s">
        <v>1469</v>
      </c>
      <c r="E31" s="562" t="s">
        <v>1469</v>
      </c>
      <c r="F31" s="543">
        <v>0</v>
      </c>
      <c r="G31" s="543">
        <v>0</v>
      </c>
    </row>
    <row r="32" spans="2:7" x14ac:dyDescent="0.35">
      <c r="B32" s="559" t="s">
        <v>1424</v>
      </c>
      <c r="C32" s="560" t="s">
        <v>1424</v>
      </c>
      <c r="D32" s="562" t="s">
        <v>1470</v>
      </c>
      <c r="E32" s="562" t="s">
        <v>1470</v>
      </c>
      <c r="F32" s="543">
        <v>0</v>
      </c>
      <c r="G32" s="543">
        <v>0</v>
      </c>
    </row>
    <row r="33" spans="2:7" x14ac:dyDescent="0.35">
      <c r="B33" s="559" t="s">
        <v>1424</v>
      </c>
      <c r="C33" s="560" t="s">
        <v>1424</v>
      </c>
      <c r="D33" s="562" t="s">
        <v>1471</v>
      </c>
      <c r="E33" s="562" t="s">
        <v>1471</v>
      </c>
      <c r="F33" s="543">
        <v>0</v>
      </c>
      <c r="G33" s="543">
        <v>0</v>
      </c>
    </row>
    <row r="34" spans="2:7" x14ac:dyDescent="0.35">
      <c r="B34" s="559" t="s">
        <v>1424</v>
      </c>
      <c r="C34" s="560" t="s">
        <v>1424</v>
      </c>
      <c r="D34" s="562" t="s">
        <v>1472</v>
      </c>
      <c r="E34" s="562" t="s">
        <v>1472</v>
      </c>
      <c r="F34" s="543">
        <v>0</v>
      </c>
      <c r="G34" s="543">
        <v>0</v>
      </c>
    </row>
    <row r="35" spans="2:7" x14ac:dyDescent="0.35">
      <c r="B35" s="559" t="s">
        <v>1424</v>
      </c>
      <c r="C35" s="560" t="s">
        <v>1424</v>
      </c>
      <c r="D35" s="562" t="s">
        <v>1473</v>
      </c>
      <c r="E35" s="562" t="s">
        <v>1473</v>
      </c>
      <c r="F35" s="543">
        <v>0</v>
      </c>
      <c r="G35" s="543">
        <v>0</v>
      </c>
    </row>
    <row r="36" spans="2:7" x14ac:dyDescent="0.35">
      <c r="B36" s="559" t="s">
        <v>1424</v>
      </c>
      <c r="C36" s="560" t="s">
        <v>1424</v>
      </c>
      <c r="D36" s="562" t="s">
        <v>1474</v>
      </c>
      <c r="E36" s="562" t="s">
        <v>1474</v>
      </c>
      <c r="F36" s="543">
        <v>0</v>
      </c>
      <c r="G36" s="543">
        <v>0</v>
      </c>
    </row>
    <row r="37" spans="2:7" x14ac:dyDescent="0.35">
      <c r="B37" s="570" t="s">
        <v>1475</v>
      </c>
      <c r="C37" s="570" t="s">
        <v>1475</v>
      </c>
      <c r="D37" s="570" t="s">
        <v>1475</v>
      </c>
      <c r="E37" s="570" t="s">
        <v>1475</v>
      </c>
      <c r="F37" s="553">
        <v>0</v>
      </c>
      <c r="G37" s="553">
        <v>0</v>
      </c>
    </row>
    <row r="38" spans="2:7" x14ac:dyDescent="0.35">
      <c r="B38" s="572" t="s">
        <v>1424</v>
      </c>
      <c r="C38" s="572" t="s">
        <v>1424</v>
      </c>
      <c r="D38" s="572" t="s">
        <v>1424</v>
      </c>
      <c r="E38" s="572" t="s">
        <v>1424</v>
      </c>
      <c r="F38" s="543" t="s">
        <v>1424</v>
      </c>
      <c r="G38" s="543" t="s">
        <v>1424</v>
      </c>
    </row>
    <row r="39" spans="2:7" x14ac:dyDescent="0.35">
      <c r="B39" s="570" t="s">
        <v>1476</v>
      </c>
      <c r="C39" s="570" t="s">
        <v>1476</v>
      </c>
      <c r="D39" s="570" t="s">
        <v>1476</v>
      </c>
      <c r="E39" s="570" t="s">
        <v>1476</v>
      </c>
      <c r="F39" s="553" t="s">
        <v>1424</v>
      </c>
      <c r="G39" s="553" t="s">
        <v>1424</v>
      </c>
    </row>
    <row r="40" spans="2:7" x14ac:dyDescent="0.35">
      <c r="B40" s="558" t="s">
        <v>1424</v>
      </c>
      <c r="C40" s="571" t="s">
        <v>1443</v>
      </c>
      <c r="D40" s="571" t="s">
        <v>1443</v>
      </c>
      <c r="E40" s="571" t="s">
        <v>1443</v>
      </c>
      <c r="F40" s="553">
        <v>0</v>
      </c>
      <c r="G40" s="553">
        <v>0</v>
      </c>
    </row>
    <row r="41" spans="2:7" x14ac:dyDescent="0.35">
      <c r="B41" s="559" t="s">
        <v>1424</v>
      </c>
      <c r="C41" s="560" t="s">
        <v>1424</v>
      </c>
      <c r="D41" s="562" t="s">
        <v>1477</v>
      </c>
      <c r="E41" s="562" t="s">
        <v>1477</v>
      </c>
      <c r="F41" s="543">
        <v>0</v>
      </c>
      <c r="G41" s="543">
        <v>0</v>
      </c>
    </row>
    <row r="42" spans="2:7" x14ac:dyDescent="0.35">
      <c r="B42" s="559" t="s">
        <v>1424</v>
      </c>
      <c r="C42" s="560" t="s">
        <v>1424</v>
      </c>
      <c r="D42" s="562" t="s">
        <v>1478</v>
      </c>
      <c r="E42" s="562" t="s">
        <v>1478</v>
      </c>
      <c r="F42" s="543">
        <v>0</v>
      </c>
      <c r="G42" s="543">
        <v>0</v>
      </c>
    </row>
    <row r="43" spans="2:7" x14ac:dyDescent="0.35">
      <c r="B43" s="559" t="s">
        <v>1424</v>
      </c>
      <c r="C43" s="560" t="s">
        <v>1424</v>
      </c>
      <c r="D43" s="562" t="s">
        <v>1479</v>
      </c>
      <c r="E43" s="562" t="s">
        <v>1479</v>
      </c>
      <c r="F43" s="543">
        <v>0</v>
      </c>
      <c r="G43" s="543">
        <v>0</v>
      </c>
    </row>
    <row r="44" spans="2:7" x14ac:dyDescent="0.35">
      <c r="B44" s="572" t="s">
        <v>1424</v>
      </c>
      <c r="C44" s="572" t="s">
        <v>1424</v>
      </c>
      <c r="D44" s="572" t="s">
        <v>1424</v>
      </c>
      <c r="E44" s="572" t="s">
        <v>1424</v>
      </c>
      <c r="F44" s="543" t="s">
        <v>1424</v>
      </c>
      <c r="G44" s="543" t="s">
        <v>1424</v>
      </c>
    </row>
    <row r="45" spans="2:7" x14ac:dyDescent="0.35">
      <c r="B45" s="558" t="s">
        <v>1424</v>
      </c>
      <c r="C45" s="571" t="s">
        <v>1455</v>
      </c>
      <c r="D45" s="571" t="s">
        <v>1455</v>
      </c>
      <c r="E45" s="571" t="s">
        <v>1455</v>
      </c>
      <c r="F45" s="553">
        <v>0</v>
      </c>
      <c r="G45" s="553">
        <v>0</v>
      </c>
    </row>
    <row r="46" spans="2:7" x14ac:dyDescent="0.35">
      <c r="B46" s="559" t="s">
        <v>1424</v>
      </c>
      <c r="C46" s="560" t="s">
        <v>1424</v>
      </c>
      <c r="D46" s="562" t="s">
        <v>1477</v>
      </c>
      <c r="E46" s="562" t="s">
        <v>1477</v>
      </c>
      <c r="F46" s="543">
        <v>0</v>
      </c>
      <c r="G46" s="543">
        <v>0</v>
      </c>
    </row>
    <row r="47" spans="2:7" x14ac:dyDescent="0.35">
      <c r="B47" s="559" t="s">
        <v>1424</v>
      </c>
      <c r="C47" s="560" t="s">
        <v>1424</v>
      </c>
      <c r="D47" s="562" t="s">
        <v>1478</v>
      </c>
      <c r="E47" s="562" t="s">
        <v>1478</v>
      </c>
      <c r="F47" s="543">
        <v>0</v>
      </c>
      <c r="G47" s="543">
        <v>0</v>
      </c>
    </row>
    <row r="48" spans="2:7" x14ac:dyDescent="0.35">
      <c r="B48" s="559" t="s">
        <v>1424</v>
      </c>
      <c r="C48" s="560" t="s">
        <v>1424</v>
      </c>
      <c r="D48" s="562" t="s">
        <v>1481</v>
      </c>
      <c r="E48" s="562" t="s">
        <v>1481</v>
      </c>
      <c r="F48" s="543">
        <v>0</v>
      </c>
      <c r="G48" s="543">
        <v>0</v>
      </c>
    </row>
    <row r="49" spans="2:7" x14ac:dyDescent="0.35">
      <c r="B49" s="570" t="s">
        <v>1482</v>
      </c>
      <c r="C49" s="570" t="s">
        <v>1482</v>
      </c>
      <c r="D49" s="570" t="s">
        <v>1482</v>
      </c>
      <c r="E49" s="570" t="s">
        <v>1482</v>
      </c>
      <c r="F49" s="553">
        <v>0</v>
      </c>
      <c r="G49" s="553">
        <v>0</v>
      </c>
    </row>
    <row r="50" spans="2:7" x14ac:dyDescent="0.35">
      <c r="B50" s="572" t="s">
        <v>1424</v>
      </c>
      <c r="C50" s="572" t="s">
        <v>1424</v>
      </c>
      <c r="D50" s="572" t="s">
        <v>1424</v>
      </c>
      <c r="E50" s="572" t="s">
        <v>1424</v>
      </c>
      <c r="F50" s="543" t="s">
        <v>1424</v>
      </c>
      <c r="G50" s="543" t="s">
        <v>1424</v>
      </c>
    </row>
    <row r="51" spans="2:7" x14ac:dyDescent="0.35">
      <c r="B51" s="570" t="s">
        <v>1484</v>
      </c>
      <c r="C51" s="570" t="s">
        <v>1484</v>
      </c>
      <c r="D51" s="570" t="s">
        <v>1484</v>
      </c>
      <c r="E51" s="570" t="s">
        <v>1484</v>
      </c>
      <c r="F51" s="553" t="s">
        <v>1424</v>
      </c>
      <c r="G51" s="553" t="s">
        <v>1424</v>
      </c>
    </row>
    <row r="52" spans="2:7" x14ac:dyDescent="0.35">
      <c r="B52" s="558" t="s">
        <v>1424</v>
      </c>
      <c r="C52" s="571" t="s">
        <v>1443</v>
      </c>
      <c r="D52" s="571" t="s">
        <v>1443</v>
      </c>
      <c r="E52" s="571" t="s">
        <v>1443</v>
      </c>
      <c r="F52" s="553">
        <v>0</v>
      </c>
      <c r="G52" s="553">
        <v>0</v>
      </c>
    </row>
    <row r="53" spans="2:7" x14ac:dyDescent="0.35">
      <c r="B53" s="559" t="s">
        <v>1424</v>
      </c>
      <c r="C53" s="560" t="s">
        <v>1424</v>
      </c>
      <c r="D53" s="562" t="s">
        <v>1485</v>
      </c>
      <c r="E53" s="562" t="s">
        <v>1485</v>
      </c>
      <c r="F53" s="543">
        <v>0</v>
      </c>
      <c r="G53" s="543">
        <v>0</v>
      </c>
    </row>
    <row r="54" spans="2:7" x14ac:dyDescent="0.35">
      <c r="B54" s="559" t="s">
        <v>1424</v>
      </c>
      <c r="C54" s="560" t="s">
        <v>1424</v>
      </c>
      <c r="D54" s="560" t="s">
        <v>1424</v>
      </c>
      <c r="E54" s="561" t="s">
        <v>1486</v>
      </c>
      <c r="F54" s="543">
        <v>0</v>
      </c>
      <c r="G54" s="543">
        <v>0</v>
      </c>
    </row>
    <row r="55" spans="2:7" x14ac:dyDescent="0.35">
      <c r="B55" s="559" t="s">
        <v>1424</v>
      </c>
      <c r="C55" s="560" t="s">
        <v>1424</v>
      </c>
      <c r="D55" s="560" t="s">
        <v>1424</v>
      </c>
      <c r="E55" s="561" t="s">
        <v>1487</v>
      </c>
      <c r="F55" s="543">
        <v>0</v>
      </c>
      <c r="G55" s="543">
        <v>0</v>
      </c>
    </row>
    <row r="56" spans="2:7" x14ac:dyDescent="0.35">
      <c r="B56" s="559" t="s">
        <v>1424</v>
      </c>
      <c r="C56" s="560" t="s">
        <v>1424</v>
      </c>
      <c r="D56" s="562" t="s">
        <v>1488</v>
      </c>
      <c r="E56" s="562" t="s">
        <v>1488</v>
      </c>
      <c r="F56" s="543">
        <v>0</v>
      </c>
      <c r="G56" s="543">
        <v>0</v>
      </c>
    </row>
    <row r="57" spans="2:7" x14ac:dyDescent="0.35">
      <c r="B57" s="572" t="s">
        <v>1424</v>
      </c>
      <c r="C57" s="572" t="s">
        <v>1424</v>
      </c>
      <c r="D57" s="572" t="s">
        <v>1424</v>
      </c>
      <c r="E57" s="572" t="s">
        <v>1424</v>
      </c>
      <c r="F57" s="543" t="s">
        <v>1424</v>
      </c>
      <c r="G57" s="543" t="s">
        <v>1424</v>
      </c>
    </row>
    <row r="58" spans="2:7" x14ac:dyDescent="0.35">
      <c r="B58" s="558" t="s">
        <v>1424</v>
      </c>
      <c r="C58" s="571" t="s">
        <v>1455</v>
      </c>
      <c r="D58" s="571" t="s">
        <v>1455</v>
      </c>
      <c r="E58" s="571" t="s">
        <v>1455</v>
      </c>
      <c r="F58" s="553">
        <v>0</v>
      </c>
      <c r="G58" s="553">
        <v>0</v>
      </c>
    </row>
    <row r="59" spans="2:7" x14ac:dyDescent="0.35">
      <c r="B59" s="559" t="s">
        <v>1424</v>
      </c>
      <c r="C59" s="560" t="s">
        <v>1424</v>
      </c>
      <c r="D59" s="562" t="s">
        <v>1489</v>
      </c>
      <c r="E59" s="562" t="s">
        <v>1489</v>
      </c>
      <c r="F59" s="543">
        <v>0</v>
      </c>
      <c r="G59" s="543">
        <v>0</v>
      </c>
    </row>
    <row r="60" spans="2:7" x14ac:dyDescent="0.35">
      <c r="B60" s="559" t="s">
        <v>1424</v>
      </c>
      <c r="C60" s="560" t="s">
        <v>1424</v>
      </c>
      <c r="D60" s="560" t="s">
        <v>1424</v>
      </c>
      <c r="E60" s="561" t="s">
        <v>1486</v>
      </c>
      <c r="F60" s="543">
        <v>0</v>
      </c>
      <c r="G60" s="543">
        <v>0</v>
      </c>
    </row>
    <row r="61" spans="2:7" x14ac:dyDescent="0.35">
      <c r="B61" s="559" t="s">
        <v>1424</v>
      </c>
      <c r="C61" s="560" t="s">
        <v>1424</v>
      </c>
      <c r="D61" s="560" t="s">
        <v>1424</v>
      </c>
      <c r="E61" s="561" t="s">
        <v>1487</v>
      </c>
      <c r="F61" s="543">
        <v>0</v>
      </c>
      <c r="G61" s="543">
        <v>0</v>
      </c>
    </row>
    <row r="62" spans="2:7" x14ac:dyDescent="0.35">
      <c r="B62" s="559" t="s">
        <v>1424</v>
      </c>
      <c r="C62" s="560" t="s">
        <v>1424</v>
      </c>
      <c r="D62" s="562" t="s">
        <v>1490</v>
      </c>
      <c r="E62" s="562" t="s">
        <v>1490</v>
      </c>
      <c r="F62" s="543">
        <v>0</v>
      </c>
      <c r="G62" s="543">
        <v>0</v>
      </c>
    </row>
    <row r="63" spans="2:7" x14ac:dyDescent="0.35">
      <c r="B63" s="570" t="s">
        <v>1491</v>
      </c>
      <c r="C63" s="570" t="s">
        <v>1491</v>
      </c>
      <c r="D63" s="570" t="s">
        <v>1491</v>
      </c>
      <c r="E63" s="570" t="s">
        <v>1491</v>
      </c>
      <c r="F63" s="553">
        <v>0</v>
      </c>
      <c r="G63" s="553">
        <v>0</v>
      </c>
    </row>
    <row r="64" spans="2:7" x14ac:dyDescent="0.35">
      <c r="B64" s="572" t="s">
        <v>1424</v>
      </c>
      <c r="C64" s="572" t="s">
        <v>1424</v>
      </c>
      <c r="D64" s="572" t="s">
        <v>1424</v>
      </c>
      <c r="E64" s="572" t="s">
        <v>1424</v>
      </c>
      <c r="F64" s="543" t="s">
        <v>1424</v>
      </c>
      <c r="G64" s="543" t="s">
        <v>1424</v>
      </c>
    </row>
    <row r="65" spans="2:7" x14ac:dyDescent="0.35">
      <c r="B65" s="570" t="s">
        <v>1492</v>
      </c>
      <c r="C65" s="570" t="s">
        <v>1492</v>
      </c>
      <c r="D65" s="570" t="s">
        <v>1492</v>
      </c>
      <c r="E65" s="570" t="s">
        <v>1492</v>
      </c>
      <c r="F65" s="553">
        <v>0</v>
      </c>
      <c r="G65" s="553">
        <v>0</v>
      </c>
    </row>
    <row r="66" spans="2:7" x14ac:dyDescent="0.35">
      <c r="B66" s="572" t="s">
        <v>1424</v>
      </c>
      <c r="C66" s="572" t="s">
        <v>1424</v>
      </c>
      <c r="D66" s="572" t="s">
        <v>1424</v>
      </c>
      <c r="E66" s="572" t="s">
        <v>1424</v>
      </c>
      <c r="F66" s="543" t="s">
        <v>1424</v>
      </c>
      <c r="G66" s="543" t="s">
        <v>1424</v>
      </c>
    </row>
    <row r="67" spans="2:7" x14ac:dyDescent="0.35">
      <c r="B67" s="570" t="s">
        <v>1493</v>
      </c>
      <c r="C67" s="570" t="s">
        <v>1493</v>
      </c>
      <c r="D67" s="570" t="s">
        <v>1493</v>
      </c>
      <c r="E67" s="570" t="s">
        <v>1493</v>
      </c>
      <c r="F67" s="553">
        <v>0</v>
      </c>
      <c r="G67" s="553">
        <v>0</v>
      </c>
    </row>
    <row r="68" spans="2:7" x14ac:dyDescent="0.35">
      <c r="B68" s="572" t="s">
        <v>1424</v>
      </c>
      <c r="C68" s="572" t="s">
        <v>1424</v>
      </c>
      <c r="D68" s="572" t="s">
        <v>1424</v>
      </c>
      <c r="E68" s="572" t="s">
        <v>1424</v>
      </c>
      <c r="F68" s="543" t="s">
        <v>1424</v>
      </c>
      <c r="G68" s="543" t="s">
        <v>1424</v>
      </c>
    </row>
    <row r="69" spans="2:7" x14ac:dyDescent="0.35">
      <c r="B69" s="570" t="s">
        <v>1494</v>
      </c>
      <c r="C69" s="570" t="s">
        <v>1494</v>
      </c>
      <c r="D69" s="570" t="s">
        <v>1494</v>
      </c>
      <c r="E69" s="570" t="s">
        <v>1494</v>
      </c>
      <c r="F69" s="553">
        <v>0</v>
      </c>
      <c r="G69" s="553">
        <v>0</v>
      </c>
    </row>
    <row r="70" spans="2:7" x14ac:dyDescent="0.35">
      <c r="B70" s="572" t="s">
        <v>1424</v>
      </c>
      <c r="C70" s="572" t="s">
        <v>1424</v>
      </c>
      <c r="D70" s="572" t="s">
        <v>1424</v>
      </c>
      <c r="E70" s="572" t="s">
        <v>1424</v>
      </c>
      <c r="F70" s="543" t="s">
        <v>1424</v>
      </c>
      <c r="G70" s="543" t="s">
        <v>1424</v>
      </c>
    </row>
  </sheetData>
  <mergeCells count="65">
    <mergeCell ref="B66:E66"/>
    <mergeCell ref="B67:E67"/>
    <mergeCell ref="B68:E68"/>
    <mergeCell ref="B69:E69"/>
    <mergeCell ref="B70:E70"/>
    <mergeCell ref="B65:E65"/>
    <mergeCell ref="B50:E50"/>
    <mergeCell ref="B51:E51"/>
    <mergeCell ref="C52:E52"/>
    <mergeCell ref="D53:E53"/>
    <mergeCell ref="D56:E56"/>
    <mergeCell ref="B57:E57"/>
    <mergeCell ref="C58:E58"/>
    <mergeCell ref="D59:E59"/>
    <mergeCell ref="D62:E62"/>
    <mergeCell ref="B63:E63"/>
    <mergeCell ref="B64:E64"/>
    <mergeCell ref="B49:E49"/>
    <mergeCell ref="B38:E38"/>
    <mergeCell ref="B39:E39"/>
    <mergeCell ref="C40:E40"/>
    <mergeCell ref="D41:E41"/>
    <mergeCell ref="D42:E42"/>
    <mergeCell ref="D43:E43"/>
    <mergeCell ref="B44:E44"/>
    <mergeCell ref="C45:E45"/>
    <mergeCell ref="D46:E46"/>
    <mergeCell ref="D47:E47"/>
    <mergeCell ref="D48:E48"/>
    <mergeCell ref="B37:E37"/>
    <mergeCell ref="D26:E26"/>
    <mergeCell ref="D27:E27"/>
    <mergeCell ref="D28:E28"/>
    <mergeCell ref="D29:E29"/>
    <mergeCell ref="D30:E30"/>
    <mergeCell ref="D31:E31"/>
    <mergeCell ref="D32:E32"/>
    <mergeCell ref="D33:E33"/>
    <mergeCell ref="D34:E34"/>
    <mergeCell ref="D35:E35"/>
    <mergeCell ref="D36:E36"/>
    <mergeCell ref="D25:E25"/>
    <mergeCell ref="D14:E14"/>
    <mergeCell ref="D15:E15"/>
    <mergeCell ref="D16:E16"/>
    <mergeCell ref="D17:E17"/>
    <mergeCell ref="D18:E18"/>
    <mergeCell ref="B19:E19"/>
    <mergeCell ref="C20:E20"/>
    <mergeCell ref="D21:E21"/>
    <mergeCell ref="D22:E22"/>
    <mergeCell ref="D23:E23"/>
    <mergeCell ref="D24:E24"/>
    <mergeCell ref="D13:E13"/>
    <mergeCell ref="B2:G2"/>
    <mergeCell ref="B3:G3"/>
    <mergeCell ref="B4:G4"/>
    <mergeCell ref="B5:G5"/>
    <mergeCell ref="B6:E6"/>
    <mergeCell ref="B7:E7"/>
    <mergeCell ref="C8:E8"/>
    <mergeCell ref="D9:E9"/>
    <mergeCell ref="D10:E10"/>
    <mergeCell ref="D11:E11"/>
    <mergeCell ref="D12:E12"/>
  </mergeCells>
  <pageMargins left="0.7" right="0.7" top="0.75" bottom="0.75" header="0.3" footer="0.3"/>
  <pageSetup paperSize="9"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0"/>
  <sheetViews>
    <sheetView workbookViewId="0">
      <selection activeCell="B13" sqref="B13"/>
    </sheetView>
  </sheetViews>
  <sheetFormatPr baseColWidth="10" defaultRowHeight="14.5" x14ac:dyDescent="0.35"/>
  <cols>
    <col min="1" max="1" width="10.90625" style="6"/>
    <col min="2" max="4" width="7.6328125" style="6" customWidth="1"/>
    <col min="5" max="5" width="105.6328125" style="6" customWidth="1"/>
    <col min="6" max="7" width="15.6328125" style="6" customWidth="1"/>
    <col min="8" max="16384" width="10.90625" style="6"/>
  </cols>
  <sheetData>
    <row r="2" spans="2:7" x14ac:dyDescent="0.35">
      <c r="B2" s="563" t="s">
        <v>11</v>
      </c>
      <c r="C2" s="563" t="s">
        <v>1438</v>
      </c>
      <c r="D2" s="563" t="s">
        <v>1438</v>
      </c>
      <c r="E2" s="563" t="s">
        <v>1438</v>
      </c>
      <c r="F2" s="563" t="s">
        <v>1438</v>
      </c>
      <c r="G2" s="564" t="s">
        <v>1438</v>
      </c>
    </row>
    <row r="3" spans="2:7" x14ac:dyDescent="0.35">
      <c r="B3" s="565" t="s">
        <v>1439</v>
      </c>
      <c r="C3" s="565" t="s">
        <v>1439</v>
      </c>
      <c r="D3" s="565" t="s">
        <v>1439</v>
      </c>
      <c r="E3" s="565" t="s">
        <v>1439</v>
      </c>
      <c r="F3" s="565" t="s">
        <v>1439</v>
      </c>
      <c r="G3" s="566" t="s">
        <v>1439</v>
      </c>
    </row>
    <row r="4" spans="2:7" x14ac:dyDescent="0.35">
      <c r="B4" s="565" t="s">
        <v>1440</v>
      </c>
      <c r="C4" s="565" t="s">
        <v>1440</v>
      </c>
      <c r="D4" s="565" t="s">
        <v>1440</v>
      </c>
      <c r="E4" s="565" t="s">
        <v>1440</v>
      </c>
      <c r="F4" s="565" t="s">
        <v>1440</v>
      </c>
      <c r="G4" s="566" t="s">
        <v>1440</v>
      </c>
    </row>
    <row r="5" spans="2:7" x14ac:dyDescent="0.35">
      <c r="B5" s="567" t="s">
        <v>1441</v>
      </c>
      <c r="C5" s="567" t="s">
        <v>1441</v>
      </c>
      <c r="D5" s="567" t="s">
        <v>1441</v>
      </c>
      <c r="E5" s="567" t="s">
        <v>1441</v>
      </c>
      <c r="F5" s="567" t="s">
        <v>1441</v>
      </c>
      <c r="G5" s="568" t="s">
        <v>1441</v>
      </c>
    </row>
    <row r="6" spans="2:7" x14ac:dyDescent="0.35">
      <c r="B6" s="569" t="s">
        <v>87</v>
      </c>
      <c r="C6" s="569" t="s">
        <v>87</v>
      </c>
      <c r="D6" s="569" t="s">
        <v>87</v>
      </c>
      <c r="E6" s="569" t="s">
        <v>87</v>
      </c>
      <c r="F6" s="556">
        <v>2022</v>
      </c>
      <c r="G6" s="556">
        <v>2021</v>
      </c>
    </row>
    <row r="7" spans="2:7" x14ac:dyDescent="0.35">
      <c r="B7" s="570" t="s">
        <v>1442</v>
      </c>
      <c r="C7" s="570" t="s">
        <v>1442</v>
      </c>
      <c r="D7" s="570" t="s">
        <v>1442</v>
      </c>
      <c r="E7" s="570" t="s">
        <v>1442</v>
      </c>
      <c r="F7" s="553" t="s">
        <v>1424</v>
      </c>
      <c r="G7" s="553" t="s">
        <v>1424</v>
      </c>
    </row>
    <row r="8" spans="2:7" x14ac:dyDescent="0.35">
      <c r="B8" s="558" t="s">
        <v>1424</v>
      </c>
      <c r="C8" s="571" t="s">
        <v>1443</v>
      </c>
      <c r="D8" s="571" t="s">
        <v>1443</v>
      </c>
      <c r="E8" s="571" t="s">
        <v>1443</v>
      </c>
      <c r="F8" s="553" t="s">
        <v>1838</v>
      </c>
      <c r="G8" s="553" t="s">
        <v>2424</v>
      </c>
    </row>
    <row r="9" spans="2:7" x14ac:dyDescent="0.35">
      <c r="B9" s="559" t="s">
        <v>1424</v>
      </c>
      <c r="C9" s="560" t="s">
        <v>1424</v>
      </c>
      <c r="D9" s="562" t="s">
        <v>1445</v>
      </c>
      <c r="E9" s="562" t="s">
        <v>1445</v>
      </c>
      <c r="F9" s="543">
        <v>0</v>
      </c>
      <c r="G9" s="543">
        <v>0</v>
      </c>
    </row>
    <row r="10" spans="2:7" x14ac:dyDescent="0.35">
      <c r="B10" s="559" t="s">
        <v>1424</v>
      </c>
      <c r="C10" s="560" t="s">
        <v>1424</v>
      </c>
      <c r="D10" s="562" t="s">
        <v>1446</v>
      </c>
      <c r="E10" s="562" t="s">
        <v>1446</v>
      </c>
      <c r="F10" s="543">
        <v>0</v>
      </c>
      <c r="G10" s="543">
        <v>0</v>
      </c>
    </row>
    <row r="11" spans="2:7" x14ac:dyDescent="0.35">
      <c r="B11" s="559" t="s">
        <v>1424</v>
      </c>
      <c r="C11" s="560" t="s">
        <v>1424</v>
      </c>
      <c r="D11" s="562" t="s">
        <v>1447</v>
      </c>
      <c r="E11" s="562" t="s">
        <v>1447</v>
      </c>
      <c r="F11" s="543">
        <v>0</v>
      </c>
      <c r="G11" s="543">
        <v>0</v>
      </c>
    </row>
    <row r="12" spans="2:7" x14ac:dyDescent="0.35">
      <c r="B12" s="559" t="s">
        <v>1424</v>
      </c>
      <c r="C12" s="560" t="s">
        <v>1424</v>
      </c>
      <c r="D12" s="562" t="s">
        <v>1448</v>
      </c>
      <c r="E12" s="562" t="s">
        <v>1448</v>
      </c>
      <c r="F12" s="543">
        <v>0</v>
      </c>
      <c r="G12" s="543">
        <v>0</v>
      </c>
    </row>
    <row r="13" spans="2:7" x14ac:dyDescent="0.35">
      <c r="B13" s="559" t="s">
        <v>1424</v>
      </c>
      <c r="C13" s="560" t="s">
        <v>1424</v>
      </c>
      <c r="D13" s="562" t="s">
        <v>1449</v>
      </c>
      <c r="E13" s="562" t="s">
        <v>1449</v>
      </c>
      <c r="F13" s="543">
        <v>0</v>
      </c>
      <c r="G13" s="543">
        <v>0</v>
      </c>
    </row>
    <row r="14" spans="2:7" x14ac:dyDescent="0.35">
      <c r="B14" s="559" t="s">
        <v>1424</v>
      </c>
      <c r="C14" s="560" t="s">
        <v>1424</v>
      </c>
      <c r="D14" s="562" t="s">
        <v>1450</v>
      </c>
      <c r="E14" s="562" t="s">
        <v>1450</v>
      </c>
      <c r="F14" s="543">
        <v>0</v>
      </c>
      <c r="G14" s="543">
        <v>0</v>
      </c>
    </row>
    <row r="15" spans="2:7" x14ac:dyDescent="0.35">
      <c r="B15" s="559" t="s">
        <v>1424</v>
      </c>
      <c r="C15" s="560" t="s">
        <v>1424</v>
      </c>
      <c r="D15" s="562" t="s">
        <v>1451</v>
      </c>
      <c r="E15" s="562" t="s">
        <v>1451</v>
      </c>
      <c r="F15" s="543" t="s">
        <v>2425</v>
      </c>
      <c r="G15" s="543">
        <v>0</v>
      </c>
    </row>
    <row r="16" spans="2:7" x14ac:dyDescent="0.35">
      <c r="B16" s="559" t="s">
        <v>1424</v>
      </c>
      <c r="C16" s="560" t="s">
        <v>1424</v>
      </c>
      <c r="D16" s="562" t="s">
        <v>1452</v>
      </c>
      <c r="E16" s="562" t="s">
        <v>1452</v>
      </c>
      <c r="F16" s="543">
        <v>0</v>
      </c>
      <c r="G16" s="543">
        <v>0</v>
      </c>
    </row>
    <row r="17" spans="2:7" x14ac:dyDescent="0.35">
      <c r="B17" s="559" t="s">
        <v>1424</v>
      </c>
      <c r="C17" s="560" t="s">
        <v>1424</v>
      </c>
      <c r="D17" s="562" t="s">
        <v>1453</v>
      </c>
      <c r="E17" s="562" t="s">
        <v>1453</v>
      </c>
      <c r="F17" s="543" t="s">
        <v>2426</v>
      </c>
      <c r="G17" s="543" t="s">
        <v>2424</v>
      </c>
    </row>
    <row r="18" spans="2:7" x14ac:dyDescent="0.35">
      <c r="B18" s="559" t="s">
        <v>1424</v>
      </c>
      <c r="C18" s="560" t="s">
        <v>1424</v>
      </c>
      <c r="D18" s="562" t="s">
        <v>1454</v>
      </c>
      <c r="E18" s="562" t="s">
        <v>1454</v>
      </c>
      <c r="F18" s="543">
        <v>0</v>
      </c>
      <c r="G18" s="543">
        <v>0</v>
      </c>
    </row>
    <row r="19" spans="2:7" x14ac:dyDescent="0.35">
      <c r="B19" s="572" t="s">
        <v>1424</v>
      </c>
      <c r="C19" s="572" t="s">
        <v>1424</v>
      </c>
      <c r="D19" s="572" t="s">
        <v>1424</v>
      </c>
      <c r="E19" s="572" t="s">
        <v>1424</v>
      </c>
      <c r="F19" s="543" t="s">
        <v>1424</v>
      </c>
      <c r="G19" s="543" t="s">
        <v>1424</v>
      </c>
    </row>
    <row r="20" spans="2:7" x14ac:dyDescent="0.35">
      <c r="B20" s="558" t="s">
        <v>1424</v>
      </c>
      <c r="C20" s="571" t="s">
        <v>1455</v>
      </c>
      <c r="D20" s="571" t="s">
        <v>1455</v>
      </c>
      <c r="E20" s="571" t="s">
        <v>1455</v>
      </c>
      <c r="F20" s="553" t="s">
        <v>1838</v>
      </c>
      <c r="G20" s="553" t="s">
        <v>2424</v>
      </c>
    </row>
    <row r="21" spans="2:7" x14ac:dyDescent="0.35">
      <c r="B21" s="559" t="s">
        <v>1424</v>
      </c>
      <c r="C21" s="560" t="s">
        <v>1424</v>
      </c>
      <c r="D21" s="562" t="s">
        <v>1456</v>
      </c>
      <c r="E21" s="562" t="s">
        <v>1456</v>
      </c>
      <c r="F21" s="543" t="s">
        <v>2236</v>
      </c>
      <c r="G21" s="543" t="s">
        <v>2424</v>
      </c>
    </row>
    <row r="22" spans="2:7" x14ac:dyDescent="0.35">
      <c r="B22" s="559" t="s">
        <v>1424</v>
      </c>
      <c r="C22" s="560" t="s">
        <v>1424</v>
      </c>
      <c r="D22" s="562" t="s">
        <v>1458</v>
      </c>
      <c r="E22" s="562" t="s">
        <v>1458</v>
      </c>
      <c r="F22" s="543" t="s">
        <v>2248</v>
      </c>
      <c r="G22" s="543">
        <v>0</v>
      </c>
    </row>
    <row r="23" spans="2:7" x14ac:dyDescent="0.35">
      <c r="B23" s="559" t="s">
        <v>1424</v>
      </c>
      <c r="C23" s="560" t="s">
        <v>1424</v>
      </c>
      <c r="D23" s="562" t="s">
        <v>1460</v>
      </c>
      <c r="E23" s="562" t="s">
        <v>1460</v>
      </c>
      <c r="F23" s="543" t="s">
        <v>2251</v>
      </c>
      <c r="G23" s="543">
        <v>0</v>
      </c>
    </row>
    <row r="24" spans="2:7" x14ac:dyDescent="0.35">
      <c r="B24" s="559" t="s">
        <v>1424</v>
      </c>
      <c r="C24" s="560" t="s">
        <v>1424</v>
      </c>
      <c r="D24" s="562" t="s">
        <v>1462</v>
      </c>
      <c r="E24" s="562" t="s">
        <v>1462</v>
      </c>
      <c r="F24" s="543">
        <v>0</v>
      </c>
      <c r="G24" s="543">
        <v>0</v>
      </c>
    </row>
    <row r="25" spans="2:7" x14ac:dyDescent="0.35">
      <c r="B25" s="559" t="s">
        <v>1424</v>
      </c>
      <c r="C25" s="560" t="s">
        <v>1424</v>
      </c>
      <c r="D25" s="562" t="s">
        <v>1463</v>
      </c>
      <c r="E25" s="562" t="s">
        <v>1463</v>
      </c>
      <c r="F25" s="543">
        <v>0</v>
      </c>
      <c r="G25" s="543">
        <v>0</v>
      </c>
    </row>
    <row r="26" spans="2:7" x14ac:dyDescent="0.35">
      <c r="B26" s="559" t="s">
        <v>1424</v>
      </c>
      <c r="C26" s="560" t="s">
        <v>1424</v>
      </c>
      <c r="D26" s="562" t="s">
        <v>1464</v>
      </c>
      <c r="E26" s="562" t="s">
        <v>1464</v>
      </c>
      <c r="F26" s="543">
        <v>0</v>
      </c>
      <c r="G26" s="543">
        <v>0</v>
      </c>
    </row>
    <row r="27" spans="2:7" x14ac:dyDescent="0.35">
      <c r="B27" s="559" t="s">
        <v>1424</v>
      </c>
      <c r="C27" s="560" t="s">
        <v>1424</v>
      </c>
      <c r="D27" s="562" t="s">
        <v>1465</v>
      </c>
      <c r="E27" s="562" t="s">
        <v>1465</v>
      </c>
      <c r="F27" s="543">
        <v>0</v>
      </c>
      <c r="G27" s="543">
        <v>0</v>
      </c>
    </row>
    <row r="28" spans="2:7" x14ac:dyDescent="0.35">
      <c r="B28" s="559" t="s">
        <v>1424</v>
      </c>
      <c r="C28" s="560" t="s">
        <v>1424</v>
      </c>
      <c r="D28" s="562" t="s">
        <v>1466</v>
      </c>
      <c r="E28" s="562" t="s">
        <v>1466</v>
      </c>
      <c r="F28" s="543">
        <v>0</v>
      </c>
      <c r="G28" s="543">
        <v>0</v>
      </c>
    </row>
    <row r="29" spans="2:7" x14ac:dyDescent="0.35">
      <c r="B29" s="559" t="s">
        <v>1424</v>
      </c>
      <c r="C29" s="560" t="s">
        <v>1424</v>
      </c>
      <c r="D29" s="562" t="s">
        <v>1467</v>
      </c>
      <c r="E29" s="562" t="s">
        <v>1467</v>
      </c>
      <c r="F29" s="543">
        <v>0</v>
      </c>
      <c r="G29" s="543">
        <v>0</v>
      </c>
    </row>
    <row r="30" spans="2:7" x14ac:dyDescent="0.35">
      <c r="B30" s="559" t="s">
        <v>1424</v>
      </c>
      <c r="C30" s="560" t="s">
        <v>1424</v>
      </c>
      <c r="D30" s="562" t="s">
        <v>1468</v>
      </c>
      <c r="E30" s="562" t="s">
        <v>1468</v>
      </c>
      <c r="F30" s="543">
        <v>0</v>
      </c>
      <c r="G30" s="543">
        <v>0</v>
      </c>
    </row>
    <row r="31" spans="2:7" x14ac:dyDescent="0.35">
      <c r="B31" s="559" t="s">
        <v>1424</v>
      </c>
      <c r="C31" s="560" t="s">
        <v>1424</v>
      </c>
      <c r="D31" s="562" t="s">
        <v>1469</v>
      </c>
      <c r="E31" s="562" t="s">
        <v>1469</v>
      </c>
      <c r="F31" s="543">
        <v>0</v>
      </c>
      <c r="G31" s="543">
        <v>0</v>
      </c>
    </row>
    <row r="32" spans="2:7" x14ac:dyDescent="0.35">
      <c r="B32" s="559" t="s">
        <v>1424</v>
      </c>
      <c r="C32" s="560" t="s">
        <v>1424</v>
      </c>
      <c r="D32" s="562" t="s">
        <v>1470</v>
      </c>
      <c r="E32" s="562" t="s">
        <v>1470</v>
      </c>
      <c r="F32" s="543">
        <v>0</v>
      </c>
      <c r="G32" s="543">
        <v>0</v>
      </c>
    </row>
    <row r="33" spans="2:7" x14ac:dyDescent="0.35">
      <c r="B33" s="559" t="s">
        <v>1424</v>
      </c>
      <c r="C33" s="560" t="s">
        <v>1424</v>
      </c>
      <c r="D33" s="562" t="s">
        <v>1471</v>
      </c>
      <c r="E33" s="562" t="s">
        <v>1471</v>
      </c>
      <c r="F33" s="543">
        <v>0</v>
      </c>
      <c r="G33" s="543">
        <v>0</v>
      </c>
    </row>
    <row r="34" spans="2:7" x14ac:dyDescent="0.35">
      <c r="B34" s="559" t="s">
        <v>1424</v>
      </c>
      <c r="C34" s="560" t="s">
        <v>1424</v>
      </c>
      <c r="D34" s="562" t="s">
        <v>1472</v>
      </c>
      <c r="E34" s="562" t="s">
        <v>1472</v>
      </c>
      <c r="F34" s="543">
        <v>0</v>
      </c>
      <c r="G34" s="543">
        <v>0</v>
      </c>
    </row>
    <row r="35" spans="2:7" x14ac:dyDescent="0.35">
      <c r="B35" s="559" t="s">
        <v>1424</v>
      </c>
      <c r="C35" s="560" t="s">
        <v>1424</v>
      </c>
      <c r="D35" s="562" t="s">
        <v>1473</v>
      </c>
      <c r="E35" s="562" t="s">
        <v>1473</v>
      </c>
      <c r="F35" s="543">
        <v>0</v>
      </c>
      <c r="G35" s="543">
        <v>0</v>
      </c>
    </row>
    <row r="36" spans="2:7" x14ac:dyDescent="0.35">
      <c r="B36" s="559" t="s">
        <v>1424</v>
      </c>
      <c r="C36" s="560" t="s">
        <v>1424</v>
      </c>
      <c r="D36" s="562" t="s">
        <v>1474</v>
      </c>
      <c r="E36" s="562" t="s">
        <v>1474</v>
      </c>
      <c r="F36" s="543">
        <v>0</v>
      </c>
      <c r="G36" s="543">
        <v>0</v>
      </c>
    </row>
    <row r="37" spans="2:7" x14ac:dyDescent="0.35">
      <c r="B37" s="570" t="s">
        <v>1475</v>
      </c>
      <c r="C37" s="570" t="s">
        <v>1475</v>
      </c>
      <c r="D37" s="570" t="s">
        <v>1475</v>
      </c>
      <c r="E37" s="570" t="s">
        <v>1475</v>
      </c>
      <c r="F37" s="553">
        <v>0</v>
      </c>
      <c r="G37" s="553">
        <v>0</v>
      </c>
    </row>
    <row r="38" spans="2:7" x14ac:dyDescent="0.35">
      <c r="B38" s="572" t="s">
        <v>1424</v>
      </c>
      <c r="C38" s="572" t="s">
        <v>1424</v>
      </c>
      <c r="D38" s="572" t="s">
        <v>1424</v>
      </c>
      <c r="E38" s="572" t="s">
        <v>1424</v>
      </c>
      <c r="F38" s="543" t="s">
        <v>1424</v>
      </c>
      <c r="G38" s="543" t="s">
        <v>1424</v>
      </c>
    </row>
    <row r="39" spans="2:7" x14ac:dyDescent="0.35">
      <c r="B39" s="570" t="s">
        <v>1476</v>
      </c>
      <c r="C39" s="570" t="s">
        <v>1476</v>
      </c>
      <c r="D39" s="570" t="s">
        <v>1476</v>
      </c>
      <c r="E39" s="570" t="s">
        <v>1476</v>
      </c>
      <c r="F39" s="553" t="s">
        <v>1424</v>
      </c>
      <c r="G39" s="553" t="s">
        <v>1424</v>
      </c>
    </row>
    <row r="40" spans="2:7" x14ac:dyDescent="0.35">
      <c r="B40" s="558" t="s">
        <v>1424</v>
      </c>
      <c r="C40" s="571" t="s">
        <v>1443</v>
      </c>
      <c r="D40" s="571" t="s">
        <v>1443</v>
      </c>
      <c r="E40" s="571" t="s">
        <v>1443</v>
      </c>
      <c r="F40" s="553">
        <v>0</v>
      </c>
      <c r="G40" s="553">
        <v>0</v>
      </c>
    </row>
    <row r="41" spans="2:7" x14ac:dyDescent="0.35">
      <c r="B41" s="559" t="s">
        <v>1424</v>
      </c>
      <c r="C41" s="560" t="s">
        <v>1424</v>
      </c>
      <c r="D41" s="562" t="s">
        <v>1477</v>
      </c>
      <c r="E41" s="562" t="s">
        <v>1477</v>
      </c>
      <c r="F41" s="543">
        <v>0</v>
      </c>
      <c r="G41" s="543">
        <v>0</v>
      </c>
    </row>
    <row r="42" spans="2:7" x14ac:dyDescent="0.35">
      <c r="B42" s="559" t="s">
        <v>1424</v>
      </c>
      <c r="C42" s="560" t="s">
        <v>1424</v>
      </c>
      <c r="D42" s="562" t="s">
        <v>1478</v>
      </c>
      <c r="E42" s="562" t="s">
        <v>1478</v>
      </c>
      <c r="F42" s="543">
        <v>0</v>
      </c>
      <c r="G42" s="543">
        <v>0</v>
      </c>
    </row>
    <row r="43" spans="2:7" x14ac:dyDescent="0.35">
      <c r="B43" s="559" t="s">
        <v>1424</v>
      </c>
      <c r="C43" s="560" t="s">
        <v>1424</v>
      </c>
      <c r="D43" s="562" t="s">
        <v>1479</v>
      </c>
      <c r="E43" s="562" t="s">
        <v>1479</v>
      </c>
      <c r="F43" s="543">
        <v>0</v>
      </c>
      <c r="G43" s="543">
        <v>0</v>
      </c>
    </row>
    <row r="44" spans="2:7" x14ac:dyDescent="0.35">
      <c r="B44" s="572" t="s">
        <v>1424</v>
      </c>
      <c r="C44" s="572" t="s">
        <v>1424</v>
      </c>
      <c r="D44" s="572" t="s">
        <v>1424</v>
      </c>
      <c r="E44" s="572" t="s">
        <v>1424</v>
      </c>
      <c r="F44" s="543" t="s">
        <v>1424</v>
      </c>
      <c r="G44" s="543" t="s">
        <v>1424</v>
      </c>
    </row>
    <row r="45" spans="2:7" x14ac:dyDescent="0.35">
      <c r="B45" s="558" t="s">
        <v>1424</v>
      </c>
      <c r="C45" s="571" t="s">
        <v>1455</v>
      </c>
      <c r="D45" s="571" t="s">
        <v>1455</v>
      </c>
      <c r="E45" s="571" t="s">
        <v>1455</v>
      </c>
      <c r="F45" s="553">
        <v>0</v>
      </c>
      <c r="G45" s="553">
        <v>0</v>
      </c>
    </row>
    <row r="46" spans="2:7" x14ac:dyDescent="0.35">
      <c r="B46" s="559" t="s">
        <v>1424</v>
      </c>
      <c r="C46" s="560" t="s">
        <v>1424</v>
      </c>
      <c r="D46" s="562" t="s">
        <v>1477</v>
      </c>
      <c r="E46" s="562" t="s">
        <v>1477</v>
      </c>
      <c r="F46" s="543">
        <v>0</v>
      </c>
      <c r="G46" s="543">
        <v>0</v>
      </c>
    </row>
    <row r="47" spans="2:7" x14ac:dyDescent="0.35">
      <c r="B47" s="559" t="s">
        <v>1424</v>
      </c>
      <c r="C47" s="560" t="s">
        <v>1424</v>
      </c>
      <c r="D47" s="562" t="s">
        <v>1478</v>
      </c>
      <c r="E47" s="562" t="s">
        <v>1478</v>
      </c>
      <c r="F47" s="543">
        <v>0</v>
      </c>
      <c r="G47" s="543">
        <v>0</v>
      </c>
    </row>
    <row r="48" spans="2:7" x14ac:dyDescent="0.35">
      <c r="B48" s="559" t="s">
        <v>1424</v>
      </c>
      <c r="C48" s="560" t="s">
        <v>1424</v>
      </c>
      <c r="D48" s="562" t="s">
        <v>1481</v>
      </c>
      <c r="E48" s="562" t="s">
        <v>1481</v>
      </c>
      <c r="F48" s="543">
        <v>0</v>
      </c>
      <c r="G48" s="543">
        <v>0</v>
      </c>
    </row>
    <row r="49" spans="2:7" x14ac:dyDescent="0.35">
      <c r="B49" s="570" t="s">
        <v>1482</v>
      </c>
      <c r="C49" s="570" t="s">
        <v>1482</v>
      </c>
      <c r="D49" s="570" t="s">
        <v>1482</v>
      </c>
      <c r="E49" s="570" t="s">
        <v>1482</v>
      </c>
      <c r="F49" s="553">
        <v>0</v>
      </c>
      <c r="G49" s="553">
        <v>0</v>
      </c>
    </row>
    <row r="50" spans="2:7" x14ac:dyDescent="0.35">
      <c r="B50" s="572" t="s">
        <v>1424</v>
      </c>
      <c r="C50" s="572" t="s">
        <v>1424</v>
      </c>
      <c r="D50" s="572" t="s">
        <v>1424</v>
      </c>
      <c r="E50" s="572" t="s">
        <v>1424</v>
      </c>
      <c r="F50" s="543" t="s">
        <v>1424</v>
      </c>
      <c r="G50" s="543" t="s">
        <v>1424</v>
      </c>
    </row>
    <row r="51" spans="2:7" x14ac:dyDescent="0.35">
      <c r="B51" s="570" t="s">
        <v>1484</v>
      </c>
      <c r="C51" s="570" t="s">
        <v>1484</v>
      </c>
      <c r="D51" s="570" t="s">
        <v>1484</v>
      </c>
      <c r="E51" s="570" t="s">
        <v>1484</v>
      </c>
      <c r="F51" s="553" t="s">
        <v>1424</v>
      </c>
      <c r="G51" s="553" t="s">
        <v>1424</v>
      </c>
    </row>
    <row r="52" spans="2:7" x14ac:dyDescent="0.35">
      <c r="B52" s="558" t="s">
        <v>1424</v>
      </c>
      <c r="C52" s="571" t="s">
        <v>1443</v>
      </c>
      <c r="D52" s="571" t="s">
        <v>1443</v>
      </c>
      <c r="E52" s="571" t="s">
        <v>1443</v>
      </c>
      <c r="F52" s="553">
        <v>0</v>
      </c>
      <c r="G52" s="553">
        <v>0</v>
      </c>
    </row>
    <row r="53" spans="2:7" x14ac:dyDescent="0.35">
      <c r="B53" s="559" t="s">
        <v>1424</v>
      </c>
      <c r="C53" s="560" t="s">
        <v>1424</v>
      </c>
      <c r="D53" s="562" t="s">
        <v>1485</v>
      </c>
      <c r="E53" s="562" t="s">
        <v>1485</v>
      </c>
      <c r="F53" s="543">
        <v>0</v>
      </c>
      <c r="G53" s="543">
        <v>0</v>
      </c>
    </row>
    <row r="54" spans="2:7" x14ac:dyDescent="0.35">
      <c r="B54" s="559" t="s">
        <v>1424</v>
      </c>
      <c r="C54" s="560" t="s">
        <v>1424</v>
      </c>
      <c r="D54" s="560" t="s">
        <v>1424</v>
      </c>
      <c r="E54" s="561" t="s">
        <v>1486</v>
      </c>
      <c r="F54" s="543">
        <v>0</v>
      </c>
      <c r="G54" s="543">
        <v>0</v>
      </c>
    </row>
    <row r="55" spans="2:7" x14ac:dyDescent="0.35">
      <c r="B55" s="559" t="s">
        <v>1424</v>
      </c>
      <c r="C55" s="560" t="s">
        <v>1424</v>
      </c>
      <c r="D55" s="560" t="s">
        <v>1424</v>
      </c>
      <c r="E55" s="561" t="s">
        <v>1487</v>
      </c>
      <c r="F55" s="543">
        <v>0</v>
      </c>
      <c r="G55" s="543">
        <v>0</v>
      </c>
    </row>
    <row r="56" spans="2:7" x14ac:dyDescent="0.35">
      <c r="B56" s="559" t="s">
        <v>1424</v>
      </c>
      <c r="C56" s="560" t="s">
        <v>1424</v>
      </c>
      <c r="D56" s="562" t="s">
        <v>1488</v>
      </c>
      <c r="E56" s="562" t="s">
        <v>1488</v>
      </c>
      <c r="F56" s="543">
        <v>0</v>
      </c>
      <c r="G56" s="543">
        <v>0</v>
      </c>
    </row>
    <row r="57" spans="2:7" x14ac:dyDescent="0.35">
      <c r="B57" s="572" t="s">
        <v>1424</v>
      </c>
      <c r="C57" s="572" t="s">
        <v>1424</v>
      </c>
      <c r="D57" s="572" t="s">
        <v>1424</v>
      </c>
      <c r="E57" s="572" t="s">
        <v>1424</v>
      </c>
      <c r="F57" s="543" t="s">
        <v>1424</v>
      </c>
      <c r="G57" s="543" t="s">
        <v>1424</v>
      </c>
    </row>
    <row r="58" spans="2:7" x14ac:dyDescent="0.35">
      <c r="B58" s="558" t="s">
        <v>1424</v>
      </c>
      <c r="C58" s="571" t="s">
        <v>1455</v>
      </c>
      <c r="D58" s="571" t="s">
        <v>1455</v>
      </c>
      <c r="E58" s="571" t="s">
        <v>1455</v>
      </c>
      <c r="F58" s="553">
        <v>0</v>
      </c>
      <c r="G58" s="553">
        <v>0</v>
      </c>
    </row>
    <row r="59" spans="2:7" x14ac:dyDescent="0.35">
      <c r="B59" s="559" t="s">
        <v>1424</v>
      </c>
      <c r="C59" s="560" t="s">
        <v>1424</v>
      </c>
      <c r="D59" s="562" t="s">
        <v>1489</v>
      </c>
      <c r="E59" s="562" t="s">
        <v>1489</v>
      </c>
      <c r="F59" s="543">
        <v>0</v>
      </c>
      <c r="G59" s="543">
        <v>0</v>
      </c>
    </row>
    <row r="60" spans="2:7" x14ac:dyDescent="0.35">
      <c r="B60" s="559" t="s">
        <v>1424</v>
      </c>
      <c r="C60" s="560" t="s">
        <v>1424</v>
      </c>
      <c r="D60" s="560" t="s">
        <v>1424</v>
      </c>
      <c r="E60" s="561" t="s">
        <v>1486</v>
      </c>
      <c r="F60" s="543">
        <v>0</v>
      </c>
      <c r="G60" s="543">
        <v>0</v>
      </c>
    </row>
    <row r="61" spans="2:7" x14ac:dyDescent="0.35">
      <c r="B61" s="559" t="s">
        <v>1424</v>
      </c>
      <c r="C61" s="560" t="s">
        <v>1424</v>
      </c>
      <c r="D61" s="560" t="s">
        <v>1424</v>
      </c>
      <c r="E61" s="561" t="s">
        <v>1487</v>
      </c>
      <c r="F61" s="543">
        <v>0</v>
      </c>
      <c r="G61" s="543">
        <v>0</v>
      </c>
    </row>
    <row r="62" spans="2:7" x14ac:dyDescent="0.35">
      <c r="B62" s="559" t="s">
        <v>1424</v>
      </c>
      <c r="C62" s="560" t="s">
        <v>1424</v>
      </c>
      <c r="D62" s="562" t="s">
        <v>1490</v>
      </c>
      <c r="E62" s="562" t="s">
        <v>1490</v>
      </c>
      <c r="F62" s="543">
        <v>0</v>
      </c>
      <c r="G62" s="543">
        <v>0</v>
      </c>
    </row>
    <row r="63" spans="2:7" x14ac:dyDescent="0.35">
      <c r="B63" s="570" t="s">
        <v>1491</v>
      </c>
      <c r="C63" s="570" t="s">
        <v>1491</v>
      </c>
      <c r="D63" s="570" t="s">
        <v>1491</v>
      </c>
      <c r="E63" s="570" t="s">
        <v>1491</v>
      </c>
      <c r="F63" s="553">
        <v>0</v>
      </c>
      <c r="G63" s="553">
        <v>0</v>
      </c>
    </row>
    <row r="64" spans="2:7" x14ac:dyDescent="0.35">
      <c r="B64" s="572" t="s">
        <v>1424</v>
      </c>
      <c r="C64" s="572" t="s">
        <v>1424</v>
      </c>
      <c r="D64" s="572" t="s">
        <v>1424</v>
      </c>
      <c r="E64" s="572" t="s">
        <v>1424</v>
      </c>
      <c r="F64" s="543" t="s">
        <v>1424</v>
      </c>
      <c r="G64" s="543" t="s">
        <v>1424</v>
      </c>
    </row>
    <row r="65" spans="2:7" x14ac:dyDescent="0.35">
      <c r="B65" s="570" t="s">
        <v>1492</v>
      </c>
      <c r="C65" s="570" t="s">
        <v>1492</v>
      </c>
      <c r="D65" s="570" t="s">
        <v>1492</v>
      </c>
      <c r="E65" s="570" t="s">
        <v>1492</v>
      </c>
      <c r="F65" s="553">
        <v>0</v>
      </c>
      <c r="G65" s="553">
        <v>0</v>
      </c>
    </row>
    <row r="66" spans="2:7" x14ac:dyDescent="0.35">
      <c r="B66" s="572" t="s">
        <v>1424</v>
      </c>
      <c r="C66" s="572" t="s">
        <v>1424</v>
      </c>
      <c r="D66" s="572" t="s">
        <v>1424</v>
      </c>
      <c r="E66" s="572" t="s">
        <v>1424</v>
      </c>
      <c r="F66" s="543" t="s">
        <v>1424</v>
      </c>
      <c r="G66" s="543" t="s">
        <v>1424</v>
      </c>
    </row>
    <row r="67" spans="2:7" x14ac:dyDescent="0.35">
      <c r="B67" s="570" t="s">
        <v>1493</v>
      </c>
      <c r="C67" s="570" t="s">
        <v>1493</v>
      </c>
      <c r="D67" s="570" t="s">
        <v>1493</v>
      </c>
      <c r="E67" s="570" t="s">
        <v>1493</v>
      </c>
      <c r="F67" s="553">
        <v>0</v>
      </c>
      <c r="G67" s="553">
        <v>0</v>
      </c>
    </row>
    <row r="68" spans="2:7" x14ac:dyDescent="0.35">
      <c r="B68" s="572" t="s">
        <v>1424</v>
      </c>
      <c r="C68" s="572" t="s">
        <v>1424</v>
      </c>
      <c r="D68" s="572" t="s">
        <v>1424</v>
      </c>
      <c r="E68" s="572" t="s">
        <v>1424</v>
      </c>
      <c r="F68" s="543" t="s">
        <v>1424</v>
      </c>
      <c r="G68" s="543" t="s">
        <v>1424</v>
      </c>
    </row>
    <row r="69" spans="2:7" x14ac:dyDescent="0.35">
      <c r="B69" s="570" t="s">
        <v>1494</v>
      </c>
      <c r="C69" s="570" t="s">
        <v>1494</v>
      </c>
      <c r="D69" s="570" t="s">
        <v>1494</v>
      </c>
      <c r="E69" s="570" t="s">
        <v>1494</v>
      </c>
      <c r="F69" s="553">
        <v>0</v>
      </c>
      <c r="G69" s="553">
        <v>0</v>
      </c>
    </row>
    <row r="70" spans="2:7" x14ac:dyDescent="0.35">
      <c r="B70" s="572" t="s">
        <v>1424</v>
      </c>
      <c r="C70" s="572" t="s">
        <v>1424</v>
      </c>
      <c r="D70" s="572" t="s">
        <v>1424</v>
      </c>
      <c r="E70" s="572" t="s">
        <v>1424</v>
      </c>
      <c r="F70" s="543" t="s">
        <v>1424</v>
      </c>
      <c r="G70" s="543" t="s">
        <v>1424</v>
      </c>
    </row>
  </sheetData>
  <mergeCells count="65">
    <mergeCell ref="B66:E66"/>
    <mergeCell ref="B67:E67"/>
    <mergeCell ref="B68:E68"/>
    <mergeCell ref="B69:E69"/>
    <mergeCell ref="B70:E70"/>
    <mergeCell ref="B65:E65"/>
    <mergeCell ref="B50:E50"/>
    <mergeCell ref="B51:E51"/>
    <mergeCell ref="C52:E52"/>
    <mergeCell ref="D53:E53"/>
    <mergeCell ref="D56:E56"/>
    <mergeCell ref="B57:E57"/>
    <mergeCell ref="C58:E58"/>
    <mergeCell ref="D59:E59"/>
    <mergeCell ref="D62:E62"/>
    <mergeCell ref="B63:E63"/>
    <mergeCell ref="B64:E64"/>
    <mergeCell ref="B49:E49"/>
    <mergeCell ref="B38:E38"/>
    <mergeCell ref="B39:E39"/>
    <mergeCell ref="C40:E40"/>
    <mergeCell ref="D41:E41"/>
    <mergeCell ref="D42:E42"/>
    <mergeCell ref="D43:E43"/>
    <mergeCell ref="B44:E44"/>
    <mergeCell ref="C45:E45"/>
    <mergeCell ref="D46:E46"/>
    <mergeCell ref="D47:E47"/>
    <mergeCell ref="D48:E48"/>
    <mergeCell ref="B37:E37"/>
    <mergeCell ref="D26:E26"/>
    <mergeCell ref="D27:E27"/>
    <mergeCell ref="D28:E28"/>
    <mergeCell ref="D29:E29"/>
    <mergeCell ref="D30:E30"/>
    <mergeCell ref="D31:E31"/>
    <mergeCell ref="D32:E32"/>
    <mergeCell ref="D33:E33"/>
    <mergeCell ref="D34:E34"/>
    <mergeCell ref="D35:E35"/>
    <mergeCell ref="D36:E36"/>
    <mergeCell ref="D25:E25"/>
    <mergeCell ref="D14:E14"/>
    <mergeCell ref="D15:E15"/>
    <mergeCell ref="D16:E16"/>
    <mergeCell ref="D17:E17"/>
    <mergeCell ref="D18:E18"/>
    <mergeCell ref="B19:E19"/>
    <mergeCell ref="C20:E20"/>
    <mergeCell ref="D21:E21"/>
    <mergeCell ref="D22:E22"/>
    <mergeCell ref="D23:E23"/>
    <mergeCell ref="D24:E24"/>
    <mergeCell ref="D13:E13"/>
    <mergeCell ref="B2:G2"/>
    <mergeCell ref="B3:G3"/>
    <mergeCell ref="B4:G4"/>
    <mergeCell ref="B5:G5"/>
    <mergeCell ref="B6:E6"/>
    <mergeCell ref="B7:E7"/>
    <mergeCell ref="C8:E8"/>
    <mergeCell ref="D9:E9"/>
    <mergeCell ref="D10:E10"/>
    <mergeCell ref="D11:E11"/>
    <mergeCell ref="D12:E12"/>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workbookViewId="0">
      <selection activeCell="B13" sqref="B13"/>
    </sheetView>
  </sheetViews>
  <sheetFormatPr baseColWidth="10" defaultRowHeight="14.5" x14ac:dyDescent="0.35"/>
  <cols>
    <col min="1" max="1" width="10.90625" style="6"/>
    <col min="2" max="2" width="43.90625" style="6" customWidth="1"/>
    <col min="3" max="3" width="15.08984375" style="6" customWidth="1"/>
    <col min="4" max="16384" width="10.90625" style="6"/>
  </cols>
  <sheetData>
    <row r="2" spans="2:3" x14ac:dyDescent="0.35">
      <c r="B2" s="541" t="s">
        <v>1404</v>
      </c>
      <c r="C2" s="541" t="s">
        <v>1101</v>
      </c>
    </row>
    <row r="3" spans="2:3" x14ac:dyDescent="0.35">
      <c r="B3" s="545" t="s">
        <v>1100</v>
      </c>
      <c r="C3" s="546" t="s">
        <v>1105</v>
      </c>
    </row>
    <row r="4" spans="2:3" x14ac:dyDescent="0.35">
      <c r="B4" s="542" t="s">
        <v>1405</v>
      </c>
      <c r="C4" s="543" t="s">
        <v>1406</v>
      </c>
    </row>
    <row r="5" spans="2:3" x14ac:dyDescent="0.35">
      <c r="B5" s="542" t="s">
        <v>1407</v>
      </c>
      <c r="C5" s="543" t="s">
        <v>1280</v>
      </c>
    </row>
  </sheetData>
  <pageMargins left="0.7" right="0.7" top="0.75" bottom="0.75" header="0.3" footer="0.3"/>
  <pageSetup paperSize="9"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0"/>
  <sheetViews>
    <sheetView workbookViewId="0">
      <selection activeCell="B13" sqref="B13"/>
    </sheetView>
  </sheetViews>
  <sheetFormatPr baseColWidth="10" defaultRowHeight="14.5" x14ac:dyDescent="0.35"/>
  <cols>
    <col min="1" max="1" width="10.90625" style="6"/>
    <col min="2" max="4" width="7.6328125" style="6" customWidth="1"/>
    <col min="5" max="5" width="105.6328125" style="6" customWidth="1"/>
    <col min="6" max="7" width="15.6328125" style="6" customWidth="1"/>
    <col min="8" max="16384" width="10.90625" style="6"/>
  </cols>
  <sheetData>
    <row r="2" spans="2:7" x14ac:dyDescent="0.35">
      <c r="B2" s="563" t="s">
        <v>7</v>
      </c>
      <c r="C2" s="563" t="s">
        <v>1438</v>
      </c>
      <c r="D2" s="563" t="s">
        <v>1438</v>
      </c>
      <c r="E2" s="563" t="s">
        <v>1438</v>
      </c>
      <c r="F2" s="563" t="s">
        <v>1438</v>
      </c>
      <c r="G2" s="564" t="s">
        <v>1438</v>
      </c>
    </row>
    <row r="3" spans="2:7" x14ac:dyDescent="0.35">
      <c r="B3" s="565" t="s">
        <v>1439</v>
      </c>
      <c r="C3" s="565" t="s">
        <v>1439</v>
      </c>
      <c r="D3" s="565" t="s">
        <v>1439</v>
      </c>
      <c r="E3" s="565" t="s">
        <v>1439</v>
      </c>
      <c r="F3" s="565" t="s">
        <v>1439</v>
      </c>
      <c r="G3" s="566" t="s">
        <v>1439</v>
      </c>
    </row>
    <row r="4" spans="2:7" x14ac:dyDescent="0.35">
      <c r="B4" s="565" t="s">
        <v>1440</v>
      </c>
      <c r="C4" s="565" t="s">
        <v>1440</v>
      </c>
      <c r="D4" s="565" t="s">
        <v>1440</v>
      </c>
      <c r="E4" s="565" t="s">
        <v>1440</v>
      </c>
      <c r="F4" s="565" t="s">
        <v>1440</v>
      </c>
      <c r="G4" s="566" t="s">
        <v>1440</v>
      </c>
    </row>
    <row r="5" spans="2:7" x14ac:dyDescent="0.35">
      <c r="B5" s="567" t="s">
        <v>1441</v>
      </c>
      <c r="C5" s="567" t="s">
        <v>1441</v>
      </c>
      <c r="D5" s="567" t="s">
        <v>1441</v>
      </c>
      <c r="E5" s="567" t="s">
        <v>1441</v>
      </c>
      <c r="F5" s="567" t="s">
        <v>1441</v>
      </c>
      <c r="G5" s="568" t="s">
        <v>1441</v>
      </c>
    </row>
    <row r="6" spans="2:7" x14ac:dyDescent="0.35">
      <c r="B6" s="569" t="s">
        <v>87</v>
      </c>
      <c r="C6" s="569" t="s">
        <v>87</v>
      </c>
      <c r="D6" s="569" t="s">
        <v>87</v>
      </c>
      <c r="E6" s="569" t="s">
        <v>87</v>
      </c>
      <c r="F6" s="556">
        <v>2022</v>
      </c>
      <c r="G6" s="556">
        <v>2021</v>
      </c>
    </row>
    <row r="7" spans="2:7" x14ac:dyDescent="0.35">
      <c r="B7" s="570" t="s">
        <v>1442</v>
      </c>
      <c r="C7" s="570" t="s">
        <v>1442</v>
      </c>
      <c r="D7" s="570" t="s">
        <v>1442</v>
      </c>
      <c r="E7" s="570" t="s">
        <v>1442</v>
      </c>
      <c r="F7" s="553" t="s">
        <v>1424</v>
      </c>
      <c r="G7" s="553" t="s">
        <v>1424</v>
      </c>
    </row>
    <row r="8" spans="2:7" x14ac:dyDescent="0.35">
      <c r="B8" s="558" t="s">
        <v>1424</v>
      </c>
      <c r="C8" s="571" t="s">
        <v>1443</v>
      </c>
      <c r="D8" s="571" t="s">
        <v>1443</v>
      </c>
      <c r="E8" s="571" t="s">
        <v>1443</v>
      </c>
      <c r="F8" s="553" t="s">
        <v>1839</v>
      </c>
      <c r="G8" s="553" t="s">
        <v>2427</v>
      </c>
    </row>
    <row r="9" spans="2:7" x14ac:dyDescent="0.35">
      <c r="B9" s="559" t="s">
        <v>1424</v>
      </c>
      <c r="C9" s="560" t="s">
        <v>1424</v>
      </c>
      <c r="D9" s="562" t="s">
        <v>1445</v>
      </c>
      <c r="E9" s="562" t="s">
        <v>1445</v>
      </c>
      <c r="F9" s="543">
        <v>0</v>
      </c>
      <c r="G9" s="543">
        <v>0</v>
      </c>
    </row>
    <row r="10" spans="2:7" x14ac:dyDescent="0.35">
      <c r="B10" s="559" t="s">
        <v>1424</v>
      </c>
      <c r="C10" s="560" t="s">
        <v>1424</v>
      </c>
      <c r="D10" s="562" t="s">
        <v>1446</v>
      </c>
      <c r="E10" s="562" t="s">
        <v>1446</v>
      </c>
      <c r="F10" s="543">
        <v>0</v>
      </c>
      <c r="G10" s="543">
        <v>0</v>
      </c>
    </row>
    <row r="11" spans="2:7" x14ac:dyDescent="0.35">
      <c r="B11" s="559" t="s">
        <v>1424</v>
      </c>
      <c r="C11" s="560" t="s">
        <v>1424</v>
      </c>
      <c r="D11" s="562" t="s">
        <v>1447</v>
      </c>
      <c r="E11" s="562" t="s">
        <v>1447</v>
      </c>
      <c r="F11" s="543">
        <v>0</v>
      </c>
      <c r="G11" s="543">
        <v>0</v>
      </c>
    </row>
    <row r="12" spans="2:7" x14ac:dyDescent="0.35">
      <c r="B12" s="559" t="s">
        <v>1424</v>
      </c>
      <c r="C12" s="560" t="s">
        <v>1424</v>
      </c>
      <c r="D12" s="562" t="s">
        <v>1448</v>
      </c>
      <c r="E12" s="562" t="s">
        <v>1448</v>
      </c>
      <c r="F12" s="543">
        <v>0</v>
      </c>
      <c r="G12" s="543">
        <v>0</v>
      </c>
    </row>
    <row r="13" spans="2:7" x14ac:dyDescent="0.35">
      <c r="B13" s="559" t="s">
        <v>1424</v>
      </c>
      <c r="C13" s="560" t="s">
        <v>1424</v>
      </c>
      <c r="D13" s="562" t="s">
        <v>1449</v>
      </c>
      <c r="E13" s="562" t="s">
        <v>1449</v>
      </c>
      <c r="F13" s="543">
        <v>0</v>
      </c>
      <c r="G13" s="543">
        <v>0</v>
      </c>
    </row>
    <row r="14" spans="2:7" x14ac:dyDescent="0.35">
      <c r="B14" s="559" t="s">
        <v>1424</v>
      </c>
      <c r="C14" s="560" t="s">
        <v>1424</v>
      </c>
      <c r="D14" s="562" t="s">
        <v>1450</v>
      </c>
      <c r="E14" s="562" t="s">
        <v>1450</v>
      </c>
      <c r="F14" s="543">
        <v>0</v>
      </c>
      <c r="G14" s="543">
        <v>0</v>
      </c>
    </row>
    <row r="15" spans="2:7" x14ac:dyDescent="0.35">
      <c r="B15" s="559" t="s">
        <v>1424</v>
      </c>
      <c r="C15" s="560" t="s">
        <v>1424</v>
      </c>
      <c r="D15" s="562" t="s">
        <v>1451</v>
      </c>
      <c r="E15" s="562" t="s">
        <v>1451</v>
      </c>
      <c r="F15" s="543">
        <v>0</v>
      </c>
      <c r="G15" s="543">
        <v>0</v>
      </c>
    </row>
    <row r="16" spans="2:7" x14ac:dyDescent="0.35">
      <c r="B16" s="559" t="s">
        <v>1424</v>
      </c>
      <c r="C16" s="560" t="s">
        <v>1424</v>
      </c>
      <c r="D16" s="562" t="s">
        <v>1452</v>
      </c>
      <c r="E16" s="562" t="s">
        <v>1452</v>
      </c>
      <c r="F16" s="543">
        <v>0</v>
      </c>
      <c r="G16" s="543">
        <v>0</v>
      </c>
    </row>
    <row r="17" spans="2:7" x14ac:dyDescent="0.35">
      <c r="B17" s="559" t="s">
        <v>1424</v>
      </c>
      <c r="C17" s="560" t="s">
        <v>1424</v>
      </c>
      <c r="D17" s="562" t="s">
        <v>1453</v>
      </c>
      <c r="E17" s="562" t="s">
        <v>1453</v>
      </c>
      <c r="F17" s="543" t="s">
        <v>1839</v>
      </c>
      <c r="G17" s="543" t="s">
        <v>2427</v>
      </c>
    </row>
    <row r="18" spans="2:7" x14ac:dyDescent="0.35">
      <c r="B18" s="559" t="s">
        <v>1424</v>
      </c>
      <c r="C18" s="560" t="s">
        <v>1424</v>
      </c>
      <c r="D18" s="562" t="s">
        <v>1454</v>
      </c>
      <c r="E18" s="562" t="s">
        <v>1454</v>
      </c>
      <c r="F18" s="543">
        <v>0</v>
      </c>
      <c r="G18" s="543">
        <v>0</v>
      </c>
    </row>
    <row r="19" spans="2:7" x14ac:dyDescent="0.35">
      <c r="B19" s="572" t="s">
        <v>1424</v>
      </c>
      <c r="C19" s="572" t="s">
        <v>1424</v>
      </c>
      <c r="D19" s="572" t="s">
        <v>1424</v>
      </c>
      <c r="E19" s="572" t="s">
        <v>1424</v>
      </c>
      <c r="F19" s="543" t="s">
        <v>1424</v>
      </c>
      <c r="G19" s="543" t="s">
        <v>1424</v>
      </c>
    </row>
    <row r="20" spans="2:7" x14ac:dyDescent="0.35">
      <c r="B20" s="558" t="s">
        <v>1424</v>
      </c>
      <c r="C20" s="571" t="s">
        <v>1455</v>
      </c>
      <c r="D20" s="571" t="s">
        <v>1455</v>
      </c>
      <c r="E20" s="571" t="s">
        <v>1455</v>
      </c>
      <c r="F20" s="553" t="s">
        <v>1839</v>
      </c>
      <c r="G20" s="553" t="s">
        <v>2427</v>
      </c>
    </row>
    <row r="21" spans="2:7" x14ac:dyDescent="0.35">
      <c r="B21" s="559" t="s">
        <v>1424</v>
      </c>
      <c r="C21" s="560" t="s">
        <v>1424</v>
      </c>
      <c r="D21" s="562" t="s">
        <v>1456</v>
      </c>
      <c r="E21" s="562" t="s">
        <v>1456</v>
      </c>
      <c r="F21" s="543" t="s">
        <v>1839</v>
      </c>
      <c r="G21" s="543" t="s">
        <v>2428</v>
      </c>
    </row>
    <row r="22" spans="2:7" x14ac:dyDescent="0.35">
      <c r="B22" s="559" t="s">
        <v>1424</v>
      </c>
      <c r="C22" s="560" t="s">
        <v>1424</v>
      </c>
      <c r="D22" s="562" t="s">
        <v>1458</v>
      </c>
      <c r="E22" s="562" t="s">
        <v>1458</v>
      </c>
      <c r="F22" s="543">
        <v>0</v>
      </c>
      <c r="G22" s="543" t="s">
        <v>2429</v>
      </c>
    </row>
    <row r="23" spans="2:7" x14ac:dyDescent="0.35">
      <c r="B23" s="559" t="s">
        <v>1424</v>
      </c>
      <c r="C23" s="560" t="s">
        <v>1424</v>
      </c>
      <c r="D23" s="562" t="s">
        <v>1460</v>
      </c>
      <c r="E23" s="562" t="s">
        <v>1460</v>
      </c>
      <c r="F23" s="543">
        <v>0</v>
      </c>
      <c r="G23" s="543" t="s">
        <v>2430</v>
      </c>
    </row>
    <row r="24" spans="2:7" x14ac:dyDescent="0.35">
      <c r="B24" s="559" t="s">
        <v>1424</v>
      </c>
      <c r="C24" s="560" t="s">
        <v>1424</v>
      </c>
      <c r="D24" s="562" t="s">
        <v>1462</v>
      </c>
      <c r="E24" s="562" t="s">
        <v>1462</v>
      </c>
      <c r="F24" s="543">
        <v>0</v>
      </c>
      <c r="G24" s="543">
        <v>0</v>
      </c>
    </row>
    <row r="25" spans="2:7" x14ac:dyDescent="0.35">
      <c r="B25" s="559" t="s">
        <v>1424</v>
      </c>
      <c r="C25" s="560" t="s">
        <v>1424</v>
      </c>
      <c r="D25" s="562" t="s">
        <v>1463</v>
      </c>
      <c r="E25" s="562" t="s">
        <v>1463</v>
      </c>
      <c r="F25" s="543">
        <v>0</v>
      </c>
      <c r="G25" s="543">
        <v>0</v>
      </c>
    </row>
    <row r="26" spans="2:7" x14ac:dyDescent="0.35">
      <c r="B26" s="559" t="s">
        <v>1424</v>
      </c>
      <c r="C26" s="560" t="s">
        <v>1424</v>
      </c>
      <c r="D26" s="562" t="s">
        <v>1464</v>
      </c>
      <c r="E26" s="562" t="s">
        <v>1464</v>
      </c>
      <c r="F26" s="543">
        <v>0</v>
      </c>
      <c r="G26" s="543">
        <v>0</v>
      </c>
    </row>
    <row r="27" spans="2:7" x14ac:dyDescent="0.35">
      <c r="B27" s="559" t="s">
        <v>1424</v>
      </c>
      <c r="C27" s="560" t="s">
        <v>1424</v>
      </c>
      <c r="D27" s="562" t="s">
        <v>1465</v>
      </c>
      <c r="E27" s="562" t="s">
        <v>1465</v>
      </c>
      <c r="F27" s="543">
        <v>0</v>
      </c>
      <c r="G27" s="543">
        <v>0</v>
      </c>
    </row>
    <row r="28" spans="2:7" x14ac:dyDescent="0.35">
      <c r="B28" s="559" t="s">
        <v>1424</v>
      </c>
      <c r="C28" s="560" t="s">
        <v>1424</v>
      </c>
      <c r="D28" s="562" t="s">
        <v>1466</v>
      </c>
      <c r="E28" s="562" t="s">
        <v>1466</v>
      </c>
      <c r="F28" s="543">
        <v>0</v>
      </c>
      <c r="G28" s="543">
        <v>0</v>
      </c>
    </row>
    <row r="29" spans="2:7" x14ac:dyDescent="0.35">
      <c r="B29" s="559" t="s">
        <v>1424</v>
      </c>
      <c r="C29" s="560" t="s">
        <v>1424</v>
      </c>
      <c r="D29" s="562" t="s">
        <v>1467</v>
      </c>
      <c r="E29" s="562" t="s">
        <v>1467</v>
      </c>
      <c r="F29" s="543">
        <v>0</v>
      </c>
      <c r="G29" s="543">
        <v>0</v>
      </c>
    </row>
    <row r="30" spans="2:7" x14ac:dyDescent="0.35">
      <c r="B30" s="559" t="s">
        <v>1424</v>
      </c>
      <c r="C30" s="560" t="s">
        <v>1424</v>
      </c>
      <c r="D30" s="562" t="s">
        <v>1468</v>
      </c>
      <c r="E30" s="562" t="s">
        <v>1468</v>
      </c>
      <c r="F30" s="543">
        <v>0</v>
      </c>
      <c r="G30" s="543">
        <v>0</v>
      </c>
    </row>
    <row r="31" spans="2:7" x14ac:dyDescent="0.35">
      <c r="B31" s="559" t="s">
        <v>1424</v>
      </c>
      <c r="C31" s="560" t="s">
        <v>1424</v>
      </c>
      <c r="D31" s="562" t="s">
        <v>1469</v>
      </c>
      <c r="E31" s="562" t="s">
        <v>1469</v>
      </c>
      <c r="F31" s="543">
        <v>0</v>
      </c>
      <c r="G31" s="543">
        <v>0</v>
      </c>
    </row>
    <row r="32" spans="2:7" x14ac:dyDescent="0.35">
      <c r="B32" s="559" t="s">
        <v>1424</v>
      </c>
      <c r="C32" s="560" t="s">
        <v>1424</v>
      </c>
      <c r="D32" s="562" t="s">
        <v>1470</v>
      </c>
      <c r="E32" s="562" t="s">
        <v>1470</v>
      </c>
      <c r="F32" s="543">
        <v>0</v>
      </c>
      <c r="G32" s="543">
        <v>0</v>
      </c>
    </row>
    <row r="33" spans="2:7" x14ac:dyDescent="0.35">
      <c r="B33" s="559" t="s">
        <v>1424</v>
      </c>
      <c r="C33" s="560" t="s">
        <v>1424</v>
      </c>
      <c r="D33" s="562" t="s">
        <v>1471</v>
      </c>
      <c r="E33" s="562" t="s">
        <v>1471</v>
      </c>
      <c r="F33" s="543">
        <v>0</v>
      </c>
      <c r="G33" s="543">
        <v>0</v>
      </c>
    </row>
    <row r="34" spans="2:7" x14ac:dyDescent="0.35">
      <c r="B34" s="559" t="s">
        <v>1424</v>
      </c>
      <c r="C34" s="560" t="s">
        <v>1424</v>
      </c>
      <c r="D34" s="562" t="s">
        <v>1472</v>
      </c>
      <c r="E34" s="562" t="s">
        <v>1472</v>
      </c>
      <c r="F34" s="543">
        <v>0</v>
      </c>
      <c r="G34" s="543">
        <v>0</v>
      </c>
    </row>
    <row r="35" spans="2:7" x14ac:dyDescent="0.35">
      <c r="B35" s="559" t="s">
        <v>1424</v>
      </c>
      <c r="C35" s="560" t="s">
        <v>1424</v>
      </c>
      <c r="D35" s="562" t="s">
        <v>1473</v>
      </c>
      <c r="E35" s="562" t="s">
        <v>1473</v>
      </c>
      <c r="F35" s="543">
        <v>0</v>
      </c>
      <c r="G35" s="543">
        <v>0</v>
      </c>
    </row>
    <row r="36" spans="2:7" x14ac:dyDescent="0.35">
      <c r="B36" s="559" t="s">
        <v>1424</v>
      </c>
      <c r="C36" s="560" t="s">
        <v>1424</v>
      </c>
      <c r="D36" s="562" t="s">
        <v>1474</v>
      </c>
      <c r="E36" s="562" t="s">
        <v>1474</v>
      </c>
      <c r="F36" s="543">
        <v>0</v>
      </c>
      <c r="G36" s="543">
        <v>0</v>
      </c>
    </row>
    <row r="37" spans="2:7" x14ac:dyDescent="0.35">
      <c r="B37" s="570" t="s">
        <v>1475</v>
      </c>
      <c r="C37" s="570" t="s">
        <v>1475</v>
      </c>
      <c r="D37" s="570" t="s">
        <v>1475</v>
      </c>
      <c r="E37" s="570" t="s">
        <v>1475</v>
      </c>
      <c r="F37" s="553">
        <v>0</v>
      </c>
      <c r="G37" s="553">
        <v>0</v>
      </c>
    </row>
    <row r="38" spans="2:7" x14ac:dyDescent="0.35">
      <c r="B38" s="572" t="s">
        <v>1424</v>
      </c>
      <c r="C38" s="572" t="s">
        <v>1424</v>
      </c>
      <c r="D38" s="572" t="s">
        <v>1424</v>
      </c>
      <c r="E38" s="572" t="s">
        <v>1424</v>
      </c>
      <c r="F38" s="543" t="s">
        <v>1424</v>
      </c>
      <c r="G38" s="543" t="s">
        <v>1424</v>
      </c>
    </row>
    <row r="39" spans="2:7" x14ac:dyDescent="0.35">
      <c r="B39" s="570" t="s">
        <v>1476</v>
      </c>
      <c r="C39" s="570" t="s">
        <v>1476</v>
      </c>
      <c r="D39" s="570" t="s">
        <v>1476</v>
      </c>
      <c r="E39" s="570" t="s">
        <v>1476</v>
      </c>
      <c r="F39" s="553" t="s">
        <v>1424</v>
      </c>
      <c r="G39" s="553" t="s">
        <v>1424</v>
      </c>
    </row>
    <row r="40" spans="2:7" x14ac:dyDescent="0.35">
      <c r="B40" s="558" t="s">
        <v>1424</v>
      </c>
      <c r="C40" s="571" t="s">
        <v>1443</v>
      </c>
      <c r="D40" s="571" t="s">
        <v>1443</v>
      </c>
      <c r="E40" s="571" t="s">
        <v>1443</v>
      </c>
      <c r="F40" s="553">
        <v>0</v>
      </c>
      <c r="G40" s="553">
        <v>0</v>
      </c>
    </row>
    <row r="41" spans="2:7" x14ac:dyDescent="0.35">
      <c r="B41" s="559" t="s">
        <v>1424</v>
      </c>
      <c r="C41" s="560" t="s">
        <v>1424</v>
      </c>
      <c r="D41" s="562" t="s">
        <v>1477</v>
      </c>
      <c r="E41" s="562" t="s">
        <v>1477</v>
      </c>
      <c r="F41" s="543">
        <v>0</v>
      </c>
      <c r="G41" s="543">
        <v>0</v>
      </c>
    </row>
    <row r="42" spans="2:7" x14ac:dyDescent="0.35">
      <c r="B42" s="559" t="s">
        <v>1424</v>
      </c>
      <c r="C42" s="560" t="s">
        <v>1424</v>
      </c>
      <c r="D42" s="562" t="s">
        <v>1478</v>
      </c>
      <c r="E42" s="562" t="s">
        <v>1478</v>
      </c>
      <c r="F42" s="543">
        <v>0</v>
      </c>
      <c r="G42" s="543">
        <v>0</v>
      </c>
    </row>
    <row r="43" spans="2:7" x14ac:dyDescent="0.35">
      <c r="B43" s="559" t="s">
        <v>1424</v>
      </c>
      <c r="C43" s="560" t="s">
        <v>1424</v>
      </c>
      <c r="D43" s="562" t="s">
        <v>1479</v>
      </c>
      <c r="E43" s="562" t="s">
        <v>1479</v>
      </c>
      <c r="F43" s="543">
        <v>0</v>
      </c>
      <c r="G43" s="543">
        <v>0</v>
      </c>
    </row>
    <row r="44" spans="2:7" x14ac:dyDescent="0.35">
      <c r="B44" s="572" t="s">
        <v>1424</v>
      </c>
      <c r="C44" s="572" t="s">
        <v>1424</v>
      </c>
      <c r="D44" s="572" t="s">
        <v>1424</v>
      </c>
      <c r="E44" s="572" t="s">
        <v>1424</v>
      </c>
      <c r="F44" s="543" t="s">
        <v>1424</v>
      </c>
      <c r="G44" s="543" t="s">
        <v>1424</v>
      </c>
    </row>
    <row r="45" spans="2:7" x14ac:dyDescent="0.35">
      <c r="B45" s="558" t="s">
        <v>1424</v>
      </c>
      <c r="C45" s="571" t="s">
        <v>1455</v>
      </c>
      <c r="D45" s="571" t="s">
        <v>1455</v>
      </c>
      <c r="E45" s="571" t="s">
        <v>1455</v>
      </c>
      <c r="F45" s="553">
        <v>0</v>
      </c>
      <c r="G45" s="553">
        <v>0</v>
      </c>
    </row>
    <row r="46" spans="2:7" x14ac:dyDescent="0.35">
      <c r="B46" s="559" t="s">
        <v>1424</v>
      </c>
      <c r="C46" s="560" t="s">
        <v>1424</v>
      </c>
      <c r="D46" s="562" t="s">
        <v>1477</v>
      </c>
      <c r="E46" s="562" t="s">
        <v>1477</v>
      </c>
      <c r="F46" s="543">
        <v>0</v>
      </c>
      <c r="G46" s="543">
        <v>0</v>
      </c>
    </row>
    <row r="47" spans="2:7" x14ac:dyDescent="0.35">
      <c r="B47" s="559" t="s">
        <v>1424</v>
      </c>
      <c r="C47" s="560" t="s">
        <v>1424</v>
      </c>
      <c r="D47" s="562" t="s">
        <v>1478</v>
      </c>
      <c r="E47" s="562" t="s">
        <v>1478</v>
      </c>
      <c r="F47" s="543">
        <v>0</v>
      </c>
      <c r="G47" s="543">
        <v>0</v>
      </c>
    </row>
    <row r="48" spans="2:7" x14ac:dyDescent="0.35">
      <c r="B48" s="559" t="s">
        <v>1424</v>
      </c>
      <c r="C48" s="560" t="s">
        <v>1424</v>
      </c>
      <c r="D48" s="562" t="s">
        <v>1481</v>
      </c>
      <c r="E48" s="562" t="s">
        <v>1481</v>
      </c>
      <c r="F48" s="543">
        <v>0</v>
      </c>
      <c r="G48" s="543">
        <v>0</v>
      </c>
    </row>
    <row r="49" spans="2:7" x14ac:dyDescent="0.35">
      <c r="B49" s="570" t="s">
        <v>1482</v>
      </c>
      <c r="C49" s="570" t="s">
        <v>1482</v>
      </c>
      <c r="D49" s="570" t="s">
        <v>1482</v>
      </c>
      <c r="E49" s="570" t="s">
        <v>1482</v>
      </c>
      <c r="F49" s="553">
        <v>0</v>
      </c>
      <c r="G49" s="553">
        <v>0</v>
      </c>
    </row>
    <row r="50" spans="2:7" x14ac:dyDescent="0.35">
      <c r="B50" s="572" t="s">
        <v>1424</v>
      </c>
      <c r="C50" s="572" t="s">
        <v>1424</v>
      </c>
      <c r="D50" s="572" t="s">
        <v>1424</v>
      </c>
      <c r="E50" s="572" t="s">
        <v>1424</v>
      </c>
      <c r="F50" s="543" t="s">
        <v>1424</v>
      </c>
      <c r="G50" s="543" t="s">
        <v>1424</v>
      </c>
    </row>
    <row r="51" spans="2:7" x14ac:dyDescent="0.35">
      <c r="B51" s="570" t="s">
        <v>1484</v>
      </c>
      <c r="C51" s="570" t="s">
        <v>1484</v>
      </c>
      <c r="D51" s="570" t="s">
        <v>1484</v>
      </c>
      <c r="E51" s="570" t="s">
        <v>1484</v>
      </c>
      <c r="F51" s="553" t="s">
        <v>1424</v>
      </c>
      <c r="G51" s="553" t="s">
        <v>1424</v>
      </c>
    </row>
    <row r="52" spans="2:7" x14ac:dyDescent="0.35">
      <c r="B52" s="558" t="s">
        <v>1424</v>
      </c>
      <c r="C52" s="571" t="s">
        <v>1443</v>
      </c>
      <c r="D52" s="571" t="s">
        <v>1443</v>
      </c>
      <c r="E52" s="571" t="s">
        <v>1443</v>
      </c>
      <c r="F52" s="553">
        <v>0</v>
      </c>
      <c r="G52" s="553">
        <v>0</v>
      </c>
    </row>
    <row r="53" spans="2:7" x14ac:dyDescent="0.35">
      <c r="B53" s="559" t="s">
        <v>1424</v>
      </c>
      <c r="C53" s="560" t="s">
        <v>1424</v>
      </c>
      <c r="D53" s="562" t="s">
        <v>1485</v>
      </c>
      <c r="E53" s="562" t="s">
        <v>1485</v>
      </c>
      <c r="F53" s="543">
        <v>0</v>
      </c>
      <c r="G53" s="543">
        <v>0</v>
      </c>
    </row>
    <row r="54" spans="2:7" x14ac:dyDescent="0.35">
      <c r="B54" s="559" t="s">
        <v>1424</v>
      </c>
      <c r="C54" s="560" t="s">
        <v>1424</v>
      </c>
      <c r="D54" s="560" t="s">
        <v>1424</v>
      </c>
      <c r="E54" s="561" t="s">
        <v>1486</v>
      </c>
      <c r="F54" s="543">
        <v>0</v>
      </c>
      <c r="G54" s="543">
        <v>0</v>
      </c>
    </row>
    <row r="55" spans="2:7" x14ac:dyDescent="0.35">
      <c r="B55" s="559" t="s">
        <v>1424</v>
      </c>
      <c r="C55" s="560" t="s">
        <v>1424</v>
      </c>
      <c r="D55" s="560" t="s">
        <v>1424</v>
      </c>
      <c r="E55" s="561" t="s">
        <v>1487</v>
      </c>
      <c r="F55" s="543">
        <v>0</v>
      </c>
      <c r="G55" s="543">
        <v>0</v>
      </c>
    </row>
    <row r="56" spans="2:7" x14ac:dyDescent="0.35">
      <c r="B56" s="559" t="s">
        <v>1424</v>
      </c>
      <c r="C56" s="560" t="s">
        <v>1424</v>
      </c>
      <c r="D56" s="562" t="s">
        <v>1488</v>
      </c>
      <c r="E56" s="562" t="s">
        <v>1488</v>
      </c>
      <c r="F56" s="543">
        <v>0</v>
      </c>
      <c r="G56" s="543">
        <v>0</v>
      </c>
    </row>
    <row r="57" spans="2:7" x14ac:dyDescent="0.35">
      <c r="B57" s="572" t="s">
        <v>1424</v>
      </c>
      <c r="C57" s="572" t="s">
        <v>1424</v>
      </c>
      <c r="D57" s="572" t="s">
        <v>1424</v>
      </c>
      <c r="E57" s="572" t="s">
        <v>1424</v>
      </c>
      <c r="F57" s="543" t="s">
        <v>1424</v>
      </c>
      <c r="G57" s="543" t="s">
        <v>1424</v>
      </c>
    </row>
    <row r="58" spans="2:7" x14ac:dyDescent="0.35">
      <c r="B58" s="558" t="s">
        <v>1424</v>
      </c>
      <c r="C58" s="571" t="s">
        <v>1455</v>
      </c>
      <c r="D58" s="571" t="s">
        <v>1455</v>
      </c>
      <c r="E58" s="571" t="s">
        <v>1455</v>
      </c>
      <c r="F58" s="553">
        <v>0</v>
      </c>
      <c r="G58" s="553">
        <v>0</v>
      </c>
    </row>
    <row r="59" spans="2:7" x14ac:dyDescent="0.35">
      <c r="B59" s="559" t="s">
        <v>1424</v>
      </c>
      <c r="C59" s="560" t="s">
        <v>1424</v>
      </c>
      <c r="D59" s="562" t="s">
        <v>1489</v>
      </c>
      <c r="E59" s="562" t="s">
        <v>1489</v>
      </c>
      <c r="F59" s="543">
        <v>0</v>
      </c>
      <c r="G59" s="543">
        <v>0</v>
      </c>
    </row>
    <row r="60" spans="2:7" x14ac:dyDescent="0.35">
      <c r="B60" s="559" t="s">
        <v>1424</v>
      </c>
      <c r="C60" s="560" t="s">
        <v>1424</v>
      </c>
      <c r="D60" s="560" t="s">
        <v>1424</v>
      </c>
      <c r="E60" s="561" t="s">
        <v>1486</v>
      </c>
      <c r="F60" s="543">
        <v>0</v>
      </c>
      <c r="G60" s="543">
        <v>0</v>
      </c>
    </row>
    <row r="61" spans="2:7" x14ac:dyDescent="0.35">
      <c r="B61" s="559" t="s">
        <v>1424</v>
      </c>
      <c r="C61" s="560" t="s">
        <v>1424</v>
      </c>
      <c r="D61" s="560" t="s">
        <v>1424</v>
      </c>
      <c r="E61" s="561" t="s">
        <v>1487</v>
      </c>
      <c r="F61" s="543">
        <v>0</v>
      </c>
      <c r="G61" s="543">
        <v>0</v>
      </c>
    </row>
    <row r="62" spans="2:7" x14ac:dyDescent="0.35">
      <c r="B62" s="559" t="s">
        <v>1424</v>
      </c>
      <c r="C62" s="560" t="s">
        <v>1424</v>
      </c>
      <c r="D62" s="562" t="s">
        <v>1490</v>
      </c>
      <c r="E62" s="562" t="s">
        <v>1490</v>
      </c>
      <c r="F62" s="543">
        <v>0</v>
      </c>
      <c r="G62" s="543">
        <v>0</v>
      </c>
    </row>
    <row r="63" spans="2:7" x14ac:dyDescent="0.35">
      <c r="B63" s="570" t="s">
        <v>1491</v>
      </c>
      <c r="C63" s="570" t="s">
        <v>1491</v>
      </c>
      <c r="D63" s="570" t="s">
        <v>1491</v>
      </c>
      <c r="E63" s="570" t="s">
        <v>1491</v>
      </c>
      <c r="F63" s="553">
        <v>0</v>
      </c>
      <c r="G63" s="553">
        <v>0</v>
      </c>
    </row>
    <row r="64" spans="2:7" x14ac:dyDescent="0.35">
      <c r="B64" s="572" t="s">
        <v>1424</v>
      </c>
      <c r="C64" s="572" t="s">
        <v>1424</v>
      </c>
      <c r="D64" s="572" t="s">
        <v>1424</v>
      </c>
      <c r="E64" s="572" t="s">
        <v>1424</v>
      </c>
      <c r="F64" s="543" t="s">
        <v>1424</v>
      </c>
      <c r="G64" s="543" t="s">
        <v>1424</v>
      </c>
    </row>
    <row r="65" spans="2:7" x14ac:dyDescent="0.35">
      <c r="B65" s="570" t="s">
        <v>1492</v>
      </c>
      <c r="C65" s="570" t="s">
        <v>1492</v>
      </c>
      <c r="D65" s="570" t="s">
        <v>1492</v>
      </c>
      <c r="E65" s="570" t="s">
        <v>1492</v>
      </c>
      <c r="F65" s="553">
        <v>0</v>
      </c>
      <c r="G65" s="553">
        <v>0</v>
      </c>
    </row>
    <row r="66" spans="2:7" x14ac:dyDescent="0.35">
      <c r="B66" s="572" t="s">
        <v>1424</v>
      </c>
      <c r="C66" s="572" t="s">
        <v>1424</v>
      </c>
      <c r="D66" s="572" t="s">
        <v>1424</v>
      </c>
      <c r="E66" s="572" t="s">
        <v>1424</v>
      </c>
      <c r="F66" s="543" t="s">
        <v>1424</v>
      </c>
      <c r="G66" s="543" t="s">
        <v>1424</v>
      </c>
    </row>
    <row r="67" spans="2:7" x14ac:dyDescent="0.35">
      <c r="B67" s="570" t="s">
        <v>1493</v>
      </c>
      <c r="C67" s="570" t="s">
        <v>1493</v>
      </c>
      <c r="D67" s="570" t="s">
        <v>1493</v>
      </c>
      <c r="E67" s="570" t="s">
        <v>1493</v>
      </c>
      <c r="F67" s="553">
        <v>0</v>
      </c>
      <c r="G67" s="553">
        <v>0</v>
      </c>
    </row>
    <row r="68" spans="2:7" x14ac:dyDescent="0.35">
      <c r="B68" s="572" t="s">
        <v>1424</v>
      </c>
      <c r="C68" s="572" t="s">
        <v>1424</v>
      </c>
      <c r="D68" s="572" t="s">
        <v>1424</v>
      </c>
      <c r="E68" s="572" t="s">
        <v>1424</v>
      </c>
      <c r="F68" s="543" t="s">
        <v>1424</v>
      </c>
      <c r="G68" s="543" t="s">
        <v>1424</v>
      </c>
    </row>
    <row r="69" spans="2:7" x14ac:dyDescent="0.35">
      <c r="B69" s="570" t="s">
        <v>1494</v>
      </c>
      <c r="C69" s="570" t="s">
        <v>1494</v>
      </c>
      <c r="D69" s="570" t="s">
        <v>1494</v>
      </c>
      <c r="E69" s="570" t="s">
        <v>1494</v>
      </c>
      <c r="F69" s="553">
        <v>0</v>
      </c>
      <c r="G69" s="553">
        <v>0</v>
      </c>
    </row>
    <row r="70" spans="2:7" x14ac:dyDescent="0.35">
      <c r="B70" s="572" t="s">
        <v>1424</v>
      </c>
      <c r="C70" s="572" t="s">
        <v>1424</v>
      </c>
      <c r="D70" s="572" t="s">
        <v>1424</v>
      </c>
      <c r="E70" s="572" t="s">
        <v>1424</v>
      </c>
      <c r="F70" s="543" t="s">
        <v>1424</v>
      </c>
      <c r="G70" s="543" t="s">
        <v>1424</v>
      </c>
    </row>
  </sheetData>
  <mergeCells count="65">
    <mergeCell ref="B66:E66"/>
    <mergeCell ref="B67:E67"/>
    <mergeCell ref="B68:E68"/>
    <mergeCell ref="B69:E69"/>
    <mergeCell ref="B70:E70"/>
    <mergeCell ref="B65:E65"/>
    <mergeCell ref="B50:E50"/>
    <mergeCell ref="B51:E51"/>
    <mergeCell ref="C52:E52"/>
    <mergeCell ref="D53:E53"/>
    <mergeCell ref="D56:E56"/>
    <mergeCell ref="B57:E57"/>
    <mergeCell ref="C58:E58"/>
    <mergeCell ref="D59:E59"/>
    <mergeCell ref="D62:E62"/>
    <mergeCell ref="B63:E63"/>
    <mergeCell ref="B64:E64"/>
    <mergeCell ref="B49:E49"/>
    <mergeCell ref="B38:E38"/>
    <mergeCell ref="B39:E39"/>
    <mergeCell ref="C40:E40"/>
    <mergeCell ref="D41:E41"/>
    <mergeCell ref="D42:E42"/>
    <mergeCell ref="D43:E43"/>
    <mergeCell ref="B44:E44"/>
    <mergeCell ref="C45:E45"/>
    <mergeCell ref="D46:E46"/>
    <mergeCell ref="D47:E47"/>
    <mergeCell ref="D48:E48"/>
    <mergeCell ref="B37:E37"/>
    <mergeCell ref="D26:E26"/>
    <mergeCell ref="D27:E27"/>
    <mergeCell ref="D28:E28"/>
    <mergeCell ref="D29:E29"/>
    <mergeCell ref="D30:E30"/>
    <mergeCell ref="D31:E31"/>
    <mergeCell ref="D32:E32"/>
    <mergeCell ref="D33:E33"/>
    <mergeCell ref="D34:E34"/>
    <mergeCell ref="D35:E35"/>
    <mergeCell ref="D36:E36"/>
    <mergeCell ref="D25:E25"/>
    <mergeCell ref="D14:E14"/>
    <mergeCell ref="D15:E15"/>
    <mergeCell ref="D16:E16"/>
    <mergeCell ref="D17:E17"/>
    <mergeCell ref="D18:E18"/>
    <mergeCell ref="B19:E19"/>
    <mergeCell ref="C20:E20"/>
    <mergeCell ref="D21:E21"/>
    <mergeCell ref="D22:E22"/>
    <mergeCell ref="D23:E23"/>
    <mergeCell ref="D24:E24"/>
    <mergeCell ref="D13:E13"/>
    <mergeCell ref="B2:G2"/>
    <mergeCell ref="B3:G3"/>
    <mergeCell ref="B4:G4"/>
    <mergeCell ref="B5:G5"/>
    <mergeCell ref="B6:E6"/>
    <mergeCell ref="B7:E7"/>
    <mergeCell ref="C8:E8"/>
    <mergeCell ref="D9:E9"/>
    <mergeCell ref="D10:E10"/>
    <mergeCell ref="D11:E11"/>
    <mergeCell ref="D12:E12"/>
  </mergeCells>
  <pageMargins left="0.7" right="0.7" top="0.75" bottom="0.75" header="0.3" footer="0.3"/>
  <pageSetup paperSize="9"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0"/>
  <sheetViews>
    <sheetView workbookViewId="0">
      <selection activeCell="B13" sqref="B13"/>
    </sheetView>
  </sheetViews>
  <sheetFormatPr baseColWidth="10" defaultRowHeight="14.5" x14ac:dyDescent="0.35"/>
  <cols>
    <col min="1" max="1" width="10.90625" style="6"/>
    <col min="2" max="4" width="7.6328125" style="6" customWidth="1"/>
    <col min="5" max="5" width="105.6328125" style="6" customWidth="1"/>
    <col min="6" max="7" width="15.6328125" style="6" customWidth="1"/>
    <col min="8" max="16384" width="10.90625" style="6"/>
  </cols>
  <sheetData>
    <row r="2" spans="2:7" x14ac:dyDescent="0.35">
      <c r="B2" s="563" t="s">
        <v>9</v>
      </c>
      <c r="C2" s="563" t="s">
        <v>1438</v>
      </c>
      <c r="D2" s="563" t="s">
        <v>1438</v>
      </c>
      <c r="E2" s="563" t="s">
        <v>1438</v>
      </c>
      <c r="F2" s="563" t="s">
        <v>1438</v>
      </c>
      <c r="G2" s="564" t="s">
        <v>1438</v>
      </c>
    </row>
    <row r="3" spans="2:7" x14ac:dyDescent="0.35">
      <c r="B3" s="565" t="s">
        <v>1439</v>
      </c>
      <c r="C3" s="565" t="s">
        <v>1439</v>
      </c>
      <c r="D3" s="565" t="s">
        <v>1439</v>
      </c>
      <c r="E3" s="565" t="s">
        <v>1439</v>
      </c>
      <c r="F3" s="565" t="s">
        <v>1439</v>
      </c>
      <c r="G3" s="566" t="s">
        <v>1439</v>
      </c>
    </row>
    <row r="4" spans="2:7" x14ac:dyDescent="0.35">
      <c r="B4" s="565" t="s">
        <v>1440</v>
      </c>
      <c r="C4" s="565" t="s">
        <v>1440</v>
      </c>
      <c r="D4" s="565" t="s">
        <v>1440</v>
      </c>
      <c r="E4" s="565" t="s">
        <v>1440</v>
      </c>
      <c r="F4" s="565" t="s">
        <v>1440</v>
      </c>
      <c r="G4" s="566" t="s">
        <v>1440</v>
      </c>
    </row>
    <row r="5" spans="2:7" x14ac:dyDescent="0.35">
      <c r="B5" s="567" t="s">
        <v>1441</v>
      </c>
      <c r="C5" s="567" t="s">
        <v>1441</v>
      </c>
      <c r="D5" s="567" t="s">
        <v>1441</v>
      </c>
      <c r="E5" s="567" t="s">
        <v>1441</v>
      </c>
      <c r="F5" s="567" t="s">
        <v>1441</v>
      </c>
      <c r="G5" s="568" t="s">
        <v>1441</v>
      </c>
    </row>
    <row r="6" spans="2:7" x14ac:dyDescent="0.35">
      <c r="B6" s="569" t="s">
        <v>87</v>
      </c>
      <c r="C6" s="569" t="s">
        <v>87</v>
      </c>
      <c r="D6" s="569" t="s">
        <v>87</v>
      </c>
      <c r="E6" s="569" t="s">
        <v>87</v>
      </c>
      <c r="F6" s="556">
        <v>2022</v>
      </c>
      <c r="G6" s="556">
        <v>2021</v>
      </c>
    </row>
    <row r="7" spans="2:7" x14ac:dyDescent="0.35">
      <c r="B7" s="570" t="s">
        <v>1442</v>
      </c>
      <c r="C7" s="570" t="s">
        <v>1442</v>
      </c>
      <c r="D7" s="570" t="s">
        <v>1442</v>
      </c>
      <c r="E7" s="570" t="s">
        <v>1442</v>
      </c>
      <c r="F7" s="553" t="s">
        <v>1424</v>
      </c>
      <c r="G7" s="553" t="s">
        <v>1424</v>
      </c>
    </row>
    <row r="8" spans="2:7" x14ac:dyDescent="0.35">
      <c r="B8" s="558" t="s">
        <v>1424</v>
      </c>
      <c r="C8" s="571" t="s">
        <v>1443</v>
      </c>
      <c r="D8" s="571" t="s">
        <v>1443</v>
      </c>
      <c r="E8" s="571" t="s">
        <v>1443</v>
      </c>
      <c r="F8" s="553" t="s">
        <v>1840</v>
      </c>
      <c r="G8" s="553" t="s">
        <v>2431</v>
      </c>
    </row>
    <row r="9" spans="2:7" x14ac:dyDescent="0.35">
      <c r="B9" s="559" t="s">
        <v>1424</v>
      </c>
      <c r="C9" s="560" t="s">
        <v>1424</v>
      </c>
      <c r="D9" s="562" t="s">
        <v>1445</v>
      </c>
      <c r="E9" s="562" t="s">
        <v>1445</v>
      </c>
      <c r="F9" s="543">
        <v>0</v>
      </c>
      <c r="G9" s="543">
        <v>0</v>
      </c>
    </row>
    <row r="10" spans="2:7" x14ac:dyDescent="0.35">
      <c r="B10" s="559" t="s">
        <v>1424</v>
      </c>
      <c r="C10" s="560" t="s">
        <v>1424</v>
      </c>
      <c r="D10" s="562" t="s">
        <v>1446</v>
      </c>
      <c r="E10" s="562" t="s">
        <v>1446</v>
      </c>
      <c r="F10" s="543">
        <v>0</v>
      </c>
      <c r="G10" s="543">
        <v>0</v>
      </c>
    </row>
    <row r="11" spans="2:7" x14ac:dyDescent="0.35">
      <c r="B11" s="559" t="s">
        <v>1424</v>
      </c>
      <c r="C11" s="560" t="s">
        <v>1424</v>
      </c>
      <c r="D11" s="562" t="s">
        <v>1447</v>
      </c>
      <c r="E11" s="562" t="s">
        <v>1447</v>
      </c>
      <c r="F11" s="543">
        <v>0</v>
      </c>
      <c r="G11" s="543">
        <v>0</v>
      </c>
    </row>
    <row r="12" spans="2:7" x14ac:dyDescent="0.35">
      <c r="B12" s="559" t="s">
        <v>1424</v>
      </c>
      <c r="C12" s="560" t="s">
        <v>1424</v>
      </c>
      <c r="D12" s="562" t="s">
        <v>1448</v>
      </c>
      <c r="E12" s="562" t="s">
        <v>1448</v>
      </c>
      <c r="F12" s="543">
        <v>0</v>
      </c>
      <c r="G12" s="543">
        <v>0</v>
      </c>
    </row>
    <row r="13" spans="2:7" x14ac:dyDescent="0.35">
      <c r="B13" s="559" t="s">
        <v>1424</v>
      </c>
      <c r="C13" s="560" t="s">
        <v>1424</v>
      </c>
      <c r="D13" s="562" t="s">
        <v>1449</v>
      </c>
      <c r="E13" s="562" t="s">
        <v>1449</v>
      </c>
      <c r="F13" s="543">
        <v>0</v>
      </c>
      <c r="G13" s="543">
        <v>0</v>
      </c>
    </row>
    <row r="14" spans="2:7" x14ac:dyDescent="0.35">
      <c r="B14" s="559" t="s">
        <v>1424</v>
      </c>
      <c r="C14" s="560" t="s">
        <v>1424</v>
      </c>
      <c r="D14" s="562" t="s">
        <v>1450</v>
      </c>
      <c r="E14" s="562" t="s">
        <v>1450</v>
      </c>
      <c r="F14" s="543">
        <v>0</v>
      </c>
      <c r="G14" s="543">
        <v>0</v>
      </c>
    </row>
    <row r="15" spans="2:7" x14ac:dyDescent="0.35">
      <c r="B15" s="559" t="s">
        <v>1424</v>
      </c>
      <c r="C15" s="560" t="s">
        <v>1424</v>
      </c>
      <c r="D15" s="562" t="s">
        <v>1451</v>
      </c>
      <c r="E15" s="562" t="s">
        <v>1451</v>
      </c>
      <c r="F15" s="543">
        <v>0</v>
      </c>
      <c r="G15" s="543">
        <v>0</v>
      </c>
    </row>
    <row r="16" spans="2:7" x14ac:dyDescent="0.35">
      <c r="B16" s="559" t="s">
        <v>1424</v>
      </c>
      <c r="C16" s="560" t="s">
        <v>1424</v>
      </c>
      <c r="D16" s="562" t="s">
        <v>1452</v>
      </c>
      <c r="E16" s="562" t="s">
        <v>1452</v>
      </c>
      <c r="F16" s="543">
        <v>0</v>
      </c>
      <c r="G16" s="543">
        <v>0</v>
      </c>
    </row>
    <row r="17" spans="2:7" x14ac:dyDescent="0.35">
      <c r="B17" s="559" t="s">
        <v>1424</v>
      </c>
      <c r="C17" s="560" t="s">
        <v>1424</v>
      </c>
      <c r="D17" s="562" t="s">
        <v>1453</v>
      </c>
      <c r="E17" s="562" t="s">
        <v>1453</v>
      </c>
      <c r="F17" s="543" t="s">
        <v>1840</v>
      </c>
      <c r="G17" s="543" t="s">
        <v>2431</v>
      </c>
    </row>
    <row r="18" spans="2:7" x14ac:dyDescent="0.35">
      <c r="B18" s="559" t="s">
        <v>1424</v>
      </c>
      <c r="C18" s="560" t="s">
        <v>1424</v>
      </c>
      <c r="D18" s="562" t="s">
        <v>1454</v>
      </c>
      <c r="E18" s="562" t="s">
        <v>1454</v>
      </c>
      <c r="F18" s="543">
        <v>0</v>
      </c>
      <c r="G18" s="543">
        <v>0</v>
      </c>
    </row>
    <row r="19" spans="2:7" x14ac:dyDescent="0.35">
      <c r="B19" s="572" t="s">
        <v>1424</v>
      </c>
      <c r="C19" s="572" t="s">
        <v>1424</v>
      </c>
      <c r="D19" s="572" t="s">
        <v>1424</v>
      </c>
      <c r="E19" s="572" t="s">
        <v>1424</v>
      </c>
      <c r="F19" s="543" t="s">
        <v>1424</v>
      </c>
      <c r="G19" s="543" t="s">
        <v>1424</v>
      </c>
    </row>
    <row r="20" spans="2:7" x14ac:dyDescent="0.35">
      <c r="B20" s="558" t="s">
        <v>1424</v>
      </c>
      <c r="C20" s="571" t="s">
        <v>1455</v>
      </c>
      <c r="D20" s="571" t="s">
        <v>1455</v>
      </c>
      <c r="E20" s="571" t="s">
        <v>1455</v>
      </c>
      <c r="F20" s="553" t="s">
        <v>1840</v>
      </c>
      <c r="G20" s="553" t="s">
        <v>2431</v>
      </c>
    </row>
    <row r="21" spans="2:7" x14ac:dyDescent="0.35">
      <c r="B21" s="559" t="s">
        <v>1424</v>
      </c>
      <c r="C21" s="560" t="s">
        <v>1424</v>
      </c>
      <c r="D21" s="562" t="s">
        <v>1456</v>
      </c>
      <c r="E21" s="562" t="s">
        <v>1456</v>
      </c>
      <c r="F21" s="543" t="s">
        <v>1840</v>
      </c>
      <c r="G21" s="543" t="s">
        <v>2431</v>
      </c>
    </row>
    <row r="22" spans="2:7" x14ac:dyDescent="0.35">
      <c r="B22" s="559" t="s">
        <v>1424</v>
      </c>
      <c r="C22" s="560" t="s">
        <v>1424</v>
      </c>
      <c r="D22" s="562" t="s">
        <v>1458</v>
      </c>
      <c r="E22" s="562" t="s">
        <v>1458</v>
      </c>
      <c r="F22" s="543">
        <v>0</v>
      </c>
      <c r="G22" s="543">
        <v>0</v>
      </c>
    </row>
    <row r="23" spans="2:7" x14ac:dyDescent="0.35">
      <c r="B23" s="559" t="s">
        <v>1424</v>
      </c>
      <c r="C23" s="560" t="s">
        <v>1424</v>
      </c>
      <c r="D23" s="562" t="s">
        <v>1460</v>
      </c>
      <c r="E23" s="562" t="s">
        <v>1460</v>
      </c>
      <c r="F23" s="543">
        <v>0</v>
      </c>
      <c r="G23" s="543">
        <v>0</v>
      </c>
    </row>
    <row r="24" spans="2:7" x14ac:dyDescent="0.35">
      <c r="B24" s="559" t="s">
        <v>1424</v>
      </c>
      <c r="C24" s="560" t="s">
        <v>1424</v>
      </c>
      <c r="D24" s="562" t="s">
        <v>1462</v>
      </c>
      <c r="E24" s="562" t="s">
        <v>1462</v>
      </c>
      <c r="F24" s="543">
        <v>0</v>
      </c>
      <c r="G24" s="543">
        <v>0</v>
      </c>
    </row>
    <row r="25" spans="2:7" x14ac:dyDescent="0.35">
      <c r="B25" s="559" t="s">
        <v>1424</v>
      </c>
      <c r="C25" s="560" t="s">
        <v>1424</v>
      </c>
      <c r="D25" s="562" t="s">
        <v>1463</v>
      </c>
      <c r="E25" s="562" t="s">
        <v>1463</v>
      </c>
      <c r="F25" s="543">
        <v>0</v>
      </c>
      <c r="G25" s="543">
        <v>0</v>
      </c>
    </row>
    <row r="26" spans="2:7" x14ac:dyDescent="0.35">
      <c r="B26" s="559" t="s">
        <v>1424</v>
      </c>
      <c r="C26" s="560" t="s">
        <v>1424</v>
      </c>
      <c r="D26" s="562" t="s">
        <v>1464</v>
      </c>
      <c r="E26" s="562" t="s">
        <v>1464</v>
      </c>
      <c r="F26" s="543">
        <v>0</v>
      </c>
      <c r="G26" s="543">
        <v>0</v>
      </c>
    </row>
    <row r="27" spans="2:7" x14ac:dyDescent="0.35">
      <c r="B27" s="559" t="s">
        <v>1424</v>
      </c>
      <c r="C27" s="560" t="s">
        <v>1424</v>
      </c>
      <c r="D27" s="562" t="s">
        <v>1465</v>
      </c>
      <c r="E27" s="562" t="s">
        <v>1465</v>
      </c>
      <c r="F27" s="543">
        <v>0</v>
      </c>
      <c r="G27" s="543">
        <v>0</v>
      </c>
    </row>
    <row r="28" spans="2:7" x14ac:dyDescent="0.35">
      <c r="B28" s="559" t="s">
        <v>1424</v>
      </c>
      <c r="C28" s="560" t="s">
        <v>1424</v>
      </c>
      <c r="D28" s="562" t="s">
        <v>1466</v>
      </c>
      <c r="E28" s="562" t="s">
        <v>1466</v>
      </c>
      <c r="F28" s="543">
        <v>0</v>
      </c>
      <c r="G28" s="543">
        <v>0</v>
      </c>
    </row>
    <row r="29" spans="2:7" x14ac:dyDescent="0.35">
      <c r="B29" s="559" t="s">
        <v>1424</v>
      </c>
      <c r="C29" s="560" t="s">
        <v>1424</v>
      </c>
      <c r="D29" s="562" t="s">
        <v>1467</v>
      </c>
      <c r="E29" s="562" t="s">
        <v>1467</v>
      </c>
      <c r="F29" s="543">
        <v>0</v>
      </c>
      <c r="G29" s="543">
        <v>0</v>
      </c>
    </row>
    <row r="30" spans="2:7" x14ac:dyDescent="0.35">
      <c r="B30" s="559" t="s">
        <v>1424</v>
      </c>
      <c r="C30" s="560" t="s">
        <v>1424</v>
      </c>
      <c r="D30" s="562" t="s">
        <v>1468</v>
      </c>
      <c r="E30" s="562" t="s">
        <v>1468</v>
      </c>
      <c r="F30" s="543">
        <v>0</v>
      </c>
      <c r="G30" s="543">
        <v>0</v>
      </c>
    </row>
    <row r="31" spans="2:7" x14ac:dyDescent="0.35">
      <c r="B31" s="559" t="s">
        <v>1424</v>
      </c>
      <c r="C31" s="560" t="s">
        <v>1424</v>
      </c>
      <c r="D31" s="562" t="s">
        <v>1469</v>
      </c>
      <c r="E31" s="562" t="s">
        <v>1469</v>
      </c>
      <c r="F31" s="543">
        <v>0</v>
      </c>
      <c r="G31" s="543">
        <v>0</v>
      </c>
    </row>
    <row r="32" spans="2:7" x14ac:dyDescent="0.35">
      <c r="B32" s="559" t="s">
        <v>1424</v>
      </c>
      <c r="C32" s="560" t="s">
        <v>1424</v>
      </c>
      <c r="D32" s="562" t="s">
        <v>1470</v>
      </c>
      <c r="E32" s="562" t="s">
        <v>1470</v>
      </c>
      <c r="F32" s="543">
        <v>0</v>
      </c>
      <c r="G32" s="543">
        <v>0</v>
      </c>
    </row>
    <row r="33" spans="2:7" x14ac:dyDescent="0.35">
      <c r="B33" s="559" t="s">
        <v>1424</v>
      </c>
      <c r="C33" s="560" t="s">
        <v>1424</v>
      </c>
      <c r="D33" s="562" t="s">
        <v>1471</v>
      </c>
      <c r="E33" s="562" t="s">
        <v>1471</v>
      </c>
      <c r="F33" s="543">
        <v>0</v>
      </c>
      <c r="G33" s="543">
        <v>0</v>
      </c>
    </row>
    <row r="34" spans="2:7" x14ac:dyDescent="0.35">
      <c r="B34" s="559" t="s">
        <v>1424</v>
      </c>
      <c r="C34" s="560" t="s">
        <v>1424</v>
      </c>
      <c r="D34" s="562" t="s">
        <v>1472</v>
      </c>
      <c r="E34" s="562" t="s">
        <v>1472</v>
      </c>
      <c r="F34" s="543">
        <v>0</v>
      </c>
      <c r="G34" s="543">
        <v>0</v>
      </c>
    </row>
    <row r="35" spans="2:7" x14ac:dyDescent="0.35">
      <c r="B35" s="559" t="s">
        <v>1424</v>
      </c>
      <c r="C35" s="560" t="s">
        <v>1424</v>
      </c>
      <c r="D35" s="562" t="s">
        <v>1473</v>
      </c>
      <c r="E35" s="562" t="s">
        <v>1473</v>
      </c>
      <c r="F35" s="543">
        <v>0</v>
      </c>
      <c r="G35" s="543">
        <v>0</v>
      </c>
    </row>
    <row r="36" spans="2:7" x14ac:dyDescent="0.35">
      <c r="B36" s="559" t="s">
        <v>1424</v>
      </c>
      <c r="C36" s="560" t="s">
        <v>1424</v>
      </c>
      <c r="D36" s="562" t="s">
        <v>1474</v>
      </c>
      <c r="E36" s="562" t="s">
        <v>1474</v>
      </c>
      <c r="F36" s="543">
        <v>0</v>
      </c>
      <c r="G36" s="543">
        <v>0</v>
      </c>
    </row>
    <row r="37" spans="2:7" x14ac:dyDescent="0.35">
      <c r="B37" s="570" t="s">
        <v>1475</v>
      </c>
      <c r="C37" s="570" t="s">
        <v>1475</v>
      </c>
      <c r="D37" s="570" t="s">
        <v>1475</v>
      </c>
      <c r="E37" s="570" t="s">
        <v>1475</v>
      </c>
      <c r="F37" s="553">
        <v>0</v>
      </c>
      <c r="G37" s="553">
        <v>0</v>
      </c>
    </row>
    <row r="38" spans="2:7" x14ac:dyDescent="0.35">
      <c r="B38" s="572" t="s">
        <v>1424</v>
      </c>
      <c r="C38" s="572" t="s">
        <v>1424</v>
      </c>
      <c r="D38" s="572" t="s">
        <v>1424</v>
      </c>
      <c r="E38" s="572" t="s">
        <v>1424</v>
      </c>
      <c r="F38" s="543" t="s">
        <v>1424</v>
      </c>
      <c r="G38" s="543" t="s">
        <v>1424</v>
      </c>
    </row>
    <row r="39" spans="2:7" x14ac:dyDescent="0.35">
      <c r="B39" s="570" t="s">
        <v>1476</v>
      </c>
      <c r="C39" s="570" t="s">
        <v>1476</v>
      </c>
      <c r="D39" s="570" t="s">
        <v>1476</v>
      </c>
      <c r="E39" s="570" t="s">
        <v>1476</v>
      </c>
      <c r="F39" s="553" t="s">
        <v>1424</v>
      </c>
      <c r="G39" s="553" t="s">
        <v>1424</v>
      </c>
    </row>
    <row r="40" spans="2:7" x14ac:dyDescent="0.35">
      <c r="B40" s="558" t="s">
        <v>1424</v>
      </c>
      <c r="C40" s="571" t="s">
        <v>1443</v>
      </c>
      <c r="D40" s="571" t="s">
        <v>1443</v>
      </c>
      <c r="E40" s="571" t="s">
        <v>1443</v>
      </c>
      <c r="F40" s="553">
        <v>0</v>
      </c>
      <c r="G40" s="553">
        <v>0</v>
      </c>
    </row>
    <row r="41" spans="2:7" x14ac:dyDescent="0.35">
      <c r="B41" s="559" t="s">
        <v>1424</v>
      </c>
      <c r="C41" s="560" t="s">
        <v>1424</v>
      </c>
      <c r="D41" s="562" t="s">
        <v>1477</v>
      </c>
      <c r="E41" s="562" t="s">
        <v>1477</v>
      </c>
      <c r="F41" s="543">
        <v>0</v>
      </c>
      <c r="G41" s="543">
        <v>0</v>
      </c>
    </row>
    <row r="42" spans="2:7" x14ac:dyDescent="0.35">
      <c r="B42" s="559" t="s">
        <v>1424</v>
      </c>
      <c r="C42" s="560" t="s">
        <v>1424</v>
      </c>
      <c r="D42" s="562" t="s">
        <v>1478</v>
      </c>
      <c r="E42" s="562" t="s">
        <v>1478</v>
      </c>
      <c r="F42" s="543">
        <v>0</v>
      </c>
      <c r="G42" s="543">
        <v>0</v>
      </c>
    </row>
    <row r="43" spans="2:7" x14ac:dyDescent="0.35">
      <c r="B43" s="559" t="s">
        <v>1424</v>
      </c>
      <c r="C43" s="560" t="s">
        <v>1424</v>
      </c>
      <c r="D43" s="562" t="s">
        <v>1479</v>
      </c>
      <c r="E43" s="562" t="s">
        <v>1479</v>
      </c>
      <c r="F43" s="543">
        <v>0</v>
      </c>
      <c r="G43" s="543">
        <v>0</v>
      </c>
    </row>
    <row r="44" spans="2:7" x14ac:dyDescent="0.35">
      <c r="B44" s="572" t="s">
        <v>1424</v>
      </c>
      <c r="C44" s="572" t="s">
        <v>1424</v>
      </c>
      <c r="D44" s="572" t="s">
        <v>1424</v>
      </c>
      <c r="E44" s="572" t="s">
        <v>1424</v>
      </c>
      <c r="F44" s="543" t="s">
        <v>1424</v>
      </c>
      <c r="G44" s="543" t="s">
        <v>1424</v>
      </c>
    </row>
    <row r="45" spans="2:7" x14ac:dyDescent="0.35">
      <c r="B45" s="558" t="s">
        <v>1424</v>
      </c>
      <c r="C45" s="571" t="s">
        <v>1455</v>
      </c>
      <c r="D45" s="571" t="s">
        <v>1455</v>
      </c>
      <c r="E45" s="571" t="s">
        <v>1455</v>
      </c>
      <c r="F45" s="553">
        <v>0</v>
      </c>
      <c r="G45" s="553">
        <v>0</v>
      </c>
    </row>
    <row r="46" spans="2:7" x14ac:dyDescent="0.35">
      <c r="B46" s="559" t="s">
        <v>1424</v>
      </c>
      <c r="C46" s="560" t="s">
        <v>1424</v>
      </c>
      <c r="D46" s="562" t="s">
        <v>1477</v>
      </c>
      <c r="E46" s="562" t="s">
        <v>1477</v>
      </c>
      <c r="F46" s="543">
        <v>0</v>
      </c>
      <c r="G46" s="543">
        <v>0</v>
      </c>
    </row>
    <row r="47" spans="2:7" x14ac:dyDescent="0.35">
      <c r="B47" s="559" t="s">
        <v>1424</v>
      </c>
      <c r="C47" s="560" t="s">
        <v>1424</v>
      </c>
      <c r="D47" s="562" t="s">
        <v>1478</v>
      </c>
      <c r="E47" s="562" t="s">
        <v>1478</v>
      </c>
      <c r="F47" s="543">
        <v>0</v>
      </c>
      <c r="G47" s="543">
        <v>0</v>
      </c>
    </row>
    <row r="48" spans="2:7" x14ac:dyDescent="0.35">
      <c r="B48" s="559" t="s">
        <v>1424</v>
      </c>
      <c r="C48" s="560" t="s">
        <v>1424</v>
      </c>
      <c r="D48" s="562" t="s">
        <v>1481</v>
      </c>
      <c r="E48" s="562" t="s">
        <v>1481</v>
      </c>
      <c r="F48" s="543">
        <v>0</v>
      </c>
      <c r="G48" s="543">
        <v>0</v>
      </c>
    </row>
    <row r="49" spans="2:7" x14ac:dyDescent="0.35">
      <c r="B49" s="570" t="s">
        <v>1482</v>
      </c>
      <c r="C49" s="570" t="s">
        <v>1482</v>
      </c>
      <c r="D49" s="570" t="s">
        <v>1482</v>
      </c>
      <c r="E49" s="570" t="s">
        <v>1482</v>
      </c>
      <c r="F49" s="553">
        <v>0</v>
      </c>
      <c r="G49" s="553">
        <v>0</v>
      </c>
    </row>
    <row r="50" spans="2:7" x14ac:dyDescent="0.35">
      <c r="B50" s="572" t="s">
        <v>1424</v>
      </c>
      <c r="C50" s="572" t="s">
        <v>1424</v>
      </c>
      <c r="D50" s="572" t="s">
        <v>1424</v>
      </c>
      <c r="E50" s="572" t="s">
        <v>1424</v>
      </c>
      <c r="F50" s="543" t="s">
        <v>1424</v>
      </c>
      <c r="G50" s="543" t="s">
        <v>1424</v>
      </c>
    </row>
    <row r="51" spans="2:7" x14ac:dyDescent="0.35">
      <c r="B51" s="570" t="s">
        <v>1484</v>
      </c>
      <c r="C51" s="570" t="s">
        <v>1484</v>
      </c>
      <c r="D51" s="570" t="s">
        <v>1484</v>
      </c>
      <c r="E51" s="570" t="s">
        <v>1484</v>
      </c>
      <c r="F51" s="553" t="s">
        <v>1424</v>
      </c>
      <c r="G51" s="553" t="s">
        <v>1424</v>
      </c>
    </row>
    <row r="52" spans="2:7" x14ac:dyDescent="0.35">
      <c r="B52" s="558" t="s">
        <v>1424</v>
      </c>
      <c r="C52" s="571" t="s">
        <v>1443</v>
      </c>
      <c r="D52" s="571" t="s">
        <v>1443</v>
      </c>
      <c r="E52" s="571" t="s">
        <v>1443</v>
      </c>
      <c r="F52" s="553">
        <v>0</v>
      </c>
      <c r="G52" s="553">
        <v>0</v>
      </c>
    </row>
    <row r="53" spans="2:7" x14ac:dyDescent="0.35">
      <c r="B53" s="559" t="s">
        <v>1424</v>
      </c>
      <c r="C53" s="560" t="s">
        <v>1424</v>
      </c>
      <c r="D53" s="562" t="s">
        <v>1485</v>
      </c>
      <c r="E53" s="562" t="s">
        <v>1485</v>
      </c>
      <c r="F53" s="543">
        <v>0</v>
      </c>
      <c r="G53" s="543">
        <v>0</v>
      </c>
    </row>
    <row r="54" spans="2:7" x14ac:dyDescent="0.35">
      <c r="B54" s="559" t="s">
        <v>1424</v>
      </c>
      <c r="C54" s="560" t="s">
        <v>1424</v>
      </c>
      <c r="D54" s="560" t="s">
        <v>1424</v>
      </c>
      <c r="E54" s="561" t="s">
        <v>1486</v>
      </c>
      <c r="F54" s="543">
        <v>0</v>
      </c>
      <c r="G54" s="543">
        <v>0</v>
      </c>
    </row>
    <row r="55" spans="2:7" x14ac:dyDescent="0.35">
      <c r="B55" s="559" t="s">
        <v>1424</v>
      </c>
      <c r="C55" s="560" t="s">
        <v>1424</v>
      </c>
      <c r="D55" s="560" t="s">
        <v>1424</v>
      </c>
      <c r="E55" s="561" t="s">
        <v>1487</v>
      </c>
      <c r="F55" s="543">
        <v>0</v>
      </c>
      <c r="G55" s="543">
        <v>0</v>
      </c>
    </row>
    <row r="56" spans="2:7" x14ac:dyDescent="0.35">
      <c r="B56" s="559" t="s">
        <v>1424</v>
      </c>
      <c r="C56" s="560" t="s">
        <v>1424</v>
      </c>
      <c r="D56" s="562" t="s">
        <v>1488</v>
      </c>
      <c r="E56" s="562" t="s">
        <v>1488</v>
      </c>
      <c r="F56" s="543">
        <v>0</v>
      </c>
      <c r="G56" s="543">
        <v>0</v>
      </c>
    </row>
    <row r="57" spans="2:7" x14ac:dyDescent="0.35">
      <c r="B57" s="572" t="s">
        <v>1424</v>
      </c>
      <c r="C57" s="572" t="s">
        <v>1424</v>
      </c>
      <c r="D57" s="572" t="s">
        <v>1424</v>
      </c>
      <c r="E57" s="572" t="s">
        <v>1424</v>
      </c>
      <c r="F57" s="543" t="s">
        <v>1424</v>
      </c>
      <c r="G57" s="543" t="s">
        <v>1424</v>
      </c>
    </row>
    <row r="58" spans="2:7" x14ac:dyDescent="0.35">
      <c r="B58" s="558" t="s">
        <v>1424</v>
      </c>
      <c r="C58" s="571" t="s">
        <v>1455</v>
      </c>
      <c r="D58" s="571" t="s">
        <v>1455</v>
      </c>
      <c r="E58" s="571" t="s">
        <v>1455</v>
      </c>
      <c r="F58" s="553">
        <v>0</v>
      </c>
      <c r="G58" s="553">
        <v>0</v>
      </c>
    </row>
    <row r="59" spans="2:7" x14ac:dyDescent="0.35">
      <c r="B59" s="559" t="s">
        <v>1424</v>
      </c>
      <c r="C59" s="560" t="s">
        <v>1424</v>
      </c>
      <c r="D59" s="562" t="s">
        <v>1489</v>
      </c>
      <c r="E59" s="562" t="s">
        <v>1489</v>
      </c>
      <c r="F59" s="543">
        <v>0</v>
      </c>
      <c r="G59" s="543">
        <v>0</v>
      </c>
    </row>
    <row r="60" spans="2:7" x14ac:dyDescent="0.35">
      <c r="B60" s="559" t="s">
        <v>1424</v>
      </c>
      <c r="C60" s="560" t="s">
        <v>1424</v>
      </c>
      <c r="D60" s="560" t="s">
        <v>1424</v>
      </c>
      <c r="E60" s="561" t="s">
        <v>1486</v>
      </c>
      <c r="F60" s="543">
        <v>0</v>
      </c>
      <c r="G60" s="543">
        <v>0</v>
      </c>
    </row>
    <row r="61" spans="2:7" x14ac:dyDescent="0.35">
      <c r="B61" s="559" t="s">
        <v>1424</v>
      </c>
      <c r="C61" s="560" t="s">
        <v>1424</v>
      </c>
      <c r="D61" s="560" t="s">
        <v>1424</v>
      </c>
      <c r="E61" s="561" t="s">
        <v>1487</v>
      </c>
      <c r="F61" s="543">
        <v>0</v>
      </c>
      <c r="G61" s="543">
        <v>0</v>
      </c>
    </row>
    <row r="62" spans="2:7" x14ac:dyDescent="0.35">
      <c r="B62" s="559" t="s">
        <v>1424</v>
      </c>
      <c r="C62" s="560" t="s">
        <v>1424</v>
      </c>
      <c r="D62" s="562" t="s">
        <v>1490</v>
      </c>
      <c r="E62" s="562" t="s">
        <v>1490</v>
      </c>
      <c r="F62" s="543">
        <v>0</v>
      </c>
      <c r="G62" s="543">
        <v>0</v>
      </c>
    </row>
    <row r="63" spans="2:7" x14ac:dyDescent="0.35">
      <c r="B63" s="570" t="s">
        <v>1491</v>
      </c>
      <c r="C63" s="570" t="s">
        <v>1491</v>
      </c>
      <c r="D63" s="570" t="s">
        <v>1491</v>
      </c>
      <c r="E63" s="570" t="s">
        <v>1491</v>
      </c>
      <c r="F63" s="553">
        <v>0</v>
      </c>
      <c r="G63" s="553">
        <v>0</v>
      </c>
    </row>
    <row r="64" spans="2:7" x14ac:dyDescent="0.35">
      <c r="B64" s="572" t="s">
        <v>1424</v>
      </c>
      <c r="C64" s="572" t="s">
        <v>1424</v>
      </c>
      <c r="D64" s="572" t="s">
        <v>1424</v>
      </c>
      <c r="E64" s="572" t="s">
        <v>1424</v>
      </c>
      <c r="F64" s="543" t="s">
        <v>1424</v>
      </c>
      <c r="G64" s="543" t="s">
        <v>1424</v>
      </c>
    </row>
    <row r="65" spans="2:7" x14ac:dyDescent="0.35">
      <c r="B65" s="570" t="s">
        <v>1492</v>
      </c>
      <c r="C65" s="570" t="s">
        <v>1492</v>
      </c>
      <c r="D65" s="570" t="s">
        <v>1492</v>
      </c>
      <c r="E65" s="570" t="s">
        <v>1492</v>
      </c>
      <c r="F65" s="553">
        <v>0</v>
      </c>
      <c r="G65" s="553">
        <v>0</v>
      </c>
    </row>
    <row r="66" spans="2:7" x14ac:dyDescent="0.35">
      <c r="B66" s="572" t="s">
        <v>1424</v>
      </c>
      <c r="C66" s="572" t="s">
        <v>1424</v>
      </c>
      <c r="D66" s="572" t="s">
        <v>1424</v>
      </c>
      <c r="E66" s="572" t="s">
        <v>1424</v>
      </c>
      <c r="F66" s="543" t="s">
        <v>1424</v>
      </c>
      <c r="G66" s="543" t="s">
        <v>1424</v>
      </c>
    </row>
    <row r="67" spans="2:7" x14ac:dyDescent="0.35">
      <c r="B67" s="570" t="s">
        <v>1493</v>
      </c>
      <c r="C67" s="570" t="s">
        <v>1493</v>
      </c>
      <c r="D67" s="570" t="s">
        <v>1493</v>
      </c>
      <c r="E67" s="570" t="s">
        <v>1493</v>
      </c>
      <c r="F67" s="553">
        <v>0</v>
      </c>
      <c r="G67" s="553">
        <v>0</v>
      </c>
    </row>
    <row r="68" spans="2:7" x14ac:dyDescent="0.35">
      <c r="B68" s="572" t="s">
        <v>1424</v>
      </c>
      <c r="C68" s="572" t="s">
        <v>1424</v>
      </c>
      <c r="D68" s="572" t="s">
        <v>1424</v>
      </c>
      <c r="E68" s="572" t="s">
        <v>1424</v>
      </c>
      <c r="F68" s="543" t="s">
        <v>1424</v>
      </c>
      <c r="G68" s="543" t="s">
        <v>1424</v>
      </c>
    </row>
    <row r="69" spans="2:7" x14ac:dyDescent="0.35">
      <c r="B69" s="570" t="s">
        <v>1494</v>
      </c>
      <c r="C69" s="570" t="s">
        <v>1494</v>
      </c>
      <c r="D69" s="570" t="s">
        <v>1494</v>
      </c>
      <c r="E69" s="570" t="s">
        <v>1494</v>
      </c>
      <c r="F69" s="553">
        <v>0</v>
      </c>
      <c r="G69" s="553">
        <v>0</v>
      </c>
    </row>
    <row r="70" spans="2:7" x14ac:dyDescent="0.35">
      <c r="B70" s="572" t="s">
        <v>1424</v>
      </c>
      <c r="C70" s="572" t="s">
        <v>1424</v>
      </c>
      <c r="D70" s="572" t="s">
        <v>1424</v>
      </c>
      <c r="E70" s="572" t="s">
        <v>1424</v>
      </c>
      <c r="F70" s="543" t="s">
        <v>1424</v>
      </c>
      <c r="G70" s="543" t="s">
        <v>1424</v>
      </c>
    </row>
  </sheetData>
  <mergeCells count="65">
    <mergeCell ref="B66:E66"/>
    <mergeCell ref="B67:E67"/>
    <mergeCell ref="B68:E68"/>
    <mergeCell ref="B69:E69"/>
    <mergeCell ref="B70:E70"/>
    <mergeCell ref="B65:E65"/>
    <mergeCell ref="B50:E50"/>
    <mergeCell ref="B51:E51"/>
    <mergeCell ref="C52:E52"/>
    <mergeCell ref="D53:E53"/>
    <mergeCell ref="D56:E56"/>
    <mergeCell ref="B57:E57"/>
    <mergeCell ref="C58:E58"/>
    <mergeCell ref="D59:E59"/>
    <mergeCell ref="D62:E62"/>
    <mergeCell ref="B63:E63"/>
    <mergeCell ref="B64:E64"/>
    <mergeCell ref="B49:E49"/>
    <mergeCell ref="B38:E38"/>
    <mergeCell ref="B39:E39"/>
    <mergeCell ref="C40:E40"/>
    <mergeCell ref="D41:E41"/>
    <mergeCell ref="D42:E42"/>
    <mergeCell ref="D43:E43"/>
    <mergeCell ref="B44:E44"/>
    <mergeCell ref="C45:E45"/>
    <mergeCell ref="D46:E46"/>
    <mergeCell ref="D47:E47"/>
    <mergeCell ref="D48:E48"/>
    <mergeCell ref="B37:E37"/>
    <mergeCell ref="D26:E26"/>
    <mergeCell ref="D27:E27"/>
    <mergeCell ref="D28:E28"/>
    <mergeCell ref="D29:E29"/>
    <mergeCell ref="D30:E30"/>
    <mergeCell ref="D31:E31"/>
    <mergeCell ref="D32:E32"/>
    <mergeCell ref="D33:E33"/>
    <mergeCell ref="D34:E34"/>
    <mergeCell ref="D35:E35"/>
    <mergeCell ref="D36:E36"/>
    <mergeCell ref="D25:E25"/>
    <mergeCell ref="D14:E14"/>
    <mergeCell ref="D15:E15"/>
    <mergeCell ref="D16:E16"/>
    <mergeCell ref="D17:E17"/>
    <mergeCell ref="D18:E18"/>
    <mergeCell ref="B19:E19"/>
    <mergeCell ref="C20:E20"/>
    <mergeCell ref="D21:E21"/>
    <mergeCell ref="D22:E22"/>
    <mergeCell ref="D23:E23"/>
    <mergeCell ref="D24:E24"/>
    <mergeCell ref="D13:E13"/>
    <mergeCell ref="B2:G2"/>
    <mergeCell ref="B3:G3"/>
    <mergeCell ref="B4:G4"/>
    <mergeCell ref="B5:G5"/>
    <mergeCell ref="B6:E6"/>
    <mergeCell ref="B7:E7"/>
    <mergeCell ref="C8:E8"/>
    <mergeCell ref="D9:E9"/>
    <mergeCell ref="D10:E10"/>
    <mergeCell ref="D11:E11"/>
    <mergeCell ref="D12:E12"/>
  </mergeCells>
  <pageMargins left="0.7" right="0.7" top="0.75" bottom="0.75" header="0.3" footer="0.3"/>
  <pageSetup paperSize="9"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0"/>
  <sheetViews>
    <sheetView workbookViewId="0">
      <selection activeCell="B13" sqref="B13"/>
    </sheetView>
  </sheetViews>
  <sheetFormatPr baseColWidth="10" defaultRowHeight="14.5" x14ac:dyDescent="0.35"/>
  <cols>
    <col min="1" max="1" width="10.90625" style="6"/>
    <col min="2" max="4" width="7.6328125" style="6" customWidth="1"/>
    <col min="5" max="5" width="105.6328125" style="6" customWidth="1"/>
    <col min="6" max="7" width="15.6328125" style="6" customWidth="1"/>
    <col min="8" max="16384" width="10.90625" style="6"/>
  </cols>
  <sheetData>
    <row r="2" spans="2:7" x14ac:dyDescent="0.35">
      <c r="B2" s="563" t="s">
        <v>1841</v>
      </c>
      <c r="C2" s="563" t="s">
        <v>1438</v>
      </c>
      <c r="D2" s="563" t="s">
        <v>1438</v>
      </c>
      <c r="E2" s="563" t="s">
        <v>1438</v>
      </c>
      <c r="F2" s="563" t="s">
        <v>1438</v>
      </c>
      <c r="G2" s="564" t="s">
        <v>1438</v>
      </c>
    </row>
    <row r="3" spans="2:7" x14ac:dyDescent="0.35">
      <c r="B3" s="565" t="s">
        <v>1439</v>
      </c>
      <c r="C3" s="565" t="s">
        <v>1439</v>
      </c>
      <c r="D3" s="565" t="s">
        <v>1439</v>
      </c>
      <c r="E3" s="565" t="s">
        <v>1439</v>
      </c>
      <c r="F3" s="565" t="s">
        <v>1439</v>
      </c>
      <c r="G3" s="566" t="s">
        <v>1439</v>
      </c>
    </row>
    <row r="4" spans="2:7" x14ac:dyDescent="0.35">
      <c r="B4" s="565" t="s">
        <v>1440</v>
      </c>
      <c r="C4" s="565" t="s">
        <v>1440</v>
      </c>
      <c r="D4" s="565" t="s">
        <v>1440</v>
      </c>
      <c r="E4" s="565" t="s">
        <v>1440</v>
      </c>
      <c r="F4" s="565" t="s">
        <v>1440</v>
      </c>
      <c r="G4" s="566" t="s">
        <v>1440</v>
      </c>
    </row>
    <row r="5" spans="2:7" x14ac:dyDescent="0.35">
      <c r="B5" s="567" t="s">
        <v>1441</v>
      </c>
      <c r="C5" s="567" t="s">
        <v>1441</v>
      </c>
      <c r="D5" s="567" t="s">
        <v>1441</v>
      </c>
      <c r="E5" s="567" t="s">
        <v>1441</v>
      </c>
      <c r="F5" s="567" t="s">
        <v>1441</v>
      </c>
      <c r="G5" s="568" t="s">
        <v>1441</v>
      </c>
    </row>
    <row r="6" spans="2:7" x14ac:dyDescent="0.35">
      <c r="B6" s="569" t="s">
        <v>87</v>
      </c>
      <c r="C6" s="569" t="s">
        <v>87</v>
      </c>
      <c r="D6" s="569" t="s">
        <v>87</v>
      </c>
      <c r="E6" s="569" t="s">
        <v>87</v>
      </c>
      <c r="F6" s="556">
        <v>2022</v>
      </c>
      <c r="G6" s="556">
        <v>2021</v>
      </c>
    </row>
    <row r="7" spans="2:7" x14ac:dyDescent="0.35">
      <c r="B7" s="570" t="s">
        <v>1442</v>
      </c>
      <c r="C7" s="570" t="s">
        <v>1442</v>
      </c>
      <c r="D7" s="570" t="s">
        <v>1442</v>
      </c>
      <c r="E7" s="570" t="s">
        <v>1442</v>
      </c>
      <c r="F7" s="553" t="s">
        <v>1424</v>
      </c>
      <c r="G7" s="553" t="s">
        <v>1424</v>
      </c>
    </row>
    <row r="8" spans="2:7" x14ac:dyDescent="0.35">
      <c r="B8" s="558" t="s">
        <v>1424</v>
      </c>
      <c r="C8" s="571" t="s">
        <v>1443</v>
      </c>
      <c r="D8" s="571" t="s">
        <v>1443</v>
      </c>
      <c r="E8" s="571" t="s">
        <v>1443</v>
      </c>
      <c r="F8" s="553" t="s">
        <v>1842</v>
      </c>
      <c r="G8" s="553" t="s">
        <v>2432</v>
      </c>
    </row>
    <row r="9" spans="2:7" x14ac:dyDescent="0.35">
      <c r="B9" s="559" t="s">
        <v>1424</v>
      </c>
      <c r="C9" s="560" t="s">
        <v>1424</v>
      </c>
      <c r="D9" s="562" t="s">
        <v>1445</v>
      </c>
      <c r="E9" s="562" t="s">
        <v>1445</v>
      </c>
      <c r="F9" s="543">
        <v>0</v>
      </c>
      <c r="G9" s="543">
        <v>0</v>
      </c>
    </row>
    <row r="10" spans="2:7" x14ac:dyDescent="0.35">
      <c r="B10" s="559" t="s">
        <v>1424</v>
      </c>
      <c r="C10" s="560" t="s">
        <v>1424</v>
      </c>
      <c r="D10" s="562" t="s">
        <v>1446</v>
      </c>
      <c r="E10" s="562" t="s">
        <v>1446</v>
      </c>
      <c r="F10" s="543">
        <v>0</v>
      </c>
      <c r="G10" s="543">
        <v>0</v>
      </c>
    </row>
    <row r="11" spans="2:7" x14ac:dyDescent="0.35">
      <c r="B11" s="559" t="s">
        <v>1424</v>
      </c>
      <c r="C11" s="560" t="s">
        <v>1424</v>
      </c>
      <c r="D11" s="562" t="s">
        <v>1447</v>
      </c>
      <c r="E11" s="562" t="s">
        <v>1447</v>
      </c>
      <c r="F11" s="543">
        <v>0</v>
      </c>
      <c r="G11" s="543">
        <v>0</v>
      </c>
    </row>
    <row r="12" spans="2:7" x14ac:dyDescent="0.35">
      <c r="B12" s="559" t="s">
        <v>1424</v>
      </c>
      <c r="C12" s="560" t="s">
        <v>1424</v>
      </c>
      <c r="D12" s="562" t="s">
        <v>1448</v>
      </c>
      <c r="E12" s="562" t="s">
        <v>1448</v>
      </c>
      <c r="F12" s="543">
        <v>0</v>
      </c>
      <c r="G12" s="543">
        <v>0</v>
      </c>
    </row>
    <row r="13" spans="2:7" x14ac:dyDescent="0.35">
      <c r="B13" s="559" t="s">
        <v>1424</v>
      </c>
      <c r="C13" s="560" t="s">
        <v>1424</v>
      </c>
      <c r="D13" s="562" t="s">
        <v>1449</v>
      </c>
      <c r="E13" s="562" t="s">
        <v>1449</v>
      </c>
      <c r="F13" s="543">
        <v>0</v>
      </c>
      <c r="G13" s="543">
        <v>0</v>
      </c>
    </row>
    <row r="14" spans="2:7" x14ac:dyDescent="0.35">
      <c r="B14" s="559" t="s">
        <v>1424</v>
      </c>
      <c r="C14" s="560" t="s">
        <v>1424</v>
      </c>
      <c r="D14" s="562" t="s">
        <v>1450</v>
      </c>
      <c r="E14" s="562" t="s">
        <v>1450</v>
      </c>
      <c r="F14" s="543">
        <v>0</v>
      </c>
      <c r="G14" s="543">
        <v>0</v>
      </c>
    </row>
    <row r="15" spans="2:7" x14ac:dyDescent="0.35">
      <c r="B15" s="559" t="s">
        <v>1424</v>
      </c>
      <c r="C15" s="560" t="s">
        <v>1424</v>
      </c>
      <c r="D15" s="562" t="s">
        <v>1451</v>
      </c>
      <c r="E15" s="562" t="s">
        <v>1451</v>
      </c>
      <c r="F15" s="543" t="s">
        <v>2433</v>
      </c>
      <c r="G15" s="543">
        <v>0</v>
      </c>
    </row>
    <row r="16" spans="2:7" x14ac:dyDescent="0.35">
      <c r="B16" s="559" t="s">
        <v>1424</v>
      </c>
      <c r="C16" s="560" t="s">
        <v>1424</v>
      </c>
      <c r="D16" s="562" t="s">
        <v>1452</v>
      </c>
      <c r="E16" s="562" t="s">
        <v>1452</v>
      </c>
      <c r="F16" s="543">
        <v>0</v>
      </c>
      <c r="G16" s="543">
        <v>0</v>
      </c>
    </row>
    <row r="17" spans="2:7" x14ac:dyDescent="0.35">
      <c r="B17" s="559" t="s">
        <v>1424</v>
      </c>
      <c r="C17" s="560" t="s">
        <v>1424</v>
      </c>
      <c r="D17" s="562" t="s">
        <v>1453</v>
      </c>
      <c r="E17" s="562" t="s">
        <v>1453</v>
      </c>
      <c r="F17" s="543" t="s">
        <v>2434</v>
      </c>
      <c r="G17" s="543" t="s">
        <v>2432</v>
      </c>
    </row>
    <row r="18" spans="2:7" x14ac:dyDescent="0.35">
      <c r="B18" s="559" t="s">
        <v>1424</v>
      </c>
      <c r="C18" s="560" t="s">
        <v>1424</v>
      </c>
      <c r="D18" s="562" t="s">
        <v>1454</v>
      </c>
      <c r="E18" s="562" t="s">
        <v>1454</v>
      </c>
      <c r="F18" s="543">
        <v>0</v>
      </c>
      <c r="G18" s="543">
        <v>0</v>
      </c>
    </row>
    <row r="19" spans="2:7" x14ac:dyDescent="0.35">
      <c r="B19" s="572" t="s">
        <v>1424</v>
      </c>
      <c r="C19" s="572" t="s">
        <v>1424</v>
      </c>
      <c r="D19" s="572" t="s">
        <v>1424</v>
      </c>
      <c r="E19" s="572" t="s">
        <v>1424</v>
      </c>
      <c r="F19" s="543" t="s">
        <v>1424</v>
      </c>
      <c r="G19" s="543" t="s">
        <v>1424</v>
      </c>
    </row>
    <row r="20" spans="2:7" x14ac:dyDescent="0.35">
      <c r="B20" s="558" t="s">
        <v>1424</v>
      </c>
      <c r="C20" s="571" t="s">
        <v>1455</v>
      </c>
      <c r="D20" s="571" t="s">
        <v>1455</v>
      </c>
      <c r="E20" s="571" t="s">
        <v>1455</v>
      </c>
      <c r="F20" s="553" t="s">
        <v>2369</v>
      </c>
      <c r="G20" s="553" t="s">
        <v>2435</v>
      </c>
    </row>
    <row r="21" spans="2:7" x14ac:dyDescent="0.35">
      <c r="B21" s="559" t="s">
        <v>1424</v>
      </c>
      <c r="C21" s="560" t="s">
        <v>1424</v>
      </c>
      <c r="D21" s="562" t="s">
        <v>1456</v>
      </c>
      <c r="E21" s="562" t="s">
        <v>1456</v>
      </c>
      <c r="F21" s="543" t="s">
        <v>2274</v>
      </c>
      <c r="G21" s="543" t="s">
        <v>2436</v>
      </c>
    </row>
    <row r="22" spans="2:7" x14ac:dyDescent="0.35">
      <c r="B22" s="559" t="s">
        <v>1424</v>
      </c>
      <c r="C22" s="560" t="s">
        <v>1424</v>
      </c>
      <c r="D22" s="562" t="s">
        <v>1458</v>
      </c>
      <c r="E22" s="562" t="s">
        <v>1458</v>
      </c>
      <c r="F22" s="543" t="s">
        <v>2287</v>
      </c>
      <c r="G22" s="543" t="s">
        <v>2437</v>
      </c>
    </row>
    <row r="23" spans="2:7" x14ac:dyDescent="0.35">
      <c r="B23" s="559" t="s">
        <v>1424</v>
      </c>
      <c r="C23" s="560" t="s">
        <v>1424</v>
      </c>
      <c r="D23" s="562" t="s">
        <v>1460</v>
      </c>
      <c r="E23" s="562" t="s">
        <v>1460</v>
      </c>
      <c r="F23" s="543" t="s">
        <v>2313</v>
      </c>
      <c r="G23" s="543" t="s">
        <v>2438</v>
      </c>
    </row>
    <row r="24" spans="2:7" x14ac:dyDescent="0.35">
      <c r="B24" s="559" t="s">
        <v>1424</v>
      </c>
      <c r="C24" s="560" t="s">
        <v>1424</v>
      </c>
      <c r="D24" s="562" t="s">
        <v>1462</v>
      </c>
      <c r="E24" s="562" t="s">
        <v>1462</v>
      </c>
      <c r="F24" s="543">
        <v>0</v>
      </c>
      <c r="G24" s="543">
        <v>0</v>
      </c>
    </row>
    <row r="25" spans="2:7" x14ac:dyDescent="0.35">
      <c r="B25" s="559" t="s">
        <v>1424</v>
      </c>
      <c r="C25" s="560" t="s">
        <v>1424</v>
      </c>
      <c r="D25" s="562" t="s">
        <v>1463</v>
      </c>
      <c r="E25" s="562" t="s">
        <v>1463</v>
      </c>
      <c r="F25" s="543">
        <v>0</v>
      </c>
      <c r="G25" s="543">
        <v>0</v>
      </c>
    </row>
    <row r="26" spans="2:7" x14ac:dyDescent="0.35">
      <c r="B26" s="559" t="s">
        <v>1424</v>
      </c>
      <c r="C26" s="560" t="s">
        <v>1424</v>
      </c>
      <c r="D26" s="562" t="s">
        <v>1464</v>
      </c>
      <c r="E26" s="562" t="s">
        <v>1464</v>
      </c>
      <c r="F26" s="543">
        <v>0</v>
      </c>
      <c r="G26" s="543">
        <v>0</v>
      </c>
    </row>
    <row r="27" spans="2:7" x14ac:dyDescent="0.35">
      <c r="B27" s="559" t="s">
        <v>1424</v>
      </c>
      <c r="C27" s="560" t="s">
        <v>1424</v>
      </c>
      <c r="D27" s="562" t="s">
        <v>1465</v>
      </c>
      <c r="E27" s="562" t="s">
        <v>1465</v>
      </c>
      <c r="F27" s="543">
        <v>0</v>
      </c>
      <c r="G27" s="543">
        <v>0</v>
      </c>
    </row>
    <row r="28" spans="2:7" x14ac:dyDescent="0.35">
      <c r="B28" s="559" t="s">
        <v>1424</v>
      </c>
      <c r="C28" s="560" t="s">
        <v>1424</v>
      </c>
      <c r="D28" s="562" t="s">
        <v>1466</v>
      </c>
      <c r="E28" s="562" t="s">
        <v>1466</v>
      </c>
      <c r="F28" s="543">
        <v>0</v>
      </c>
      <c r="G28" s="543">
        <v>0</v>
      </c>
    </row>
    <row r="29" spans="2:7" x14ac:dyDescent="0.35">
      <c r="B29" s="559" t="s">
        <v>1424</v>
      </c>
      <c r="C29" s="560" t="s">
        <v>1424</v>
      </c>
      <c r="D29" s="562" t="s">
        <v>1467</v>
      </c>
      <c r="E29" s="562" t="s">
        <v>1467</v>
      </c>
      <c r="F29" s="543" t="s">
        <v>2031</v>
      </c>
      <c r="G29" s="543">
        <v>0</v>
      </c>
    </row>
    <row r="30" spans="2:7" x14ac:dyDescent="0.35">
      <c r="B30" s="559" t="s">
        <v>1424</v>
      </c>
      <c r="C30" s="560" t="s">
        <v>1424</v>
      </c>
      <c r="D30" s="562" t="s">
        <v>1468</v>
      </c>
      <c r="E30" s="562" t="s">
        <v>1468</v>
      </c>
      <c r="F30" s="543">
        <v>0</v>
      </c>
      <c r="G30" s="543">
        <v>0</v>
      </c>
    </row>
    <row r="31" spans="2:7" x14ac:dyDescent="0.35">
      <c r="B31" s="559" t="s">
        <v>1424</v>
      </c>
      <c r="C31" s="560" t="s">
        <v>1424</v>
      </c>
      <c r="D31" s="562" t="s">
        <v>1469</v>
      </c>
      <c r="E31" s="562" t="s">
        <v>1469</v>
      </c>
      <c r="F31" s="543" t="s">
        <v>2034</v>
      </c>
      <c r="G31" s="543">
        <v>0</v>
      </c>
    </row>
    <row r="32" spans="2:7" x14ac:dyDescent="0.35">
      <c r="B32" s="559" t="s">
        <v>1424</v>
      </c>
      <c r="C32" s="560" t="s">
        <v>1424</v>
      </c>
      <c r="D32" s="562" t="s">
        <v>1470</v>
      </c>
      <c r="E32" s="562" t="s">
        <v>1470</v>
      </c>
      <c r="F32" s="543">
        <v>0</v>
      </c>
      <c r="G32" s="543">
        <v>0</v>
      </c>
    </row>
    <row r="33" spans="2:7" x14ac:dyDescent="0.35">
      <c r="B33" s="559" t="s">
        <v>1424</v>
      </c>
      <c r="C33" s="560" t="s">
        <v>1424</v>
      </c>
      <c r="D33" s="562" t="s">
        <v>1471</v>
      </c>
      <c r="E33" s="562" t="s">
        <v>1471</v>
      </c>
      <c r="F33" s="543">
        <v>0</v>
      </c>
      <c r="G33" s="543">
        <v>0</v>
      </c>
    </row>
    <row r="34" spans="2:7" x14ac:dyDescent="0.35">
      <c r="B34" s="559" t="s">
        <v>1424</v>
      </c>
      <c r="C34" s="560" t="s">
        <v>1424</v>
      </c>
      <c r="D34" s="562" t="s">
        <v>1472</v>
      </c>
      <c r="E34" s="562" t="s">
        <v>1472</v>
      </c>
      <c r="F34" s="543">
        <v>0</v>
      </c>
      <c r="G34" s="543">
        <v>0</v>
      </c>
    </row>
    <row r="35" spans="2:7" x14ac:dyDescent="0.35">
      <c r="B35" s="559" t="s">
        <v>1424</v>
      </c>
      <c r="C35" s="560" t="s">
        <v>1424</v>
      </c>
      <c r="D35" s="562" t="s">
        <v>1473</v>
      </c>
      <c r="E35" s="562" t="s">
        <v>1473</v>
      </c>
      <c r="F35" s="543">
        <v>0</v>
      </c>
      <c r="G35" s="543">
        <v>0</v>
      </c>
    </row>
    <row r="36" spans="2:7" x14ac:dyDescent="0.35">
      <c r="B36" s="559" t="s">
        <v>1424</v>
      </c>
      <c r="C36" s="560" t="s">
        <v>1424</v>
      </c>
      <c r="D36" s="562" t="s">
        <v>1474</v>
      </c>
      <c r="E36" s="562" t="s">
        <v>1474</v>
      </c>
      <c r="F36" s="543">
        <v>0</v>
      </c>
      <c r="G36" s="543">
        <v>0</v>
      </c>
    </row>
    <row r="37" spans="2:7" x14ac:dyDescent="0.35">
      <c r="B37" s="570" t="s">
        <v>1475</v>
      </c>
      <c r="C37" s="570" t="s">
        <v>1475</v>
      </c>
      <c r="D37" s="570" t="s">
        <v>1475</v>
      </c>
      <c r="E37" s="570" t="s">
        <v>1475</v>
      </c>
      <c r="F37" s="553" t="s">
        <v>2370</v>
      </c>
      <c r="G37" s="553" t="s">
        <v>2406</v>
      </c>
    </row>
    <row r="38" spans="2:7" x14ac:dyDescent="0.35">
      <c r="B38" s="572" t="s">
        <v>1424</v>
      </c>
      <c r="C38" s="572" t="s">
        <v>1424</v>
      </c>
      <c r="D38" s="572" t="s">
        <v>1424</v>
      </c>
      <c r="E38" s="572" t="s">
        <v>1424</v>
      </c>
      <c r="F38" s="543" t="s">
        <v>1424</v>
      </c>
      <c r="G38" s="543" t="s">
        <v>1424</v>
      </c>
    </row>
    <row r="39" spans="2:7" x14ac:dyDescent="0.35">
      <c r="B39" s="570" t="s">
        <v>1476</v>
      </c>
      <c r="C39" s="570" t="s">
        <v>1476</v>
      </c>
      <c r="D39" s="570" t="s">
        <v>1476</v>
      </c>
      <c r="E39" s="570" t="s">
        <v>1476</v>
      </c>
      <c r="F39" s="553" t="s">
        <v>1424</v>
      </c>
      <c r="G39" s="553" t="s">
        <v>1424</v>
      </c>
    </row>
    <row r="40" spans="2:7" x14ac:dyDescent="0.35">
      <c r="B40" s="558" t="s">
        <v>1424</v>
      </c>
      <c r="C40" s="571" t="s">
        <v>1443</v>
      </c>
      <c r="D40" s="571" t="s">
        <v>1443</v>
      </c>
      <c r="E40" s="571" t="s">
        <v>1443</v>
      </c>
      <c r="F40" s="553">
        <v>0</v>
      </c>
      <c r="G40" s="553">
        <v>0</v>
      </c>
    </row>
    <row r="41" spans="2:7" x14ac:dyDescent="0.35">
      <c r="B41" s="559" t="s">
        <v>1424</v>
      </c>
      <c r="C41" s="560" t="s">
        <v>1424</v>
      </c>
      <c r="D41" s="562" t="s">
        <v>1477</v>
      </c>
      <c r="E41" s="562" t="s">
        <v>1477</v>
      </c>
      <c r="F41" s="543">
        <v>0</v>
      </c>
      <c r="G41" s="543">
        <v>0</v>
      </c>
    </row>
    <row r="42" spans="2:7" x14ac:dyDescent="0.35">
      <c r="B42" s="559" t="s">
        <v>1424</v>
      </c>
      <c r="C42" s="560" t="s">
        <v>1424</v>
      </c>
      <c r="D42" s="562" t="s">
        <v>1478</v>
      </c>
      <c r="E42" s="562" t="s">
        <v>1478</v>
      </c>
      <c r="F42" s="543">
        <v>0</v>
      </c>
      <c r="G42" s="543">
        <v>0</v>
      </c>
    </row>
    <row r="43" spans="2:7" x14ac:dyDescent="0.35">
      <c r="B43" s="559" t="s">
        <v>1424</v>
      </c>
      <c r="C43" s="560" t="s">
        <v>1424</v>
      </c>
      <c r="D43" s="562" t="s">
        <v>1479</v>
      </c>
      <c r="E43" s="562" t="s">
        <v>1479</v>
      </c>
      <c r="F43" s="543">
        <v>0</v>
      </c>
      <c r="G43" s="543">
        <v>0</v>
      </c>
    </row>
    <row r="44" spans="2:7" x14ac:dyDescent="0.35">
      <c r="B44" s="572" t="s">
        <v>1424</v>
      </c>
      <c r="C44" s="572" t="s">
        <v>1424</v>
      </c>
      <c r="D44" s="572" t="s">
        <v>1424</v>
      </c>
      <c r="E44" s="572" t="s">
        <v>1424</v>
      </c>
      <c r="F44" s="543" t="s">
        <v>1424</v>
      </c>
      <c r="G44" s="543" t="s">
        <v>1424</v>
      </c>
    </row>
    <row r="45" spans="2:7" x14ac:dyDescent="0.35">
      <c r="B45" s="558" t="s">
        <v>1424</v>
      </c>
      <c r="C45" s="571" t="s">
        <v>1455</v>
      </c>
      <c r="D45" s="571" t="s">
        <v>1455</v>
      </c>
      <c r="E45" s="571" t="s">
        <v>1455</v>
      </c>
      <c r="F45" s="553" t="s">
        <v>2370</v>
      </c>
      <c r="G45" s="553" t="s">
        <v>2406</v>
      </c>
    </row>
    <row r="46" spans="2:7" x14ac:dyDescent="0.35">
      <c r="B46" s="559" t="s">
        <v>1424</v>
      </c>
      <c r="C46" s="560" t="s">
        <v>1424</v>
      </c>
      <c r="D46" s="562" t="s">
        <v>1477</v>
      </c>
      <c r="E46" s="562" t="s">
        <v>1477</v>
      </c>
      <c r="F46" s="543" t="s">
        <v>2065</v>
      </c>
      <c r="G46" s="543" t="s">
        <v>2406</v>
      </c>
    </row>
    <row r="47" spans="2:7" x14ac:dyDescent="0.35">
      <c r="B47" s="559" t="s">
        <v>1424</v>
      </c>
      <c r="C47" s="560" t="s">
        <v>1424</v>
      </c>
      <c r="D47" s="562" t="s">
        <v>1478</v>
      </c>
      <c r="E47" s="562" t="s">
        <v>1478</v>
      </c>
      <c r="F47" s="543" t="s">
        <v>2361</v>
      </c>
      <c r="G47" s="543">
        <v>0</v>
      </c>
    </row>
    <row r="48" spans="2:7" x14ac:dyDescent="0.35">
      <c r="B48" s="559" t="s">
        <v>1424</v>
      </c>
      <c r="C48" s="560" t="s">
        <v>1424</v>
      </c>
      <c r="D48" s="562" t="s">
        <v>1481</v>
      </c>
      <c r="E48" s="562" t="s">
        <v>1481</v>
      </c>
      <c r="F48" s="543">
        <v>0</v>
      </c>
      <c r="G48" s="543">
        <v>0</v>
      </c>
    </row>
    <row r="49" spans="2:7" x14ac:dyDescent="0.35">
      <c r="B49" s="570" t="s">
        <v>1482</v>
      </c>
      <c r="C49" s="570" t="s">
        <v>1482</v>
      </c>
      <c r="D49" s="570" t="s">
        <v>1482</v>
      </c>
      <c r="E49" s="570" t="s">
        <v>1482</v>
      </c>
      <c r="F49" s="553" t="s">
        <v>2439</v>
      </c>
      <c r="G49" s="553" t="s">
        <v>2440</v>
      </c>
    </row>
    <row r="50" spans="2:7" x14ac:dyDescent="0.35">
      <c r="B50" s="572" t="s">
        <v>1424</v>
      </c>
      <c r="C50" s="572" t="s">
        <v>1424</v>
      </c>
      <c r="D50" s="572" t="s">
        <v>1424</v>
      </c>
      <c r="E50" s="572" t="s">
        <v>1424</v>
      </c>
      <c r="F50" s="543" t="s">
        <v>1424</v>
      </c>
      <c r="G50" s="543" t="s">
        <v>1424</v>
      </c>
    </row>
    <row r="51" spans="2:7" x14ac:dyDescent="0.35">
      <c r="B51" s="570" t="s">
        <v>1484</v>
      </c>
      <c r="C51" s="570" t="s">
        <v>1484</v>
      </c>
      <c r="D51" s="570" t="s">
        <v>1484</v>
      </c>
      <c r="E51" s="570" t="s">
        <v>1484</v>
      </c>
      <c r="F51" s="553" t="s">
        <v>1424</v>
      </c>
      <c r="G51" s="553" t="s">
        <v>1424</v>
      </c>
    </row>
    <row r="52" spans="2:7" x14ac:dyDescent="0.35">
      <c r="B52" s="558" t="s">
        <v>1424</v>
      </c>
      <c r="C52" s="571" t="s">
        <v>1443</v>
      </c>
      <c r="D52" s="571" t="s">
        <v>1443</v>
      </c>
      <c r="E52" s="571" t="s">
        <v>1443</v>
      </c>
      <c r="F52" s="553">
        <v>0</v>
      </c>
      <c r="G52" s="553">
        <v>0</v>
      </c>
    </row>
    <row r="53" spans="2:7" x14ac:dyDescent="0.35">
      <c r="B53" s="559" t="s">
        <v>1424</v>
      </c>
      <c r="C53" s="560" t="s">
        <v>1424</v>
      </c>
      <c r="D53" s="562" t="s">
        <v>1485</v>
      </c>
      <c r="E53" s="562" t="s">
        <v>1485</v>
      </c>
      <c r="F53" s="543">
        <v>0</v>
      </c>
      <c r="G53" s="543">
        <v>0</v>
      </c>
    </row>
    <row r="54" spans="2:7" x14ac:dyDescent="0.35">
      <c r="B54" s="559" t="s">
        <v>1424</v>
      </c>
      <c r="C54" s="560" t="s">
        <v>1424</v>
      </c>
      <c r="D54" s="560" t="s">
        <v>1424</v>
      </c>
      <c r="E54" s="561" t="s">
        <v>1486</v>
      </c>
      <c r="F54" s="543">
        <v>0</v>
      </c>
      <c r="G54" s="543">
        <v>0</v>
      </c>
    </row>
    <row r="55" spans="2:7" x14ac:dyDescent="0.35">
      <c r="B55" s="559" t="s">
        <v>1424</v>
      </c>
      <c r="C55" s="560" t="s">
        <v>1424</v>
      </c>
      <c r="D55" s="560" t="s">
        <v>1424</v>
      </c>
      <c r="E55" s="561" t="s">
        <v>1487</v>
      </c>
      <c r="F55" s="543">
        <v>0</v>
      </c>
      <c r="G55" s="543">
        <v>0</v>
      </c>
    </row>
    <row r="56" spans="2:7" x14ac:dyDescent="0.35">
      <c r="B56" s="559" t="s">
        <v>1424</v>
      </c>
      <c r="C56" s="560" t="s">
        <v>1424</v>
      </c>
      <c r="D56" s="562" t="s">
        <v>1488</v>
      </c>
      <c r="E56" s="562" t="s">
        <v>1488</v>
      </c>
      <c r="F56" s="543">
        <v>0</v>
      </c>
      <c r="G56" s="543">
        <v>0</v>
      </c>
    </row>
    <row r="57" spans="2:7" x14ac:dyDescent="0.35">
      <c r="B57" s="572" t="s">
        <v>1424</v>
      </c>
      <c r="C57" s="572" t="s">
        <v>1424</v>
      </c>
      <c r="D57" s="572" t="s">
        <v>1424</v>
      </c>
      <c r="E57" s="572" t="s">
        <v>1424</v>
      </c>
      <c r="F57" s="543" t="s">
        <v>1424</v>
      </c>
      <c r="G57" s="543" t="s">
        <v>1424</v>
      </c>
    </row>
    <row r="58" spans="2:7" x14ac:dyDescent="0.35">
      <c r="B58" s="558" t="s">
        <v>1424</v>
      </c>
      <c r="C58" s="571" t="s">
        <v>1455</v>
      </c>
      <c r="D58" s="571" t="s">
        <v>1455</v>
      </c>
      <c r="E58" s="571" t="s">
        <v>1455</v>
      </c>
      <c r="F58" s="553">
        <v>0</v>
      </c>
      <c r="G58" s="553">
        <v>0</v>
      </c>
    </row>
    <row r="59" spans="2:7" x14ac:dyDescent="0.35">
      <c r="B59" s="559" t="s">
        <v>1424</v>
      </c>
      <c r="C59" s="560" t="s">
        <v>1424</v>
      </c>
      <c r="D59" s="562" t="s">
        <v>1489</v>
      </c>
      <c r="E59" s="562" t="s">
        <v>1489</v>
      </c>
      <c r="F59" s="543">
        <v>0</v>
      </c>
      <c r="G59" s="543">
        <v>0</v>
      </c>
    </row>
    <row r="60" spans="2:7" x14ac:dyDescent="0.35">
      <c r="B60" s="559" t="s">
        <v>1424</v>
      </c>
      <c r="C60" s="560" t="s">
        <v>1424</v>
      </c>
      <c r="D60" s="560" t="s">
        <v>1424</v>
      </c>
      <c r="E60" s="561" t="s">
        <v>1486</v>
      </c>
      <c r="F60" s="543">
        <v>0</v>
      </c>
      <c r="G60" s="543">
        <v>0</v>
      </c>
    </row>
    <row r="61" spans="2:7" x14ac:dyDescent="0.35">
      <c r="B61" s="559" t="s">
        <v>1424</v>
      </c>
      <c r="C61" s="560" t="s">
        <v>1424</v>
      </c>
      <c r="D61" s="560" t="s">
        <v>1424</v>
      </c>
      <c r="E61" s="561" t="s">
        <v>1487</v>
      </c>
      <c r="F61" s="543">
        <v>0</v>
      </c>
      <c r="G61" s="543">
        <v>0</v>
      </c>
    </row>
    <row r="62" spans="2:7" x14ac:dyDescent="0.35">
      <c r="B62" s="559" t="s">
        <v>1424</v>
      </c>
      <c r="C62" s="560" t="s">
        <v>1424</v>
      </c>
      <c r="D62" s="562" t="s">
        <v>1490</v>
      </c>
      <c r="E62" s="562" t="s">
        <v>1490</v>
      </c>
      <c r="F62" s="543">
        <v>0</v>
      </c>
      <c r="G62" s="543">
        <v>0</v>
      </c>
    </row>
    <row r="63" spans="2:7" x14ac:dyDescent="0.35">
      <c r="B63" s="570" t="s">
        <v>1491</v>
      </c>
      <c r="C63" s="570" t="s">
        <v>1491</v>
      </c>
      <c r="D63" s="570" t="s">
        <v>1491</v>
      </c>
      <c r="E63" s="570" t="s">
        <v>1491</v>
      </c>
      <c r="F63" s="553">
        <v>0</v>
      </c>
      <c r="G63" s="553">
        <v>0</v>
      </c>
    </row>
    <row r="64" spans="2:7" x14ac:dyDescent="0.35">
      <c r="B64" s="572" t="s">
        <v>1424</v>
      </c>
      <c r="C64" s="572" t="s">
        <v>1424</v>
      </c>
      <c r="D64" s="572" t="s">
        <v>1424</v>
      </c>
      <c r="E64" s="572" t="s">
        <v>1424</v>
      </c>
      <c r="F64" s="543" t="s">
        <v>1424</v>
      </c>
      <c r="G64" s="543" t="s">
        <v>1424</v>
      </c>
    </row>
    <row r="65" spans="2:7" x14ac:dyDescent="0.35">
      <c r="B65" s="570" t="s">
        <v>1492</v>
      </c>
      <c r="C65" s="570" t="s">
        <v>1492</v>
      </c>
      <c r="D65" s="570" t="s">
        <v>1492</v>
      </c>
      <c r="E65" s="570" t="s">
        <v>1492</v>
      </c>
      <c r="F65" s="553">
        <v>0</v>
      </c>
      <c r="G65" s="553">
        <v>0</v>
      </c>
    </row>
    <row r="66" spans="2:7" x14ac:dyDescent="0.35">
      <c r="B66" s="572" t="s">
        <v>1424</v>
      </c>
      <c r="C66" s="572" t="s">
        <v>1424</v>
      </c>
      <c r="D66" s="572" t="s">
        <v>1424</v>
      </c>
      <c r="E66" s="572" t="s">
        <v>1424</v>
      </c>
      <c r="F66" s="543" t="s">
        <v>1424</v>
      </c>
      <c r="G66" s="543" t="s">
        <v>1424</v>
      </c>
    </row>
    <row r="67" spans="2:7" x14ac:dyDescent="0.35">
      <c r="B67" s="570" t="s">
        <v>1493</v>
      </c>
      <c r="C67" s="570" t="s">
        <v>1493</v>
      </c>
      <c r="D67" s="570" t="s">
        <v>1493</v>
      </c>
      <c r="E67" s="570" t="s">
        <v>1493</v>
      </c>
      <c r="F67" s="553">
        <v>0</v>
      </c>
      <c r="G67" s="553">
        <v>0</v>
      </c>
    </row>
    <row r="68" spans="2:7" x14ac:dyDescent="0.35">
      <c r="B68" s="572" t="s">
        <v>1424</v>
      </c>
      <c r="C68" s="572" t="s">
        <v>1424</v>
      </c>
      <c r="D68" s="572" t="s">
        <v>1424</v>
      </c>
      <c r="E68" s="572" t="s">
        <v>1424</v>
      </c>
      <c r="F68" s="543" t="s">
        <v>1424</v>
      </c>
      <c r="G68" s="543" t="s">
        <v>1424</v>
      </c>
    </row>
    <row r="69" spans="2:7" x14ac:dyDescent="0.35">
      <c r="B69" s="570" t="s">
        <v>1494</v>
      </c>
      <c r="C69" s="570" t="s">
        <v>1494</v>
      </c>
      <c r="D69" s="570" t="s">
        <v>1494</v>
      </c>
      <c r="E69" s="570" t="s">
        <v>1494</v>
      </c>
      <c r="F69" s="553">
        <v>0</v>
      </c>
      <c r="G69" s="553">
        <v>0</v>
      </c>
    </row>
    <row r="70" spans="2:7" x14ac:dyDescent="0.35">
      <c r="B70" s="572" t="s">
        <v>1424</v>
      </c>
      <c r="C70" s="572" t="s">
        <v>1424</v>
      </c>
      <c r="D70" s="572" t="s">
        <v>1424</v>
      </c>
      <c r="E70" s="572" t="s">
        <v>1424</v>
      </c>
      <c r="F70" s="543" t="s">
        <v>1424</v>
      </c>
      <c r="G70" s="543" t="s">
        <v>1424</v>
      </c>
    </row>
  </sheetData>
  <mergeCells count="65">
    <mergeCell ref="B66:E66"/>
    <mergeCell ref="B67:E67"/>
    <mergeCell ref="B68:E68"/>
    <mergeCell ref="B69:E69"/>
    <mergeCell ref="B70:E70"/>
    <mergeCell ref="B65:E65"/>
    <mergeCell ref="B50:E50"/>
    <mergeCell ref="B51:E51"/>
    <mergeCell ref="C52:E52"/>
    <mergeCell ref="D53:E53"/>
    <mergeCell ref="D56:E56"/>
    <mergeCell ref="B57:E57"/>
    <mergeCell ref="C58:E58"/>
    <mergeCell ref="D59:E59"/>
    <mergeCell ref="D62:E62"/>
    <mergeCell ref="B63:E63"/>
    <mergeCell ref="B64:E64"/>
    <mergeCell ref="B49:E49"/>
    <mergeCell ref="B38:E38"/>
    <mergeCell ref="B39:E39"/>
    <mergeCell ref="C40:E40"/>
    <mergeCell ref="D41:E41"/>
    <mergeCell ref="D42:E42"/>
    <mergeCell ref="D43:E43"/>
    <mergeCell ref="B44:E44"/>
    <mergeCell ref="C45:E45"/>
    <mergeCell ref="D46:E46"/>
    <mergeCell ref="D47:E47"/>
    <mergeCell ref="D48:E48"/>
    <mergeCell ref="B37:E37"/>
    <mergeCell ref="D26:E26"/>
    <mergeCell ref="D27:E27"/>
    <mergeCell ref="D28:E28"/>
    <mergeCell ref="D29:E29"/>
    <mergeCell ref="D30:E30"/>
    <mergeCell ref="D31:E31"/>
    <mergeCell ref="D32:E32"/>
    <mergeCell ref="D33:E33"/>
    <mergeCell ref="D34:E34"/>
    <mergeCell ref="D35:E35"/>
    <mergeCell ref="D36:E36"/>
    <mergeCell ref="D25:E25"/>
    <mergeCell ref="D14:E14"/>
    <mergeCell ref="D15:E15"/>
    <mergeCell ref="D16:E16"/>
    <mergeCell ref="D17:E17"/>
    <mergeCell ref="D18:E18"/>
    <mergeCell ref="B19:E19"/>
    <mergeCell ref="C20:E20"/>
    <mergeCell ref="D21:E21"/>
    <mergeCell ref="D22:E22"/>
    <mergeCell ref="D23:E23"/>
    <mergeCell ref="D24:E24"/>
    <mergeCell ref="D13:E13"/>
    <mergeCell ref="B2:G2"/>
    <mergeCell ref="B3:G3"/>
    <mergeCell ref="B4:G4"/>
    <mergeCell ref="B5:G5"/>
    <mergeCell ref="B6:E6"/>
    <mergeCell ref="B7:E7"/>
    <mergeCell ref="C8:E8"/>
    <mergeCell ref="D9:E9"/>
    <mergeCell ref="D10:E10"/>
    <mergeCell ref="D11:E11"/>
    <mergeCell ref="D12:E12"/>
  </mergeCells>
  <pageMargins left="0.7" right="0.7" top="0.75" bottom="0.75" header="0.3" footer="0.3"/>
  <pageSetup paperSize="9"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9" sqref="A9"/>
    </sheetView>
  </sheetViews>
  <sheetFormatPr baseColWidth="10" defaultRowHeight="14.5" x14ac:dyDescent="0.35"/>
  <sheetData>
    <row r="1" spans="1:8" x14ac:dyDescent="0.35">
      <c r="A1" s="573" t="s">
        <v>2441</v>
      </c>
      <c r="B1" s="574"/>
      <c r="C1" s="574"/>
      <c r="D1" s="574"/>
      <c r="E1" s="574"/>
      <c r="F1" s="574"/>
      <c r="G1" s="574"/>
      <c r="H1" s="574"/>
    </row>
    <row r="2" spans="1:8" x14ac:dyDescent="0.35">
      <c r="A2" s="574"/>
      <c r="B2" s="574"/>
      <c r="C2" s="574"/>
      <c r="D2" s="574"/>
      <c r="E2" s="574"/>
      <c r="F2" s="574"/>
      <c r="G2" s="574"/>
      <c r="H2" s="574"/>
    </row>
    <row r="3" spans="1:8" x14ac:dyDescent="0.35">
      <c r="A3" s="574"/>
      <c r="B3" s="574"/>
      <c r="C3" s="574"/>
      <c r="D3" s="574"/>
      <c r="E3" s="574"/>
      <c r="F3" s="574"/>
      <c r="G3" s="574"/>
      <c r="H3" s="574"/>
    </row>
    <row r="4" spans="1:8" x14ac:dyDescent="0.35">
      <c r="A4" s="574"/>
      <c r="B4" s="574"/>
      <c r="C4" s="574"/>
      <c r="D4" s="574"/>
      <c r="E4" s="574"/>
      <c r="F4" s="574"/>
      <c r="G4" s="574"/>
      <c r="H4" s="574"/>
    </row>
    <row r="5" spans="1:8" x14ac:dyDescent="0.35">
      <c r="A5" s="574"/>
      <c r="B5" s="574"/>
      <c r="C5" s="574"/>
      <c r="D5" s="574"/>
      <c r="E5" s="574"/>
      <c r="F5" s="574"/>
      <c r="G5" s="574"/>
      <c r="H5" s="574"/>
    </row>
    <row r="6" spans="1:8" x14ac:dyDescent="0.35">
      <c r="A6" s="574"/>
      <c r="B6" s="574"/>
      <c r="C6" s="574"/>
      <c r="D6" s="574"/>
      <c r="E6" s="574"/>
      <c r="F6" s="574"/>
      <c r="G6" s="574"/>
      <c r="H6" s="574"/>
    </row>
    <row r="7" spans="1:8" x14ac:dyDescent="0.35">
      <c r="A7" s="574"/>
      <c r="B7" s="574"/>
      <c r="C7" s="574"/>
      <c r="D7" s="574"/>
      <c r="E7" s="574"/>
      <c r="F7" s="574"/>
      <c r="G7" s="574"/>
      <c r="H7" s="574"/>
    </row>
    <row r="8" spans="1:8" x14ac:dyDescent="0.35">
      <c r="A8" s="574"/>
      <c r="B8" s="574"/>
      <c r="C8" s="574"/>
      <c r="D8" s="574"/>
      <c r="E8" s="574"/>
      <c r="F8" s="574"/>
      <c r="G8" s="574"/>
      <c r="H8" s="574"/>
    </row>
  </sheetData>
  <mergeCells count="1">
    <mergeCell ref="A1:H8"/>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zoomScale="93" workbookViewId="0">
      <selection activeCell="K116" sqref="K116"/>
    </sheetView>
  </sheetViews>
  <sheetFormatPr baseColWidth="10" defaultColWidth="11.54296875" defaultRowHeight="14.5" x14ac:dyDescent="0.35"/>
  <cols>
    <col min="1" max="1" width="10.6328125" style="1" customWidth="1"/>
    <col min="2" max="2" width="50.6328125" style="1" customWidth="1"/>
    <col min="3" max="8" width="17.6328125" style="1" customWidth="1"/>
    <col min="9" max="16384" width="11.54296875" style="1"/>
  </cols>
  <sheetData>
    <row r="1" spans="1:8" s="6" customFormat="1" x14ac:dyDescent="0.35"/>
    <row r="2" spans="1:8" ht="15.5" x14ac:dyDescent="0.35">
      <c r="A2" s="575" t="s">
        <v>37</v>
      </c>
      <c r="B2" s="576"/>
      <c r="C2" s="576"/>
      <c r="D2" s="576"/>
      <c r="E2" s="576"/>
      <c r="F2" s="576"/>
      <c r="G2" s="576"/>
      <c r="H2" s="576"/>
    </row>
    <row r="3" spans="1:8" ht="15.5" x14ac:dyDescent="0.35">
      <c r="A3" s="577" t="s">
        <v>36</v>
      </c>
      <c r="B3" s="576"/>
      <c r="C3" s="576"/>
      <c r="D3" s="576"/>
      <c r="E3" s="576"/>
      <c r="F3" s="576"/>
      <c r="G3" s="576"/>
      <c r="H3" s="576"/>
    </row>
    <row r="4" spans="1:8" ht="15.5" x14ac:dyDescent="0.35">
      <c r="A4" s="577" t="s">
        <v>35</v>
      </c>
      <c r="B4" s="576"/>
      <c r="C4" s="576"/>
      <c r="D4" s="576"/>
      <c r="E4" s="576"/>
      <c r="F4" s="576"/>
      <c r="G4" s="576"/>
      <c r="H4" s="576"/>
    </row>
    <row r="6" spans="1:8" x14ac:dyDescent="0.35">
      <c r="A6" s="578" t="s">
        <v>32</v>
      </c>
      <c r="B6" s="578" t="s">
        <v>31</v>
      </c>
      <c r="C6" s="578" t="s">
        <v>34</v>
      </c>
      <c r="D6" s="578"/>
      <c r="E6" s="578"/>
      <c r="F6" s="578"/>
      <c r="G6" s="578" t="s">
        <v>33</v>
      </c>
      <c r="H6" s="578"/>
    </row>
    <row r="7" spans="1:8" ht="43.5" x14ac:dyDescent="0.35">
      <c r="A7" s="578" t="s">
        <v>32</v>
      </c>
      <c r="B7" s="578" t="s">
        <v>31</v>
      </c>
      <c r="C7" s="517" t="s">
        <v>30</v>
      </c>
      <c r="D7" s="517" t="s">
        <v>29</v>
      </c>
      <c r="E7" s="517" t="s">
        <v>28</v>
      </c>
      <c r="F7" s="517" t="s">
        <v>27</v>
      </c>
      <c r="G7" s="517" t="s">
        <v>26</v>
      </c>
      <c r="H7" s="517" t="s">
        <v>25</v>
      </c>
    </row>
    <row r="8" spans="1:8" x14ac:dyDescent="0.35">
      <c r="A8" s="5" t="s">
        <v>24</v>
      </c>
      <c r="B8" s="4" t="s">
        <v>23</v>
      </c>
      <c r="C8" s="4">
        <v>159</v>
      </c>
      <c r="D8" s="4">
        <v>30</v>
      </c>
      <c r="E8" s="4">
        <v>0</v>
      </c>
      <c r="F8" s="4">
        <v>189</v>
      </c>
      <c r="G8" s="4">
        <v>10</v>
      </c>
      <c r="H8" s="4">
        <v>46</v>
      </c>
    </row>
    <row r="9" spans="1:8" x14ac:dyDescent="0.35">
      <c r="A9" s="3" t="s">
        <v>22</v>
      </c>
      <c r="B9" s="2" t="s">
        <v>21</v>
      </c>
      <c r="C9" s="2">
        <v>0</v>
      </c>
      <c r="D9" s="2">
        <v>950</v>
      </c>
      <c r="E9" s="2">
        <v>0</v>
      </c>
      <c r="F9" s="2">
        <v>950</v>
      </c>
      <c r="G9" s="2">
        <v>0</v>
      </c>
      <c r="H9" s="2">
        <v>0</v>
      </c>
    </row>
    <row r="10" spans="1:8" ht="26" x14ac:dyDescent="0.35">
      <c r="A10" s="5" t="s">
        <v>20</v>
      </c>
      <c r="B10" s="4" t="s">
        <v>19</v>
      </c>
      <c r="C10" s="4">
        <v>115</v>
      </c>
      <c r="D10" s="4">
        <v>0</v>
      </c>
      <c r="E10" s="4">
        <v>3</v>
      </c>
      <c r="F10" s="4">
        <v>118</v>
      </c>
      <c r="G10" s="4">
        <v>0</v>
      </c>
      <c r="H10" s="4">
        <v>0</v>
      </c>
    </row>
    <row r="11" spans="1:8" x14ac:dyDescent="0.35">
      <c r="A11" s="3" t="s">
        <v>18</v>
      </c>
      <c r="B11" s="2" t="s">
        <v>17</v>
      </c>
      <c r="C11" s="2">
        <v>129</v>
      </c>
      <c r="D11" s="2">
        <v>83</v>
      </c>
      <c r="E11" s="2">
        <v>0</v>
      </c>
      <c r="F11" s="2">
        <v>212</v>
      </c>
      <c r="G11" s="2">
        <v>21</v>
      </c>
      <c r="H11" s="2">
        <v>0</v>
      </c>
    </row>
    <row r="12" spans="1:8" ht="26" x14ac:dyDescent="0.35">
      <c r="A12" s="5" t="s">
        <v>16</v>
      </c>
      <c r="B12" s="4" t="s">
        <v>15</v>
      </c>
      <c r="C12" s="4">
        <v>45</v>
      </c>
      <c r="D12" s="4">
        <v>0</v>
      </c>
      <c r="E12" s="4">
        <v>0</v>
      </c>
      <c r="F12" s="4">
        <v>45</v>
      </c>
      <c r="G12" s="4">
        <v>0</v>
      </c>
      <c r="H12" s="4">
        <v>0</v>
      </c>
    </row>
    <row r="13" spans="1:8" ht="26" x14ac:dyDescent="0.35">
      <c r="A13" s="3" t="s">
        <v>14</v>
      </c>
      <c r="B13" s="2" t="s">
        <v>13</v>
      </c>
      <c r="C13" s="2">
        <v>154</v>
      </c>
      <c r="D13" s="2">
        <v>0</v>
      </c>
      <c r="E13" s="2">
        <v>30</v>
      </c>
      <c r="F13" s="2">
        <v>184</v>
      </c>
      <c r="G13" s="2">
        <v>0</v>
      </c>
      <c r="H13" s="2">
        <v>12</v>
      </c>
    </row>
    <row r="14" spans="1:8" ht="39" x14ac:dyDescent="0.35">
      <c r="A14" s="5" t="s">
        <v>12</v>
      </c>
      <c r="B14" s="4" t="s">
        <v>11</v>
      </c>
      <c r="C14" s="4">
        <v>63</v>
      </c>
      <c r="D14" s="4">
        <v>0</v>
      </c>
      <c r="E14" s="4">
        <v>7</v>
      </c>
      <c r="F14" s="4">
        <v>70</v>
      </c>
      <c r="G14" s="4">
        <v>2</v>
      </c>
      <c r="H14" s="4">
        <v>0</v>
      </c>
    </row>
    <row r="15" spans="1:8" x14ac:dyDescent="0.35">
      <c r="A15" s="3" t="s">
        <v>10</v>
      </c>
      <c r="B15" s="2" t="s">
        <v>9</v>
      </c>
      <c r="C15" s="2">
        <v>40</v>
      </c>
      <c r="D15" s="2">
        <v>0</v>
      </c>
      <c r="E15" s="2">
        <v>0</v>
      </c>
      <c r="F15" s="2">
        <v>40</v>
      </c>
      <c r="G15" s="2">
        <v>0</v>
      </c>
      <c r="H15" s="2">
        <v>0</v>
      </c>
    </row>
    <row r="16" spans="1:8" ht="26" x14ac:dyDescent="0.35">
      <c r="A16" s="5" t="s">
        <v>8</v>
      </c>
      <c r="B16" s="4" t="s">
        <v>7</v>
      </c>
      <c r="C16" s="4">
        <v>23</v>
      </c>
      <c r="D16" s="4">
        <v>36</v>
      </c>
      <c r="E16" s="4">
        <v>0</v>
      </c>
      <c r="F16" s="4">
        <v>59</v>
      </c>
      <c r="G16" s="4">
        <v>0</v>
      </c>
      <c r="H16" s="4">
        <v>0</v>
      </c>
    </row>
    <row r="17" spans="1:8" x14ac:dyDescent="0.35">
      <c r="A17" s="3" t="s">
        <v>6</v>
      </c>
      <c r="B17" s="2" t="s">
        <v>5</v>
      </c>
      <c r="C17" s="2">
        <v>218</v>
      </c>
      <c r="D17" s="2">
        <v>76</v>
      </c>
      <c r="E17" s="2">
        <v>0</v>
      </c>
      <c r="F17" s="2">
        <v>294</v>
      </c>
      <c r="G17" s="2">
        <v>0</v>
      </c>
      <c r="H17" s="2">
        <v>0</v>
      </c>
    </row>
    <row r="18" spans="1:8" ht="26" x14ac:dyDescent="0.35">
      <c r="A18" s="5" t="s">
        <v>4</v>
      </c>
      <c r="B18" s="4" t="s">
        <v>3</v>
      </c>
      <c r="C18" s="4">
        <v>25</v>
      </c>
      <c r="D18" s="4">
        <v>0</v>
      </c>
      <c r="E18" s="4">
        <v>0</v>
      </c>
      <c r="F18" s="4">
        <v>25</v>
      </c>
      <c r="G18" s="4">
        <v>16</v>
      </c>
      <c r="H18" s="4">
        <v>0</v>
      </c>
    </row>
    <row r="19" spans="1:8" x14ac:dyDescent="0.35">
      <c r="A19" s="3" t="s">
        <v>2</v>
      </c>
      <c r="B19" s="2" t="s">
        <v>1</v>
      </c>
      <c r="C19" s="2">
        <v>0</v>
      </c>
      <c r="D19" s="2">
        <v>2398</v>
      </c>
      <c r="E19" s="2">
        <v>1346</v>
      </c>
      <c r="F19" s="2">
        <v>3744</v>
      </c>
      <c r="G19" s="2">
        <v>0</v>
      </c>
      <c r="H19" s="2">
        <v>0</v>
      </c>
    </row>
    <row r="20" spans="1:8" x14ac:dyDescent="0.35">
      <c r="B20" s="517" t="s">
        <v>0</v>
      </c>
      <c r="C20" s="518">
        <f>SUM(C8:C19)</f>
        <v>971</v>
      </c>
      <c r="D20" s="518">
        <f>SUM(D8:D19)</f>
        <v>3573</v>
      </c>
      <c r="E20" s="518">
        <f t="shared" ref="E20:H20" si="0">SUM(E8:E19)</f>
        <v>1386</v>
      </c>
      <c r="F20" s="518">
        <f t="shared" si="0"/>
        <v>5930</v>
      </c>
      <c r="G20" s="518">
        <f t="shared" si="0"/>
        <v>49</v>
      </c>
      <c r="H20" s="518">
        <f t="shared" si="0"/>
        <v>58</v>
      </c>
    </row>
  </sheetData>
  <mergeCells count="7">
    <mergeCell ref="A2:H2"/>
    <mergeCell ref="A3:H3"/>
    <mergeCell ref="A4:H4"/>
    <mergeCell ref="A6:A7"/>
    <mergeCell ref="B6:B7"/>
    <mergeCell ref="C6:F6"/>
    <mergeCell ref="G6:H6"/>
  </mergeCells>
  <pageMargins left="0.7" right="0.7" top="0.75" bottom="0.75" header="0.3" footer="0.3"/>
  <pageSetup paperSize="9"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79"/>
  <sheetViews>
    <sheetView showGridLines="0" zoomScale="103" zoomScaleNormal="100" workbookViewId="0">
      <selection activeCell="K116" sqref="K116"/>
    </sheetView>
  </sheetViews>
  <sheetFormatPr baseColWidth="10" defaultColWidth="8.6328125" defaultRowHeight="14.5" x14ac:dyDescent="0.35"/>
  <cols>
    <col min="1" max="1" width="25.90625" style="7" customWidth="1"/>
    <col min="2" max="2" width="35.90625" style="7" customWidth="1"/>
    <col min="3" max="5" width="15.81640625" style="7" customWidth="1"/>
    <col min="6" max="6" width="2.6328125" style="7" customWidth="1"/>
    <col min="7" max="7" width="12.90625" style="7" bestFit="1" customWidth="1"/>
    <col min="8" max="16384" width="8.6328125" style="7"/>
  </cols>
  <sheetData>
    <row r="1" spans="1:13" x14ac:dyDescent="0.35">
      <c r="A1" s="579"/>
      <c r="B1" s="579"/>
      <c r="C1" s="579"/>
      <c r="D1" s="579"/>
      <c r="E1" s="579"/>
    </row>
    <row r="2" spans="1:13" s="19" customFormat="1" x14ac:dyDescent="0.35">
      <c r="A2" s="580" t="s">
        <v>23</v>
      </c>
      <c r="B2" s="580"/>
      <c r="C2" s="580"/>
      <c r="D2" s="580"/>
      <c r="E2" s="580"/>
      <c r="F2" s="46"/>
      <c r="G2" s="46"/>
      <c r="H2" s="46"/>
      <c r="I2" s="46"/>
      <c r="J2" s="46"/>
      <c r="K2" s="46"/>
      <c r="L2" s="46"/>
      <c r="M2" s="46"/>
    </row>
    <row r="3" spans="1:13" s="19" customFormat="1" x14ac:dyDescent="0.35">
      <c r="A3" s="580" t="s">
        <v>84</v>
      </c>
      <c r="B3" s="580"/>
      <c r="C3" s="580"/>
      <c r="D3" s="580"/>
      <c r="E3" s="580"/>
      <c r="F3" s="46"/>
      <c r="G3" s="46"/>
      <c r="H3" s="46"/>
      <c r="I3" s="46"/>
      <c r="J3" s="46"/>
      <c r="K3" s="46"/>
      <c r="L3" s="46"/>
      <c r="M3" s="46"/>
    </row>
    <row r="4" spans="1:13" s="19" customFormat="1" x14ac:dyDescent="0.35">
      <c r="A4" s="587" t="s">
        <v>36</v>
      </c>
      <c r="B4" s="587"/>
      <c r="C4" s="587"/>
      <c r="D4" s="587"/>
      <c r="E4" s="587"/>
      <c r="F4" s="259"/>
      <c r="G4" s="46"/>
      <c r="H4" s="46"/>
      <c r="I4" s="46"/>
      <c r="J4" s="46"/>
      <c r="K4" s="46"/>
      <c r="L4" s="46"/>
      <c r="M4" s="46"/>
    </row>
    <row r="5" spans="1:13" s="45" customFormat="1" x14ac:dyDescent="0.35">
      <c r="A5" s="580" t="s">
        <v>83</v>
      </c>
      <c r="B5" s="580"/>
      <c r="C5" s="580"/>
      <c r="D5" s="580"/>
      <c r="E5" s="580"/>
      <c r="F5" s="44"/>
      <c r="G5" s="44"/>
      <c r="H5" s="44"/>
      <c r="I5" s="44"/>
      <c r="J5" s="44"/>
      <c r="K5" s="44"/>
      <c r="L5" s="44"/>
      <c r="M5" s="44"/>
    </row>
    <row r="6" spans="1:13" s="45" customFormat="1" x14ac:dyDescent="0.35">
      <c r="A6" s="592" t="s">
        <v>82</v>
      </c>
      <c r="B6" s="592"/>
      <c r="C6" s="592"/>
      <c r="D6" s="592"/>
      <c r="E6" s="592"/>
      <c r="F6" s="44"/>
      <c r="G6" s="44"/>
      <c r="H6" s="44"/>
      <c r="I6" s="44"/>
      <c r="J6" s="44"/>
      <c r="K6" s="44"/>
      <c r="L6" s="44"/>
      <c r="M6" s="44"/>
    </row>
    <row r="7" spans="1:13" s="45" customFormat="1" x14ac:dyDescent="0.35">
      <c r="A7" s="579"/>
      <c r="B7" s="579"/>
      <c r="C7" s="579"/>
      <c r="D7" s="579"/>
      <c r="E7" s="579"/>
      <c r="F7" s="44"/>
      <c r="G7" s="44"/>
      <c r="H7" s="44"/>
      <c r="I7" s="44"/>
      <c r="J7" s="44"/>
      <c r="K7" s="44"/>
      <c r="L7" s="44"/>
      <c r="M7" s="44"/>
    </row>
    <row r="8" spans="1:13" s="45" customFormat="1" x14ac:dyDescent="0.35">
      <c r="A8" s="589" t="s">
        <v>81</v>
      </c>
      <c r="B8" s="590" t="s">
        <v>80</v>
      </c>
      <c r="C8" s="591" t="s">
        <v>79</v>
      </c>
      <c r="D8" s="590" t="s">
        <v>78</v>
      </c>
      <c r="E8" s="590"/>
      <c r="F8" s="44"/>
      <c r="G8" s="44"/>
      <c r="H8" s="44"/>
      <c r="I8" s="44"/>
      <c r="J8" s="44"/>
      <c r="K8" s="44"/>
      <c r="L8" s="44"/>
      <c r="M8" s="44"/>
    </row>
    <row r="9" spans="1:13" s="45" customFormat="1" x14ac:dyDescent="0.35">
      <c r="A9" s="589"/>
      <c r="B9" s="590"/>
      <c r="C9" s="591"/>
      <c r="D9" s="591" t="s">
        <v>77</v>
      </c>
      <c r="E9" s="591" t="s">
        <v>76</v>
      </c>
      <c r="F9" s="44"/>
      <c r="G9" s="44"/>
      <c r="H9" s="44"/>
      <c r="I9" s="44"/>
      <c r="J9" s="44"/>
      <c r="K9" s="44"/>
      <c r="L9" s="44"/>
      <c r="M9" s="44"/>
    </row>
    <row r="10" spans="1:13" s="35" customFormat="1" x14ac:dyDescent="0.35">
      <c r="A10" s="589"/>
      <c r="B10" s="590"/>
      <c r="C10" s="591"/>
      <c r="D10" s="591"/>
      <c r="E10" s="591"/>
      <c r="F10" s="44"/>
      <c r="G10" s="44"/>
      <c r="H10" s="44"/>
      <c r="I10" s="44"/>
      <c r="J10" s="44"/>
      <c r="K10" s="44"/>
      <c r="L10" s="44"/>
    </row>
    <row r="11" spans="1:13" s="12" customFormat="1" ht="15.5" customHeight="1" x14ac:dyDescent="0.35">
      <c r="A11" s="43"/>
      <c r="B11" s="43"/>
      <c r="C11" s="43"/>
      <c r="D11" s="43"/>
      <c r="E11" s="43"/>
      <c r="F11" s="35"/>
      <c r="G11" s="35"/>
      <c r="H11" s="35"/>
      <c r="I11" s="35"/>
      <c r="J11" s="35"/>
      <c r="K11" s="35"/>
      <c r="L11" s="35"/>
    </row>
    <row r="12" spans="1:13" s="12" customFormat="1" ht="15.5" customHeight="1" x14ac:dyDescent="0.35">
      <c r="A12" s="585" t="s">
        <v>30</v>
      </c>
      <c r="B12" s="586"/>
      <c r="C12" s="8"/>
      <c r="D12" s="8"/>
      <c r="E12" s="8"/>
    </row>
    <row r="13" spans="1:13" s="12" customFormat="1" ht="15.5" customHeight="1" x14ac:dyDescent="0.35">
      <c r="A13" s="16" t="s">
        <v>992</v>
      </c>
      <c r="B13" s="15" t="s">
        <v>75</v>
      </c>
      <c r="C13" s="37">
        <v>1</v>
      </c>
      <c r="D13" s="36">
        <v>103950</v>
      </c>
      <c r="E13" s="36">
        <v>103950</v>
      </c>
    </row>
    <row r="14" spans="1:13" s="12" customFormat="1" ht="15.5" customHeight="1" x14ac:dyDescent="0.35">
      <c r="A14" s="16" t="s">
        <v>993</v>
      </c>
      <c r="B14" s="15" t="s">
        <v>74</v>
      </c>
      <c r="C14" s="37">
        <v>2</v>
      </c>
      <c r="D14" s="36">
        <v>59100</v>
      </c>
      <c r="E14" s="36">
        <v>59100</v>
      </c>
    </row>
    <row r="15" spans="1:13" s="12" customFormat="1" ht="15.5" customHeight="1" x14ac:dyDescent="0.35">
      <c r="A15" s="16" t="s">
        <v>994</v>
      </c>
      <c r="B15" s="15" t="s">
        <v>73</v>
      </c>
      <c r="C15" s="37">
        <v>1</v>
      </c>
      <c r="D15" s="36">
        <v>59100</v>
      </c>
      <c r="E15" s="36">
        <v>59100</v>
      </c>
    </row>
    <row r="16" spans="1:13" s="12" customFormat="1" ht="15.5" customHeight="1" x14ac:dyDescent="0.35">
      <c r="A16" s="16" t="s">
        <v>995</v>
      </c>
      <c r="B16" s="15" t="s">
        <v>72</v>
      </c>
      <c r="C16" s="37">
        <v>9</v>
      </c>
      <c r="D16" s="36">
        <v>42580.799999999996</v>
      </c>
      <c r="E16" s="36">
        <v>42580.799999999996</v>
      </c>
    </row>
    <row r="17" spans="1:5" s="12" customFormat="1" ht="15.5" customHeight="1" x14ac:dyDescent="0.35">
      <c r="A17" s="16" t="s">
        <v>996</v>
      </c>
      <c r="B17" s="15" t="s">
        <v>71</v>
      </c>
      <c r="C17" s="37">
        <v>8</v>
      </c>
      <c r="D17" s="36">
        <v>30320.7</v>
      </c>
      <c r="E17" s="36">
        <v>30320.7</v>
      </c>
    </row>
    <row r="18" spans="1:5" s="12" customFormat="1" ht="15.5" customHeight="1" x14ac:dyDescent="0.35">
      <c r="A18" s="16" t="s">
        <v>997</v>
      </c>
      <c r="B18" s="15" t="s">
        <v>70</v>
      </c>
      <c r="C18" s="37">
        <v>6</v>
      </c>
      <c r="D18" s="36">
        <v>26311.8</v>
      </c>
      <c r="E18" s="36">
        <v>26311.8</v>
      </c>
    </row>
    <row r="19" spans="1:5" s="12" customFormat="1" ht="15.5" customHeight="1" x14ac:dyDescent="0.35">
      <c r="A19" s="16" t="s">
        <v>998</v>
      </c>
      <c r="B19" s="15" t="s">
        <v>69</v>
      </c>
      <c r="C19" s="37">
        <v>20</v>
      </c>
      <c r="D19" s="36">
        <v>23977.800000000003</v>
      </c>
      <c r="E19" s="36">
        <v>23977.800000000003</v>
      </c>
    </row>
    <row r="20" spans="1:5" s="12" customFormat="1" ht="15.5" customHeight="1" x14ac:dyDescent="0.35">
      <c r="A20" s="16" t="s">
        <v>999</v>
      </c>
      <c r="B20" s="15" t="s">
        <v>47</v>
      </c>
      <c r="C20" s="37">
        <v>31</v>
      </c>
      <c r="D20" s="36">
        <v>20101.5</v>
      </c>
      <c r="E20" s="36">
        <v>20101.5</v>
      </c>
    </row>
    <row r="21" spans="1:5" s="12" customFormat="1" ht="15.5" customHeight="1" x14ac:dyDescent="0.35">
      <c r="A21" s="16" t="s">
        <v>1000</v>
      </c>
      <c r="B21" s="15" t="s">
        <v>68</v>
      </c>
      <c r="C21" s="37">
        <v>6</v>
      </c>
      <c r="D21" s="36">
        <v>17890.2</v>
      </c>
      <c r="E21" s="36">
        <v>17890.2</v>
      </c>
    </row>
    <row r="22" spans="1:5" s="12" customFormat="1" ht="15.5" customHeight="1" x14ac:dyDescent="0.35">
      <c r="A22" s="16" t="s">
        <v>1021</v>
      </c>
      <c r="B22" s="15" t="s">
        <v>66</v>
      </c>
      <c r="C22" s="37">
        <v>4</v>
      </c>
      <c r="D22" s="36">
        <v>17503.2</v>
      </c>
      <c r="E22" s="36">
        <v>17503.2</v>
      </c>
    </row>
    <row r="23" spans="1:5" s="12" customFormat="1" ht="15.5" customHeight="1" x14ac:dyDescent="0.35">
      <c r="A23" s="16" t="s">
        <v>1002</v>
      </c>
      <c r="B23" s="15" t="s">
        <v>44</v>
      </c>
      <c r="C23" s="42">
        <v>17</v>
      </c>
      <c r="D23" s="36">
        <v>15097.8</v>
      </c>
      <c r="E23" s="36">
        <v>15097.8</v>
      </c>
    </row>
    <row r="24" spans="1:5" s="12" customFormat="1" ht="15.5" customHeight="1" x14ac:dyDescent="0.35">
      <c r="A24" s="16" t="s">
        <v>1003</v>
      </c>
      <c r="B24" s="41" t="s">
        <v>65</v>
      </c>
      <c r="C24" s="40">
        <v>2</v>
      </c>
      <c r="D24" s="36">
        <v>13735.199999999999</v>
      </c>
      <c r="E24" s="36">
        <v>13735.199999999999</v>
      </c>
    </row>
    <row r="25" spans="1:5" s="12" customFormat="1" ht="15.5" customHeight="1" x14ac:dyDescent="0.35">
      <c r="A25" s="16" t="s">
        <v>1004</v>
      </c>
      <c r="B25" s="15" t="s">
        <v>64</v>
      </c>
      <c r="C25" s="39">
        <v>10</v>
      </c>
      <c r="D25" s="38">
        <v>12355.5</v>
      </c>
      <c r="E25" s="38">
        <v>12355.5</v>
      </c>
    </row>
    <row r="26" spans="1:5" s="12" customFormat="1" ht="15.5" customHeight="1" x14ac:dyDescent="0.35">
      <c r="A26" s="16" t="s">
        <v>1005</v>
      </c>
      <c r="B26" s="15" t="s">
        <v>63</v>
      </c>
      <c r="C26" s="37">
        <v>7</v>
      </c>
      <c r="D26" s="36">
        <v>12114.9</v>
      </c>
      <c r="E26" s="36">
        <v>12114.9</v>
      </c>
    </row>
    <row r="27" spans="1:5" s="12" customFormat="1" ht="15.5" customHeight="1" x14ac:dyDescent="0.35">
      <c r="A27" s="16" t="s">
        <v>1006</v>
      </c>
      <c r="B27" s="15" t="s">
        <v>42</v>
      </c>
      <c r="C27" s="37">
        <v>6</v>
      </c>
      <c r="D27" s="36">
        <v>11319.3</v>
      </c>
      <c r="E27" s="36">
        <v>11319.3</v>
      </c>
    </row>
    <row r="28" spans="1:5" s="12" customFormat="1" ht="15.5" customHeight="1" x14ac:dyDescent="0.35">
      <c r="A28" s="16" t="s">
        <v>1007</v>
      </c>
      <c r="B28" s="15" t="s">
        <v>62</v>
      </c>
      <c r="C28" s="37">
        <v>6</v>
      </c>
      <c r="D28" s="36">
        <v>10291.799999999999</v>
      </c>
      <c r="E28" s="36">
        <v>10291.799999999999</v>
      </c>
    </row>
    <row r="29" spans="1:5" s="12" customFormat="1" ht="15.5" customHeight="1" x14ac:dyDescent="0.35">
      <c r="A29" s="16" t="s">
        <v>1008</v>
      </c>
      <c r="B29" s="15" t="s">
        <v>61</v>
      </c>
      <c r="C29" s="37">
        <v>12</v>
      </c>
      <c r="D29" s="36">
        <v>10244.1</v>
      </c>
      <c r="E29" s="36">
        <v>10244.1</v>
      </c>
    </row>
    <row r="30" spans="1:5" s="12" customFormat="1" ht="15.5" customHeight="1" x14ac:dyDescent="0.35">
      <c r="A30" s="16" t="s">
        <v>1028</v>
      </c>
      <c r="B30" s="15" t="s">
        <v>41</v>
      </c>
      <c r="C30" s="37">
        <v>4</v>
      </c>
      <c r="D30" s="36">
        <v>9803.0999999999985</v>
      </c>
      <c r="E30" s="36">
        <v>9803.0999999999985</v>
      </c>
    </row>
    <row r="31" spans="1:5" s="12" customFormat="1" ht="15.5" customHeight="1" x14ac:dyDescent="0.35">
      <c r="A31" s="16" t="s">
        <v>1010</v>
      </c>
      <c r="B31" s="15" t="s">
        <v>60</v>
      </c>
      <c r="C31" s="37">
        <v>1</v>
      </c>
      <c r="D31" s="36">
        <v>9265.5</v>
      </c>
      <c r="E31" s="36">
        <v>9265.5</v>
      </c>
    </row>
    <row r="32" spans="1:5" s="12" customFormat="1" ht="15.5" customHeight="1" x14ac:dyDescent="0.35">
      <c r="A32" s="16" t="s">
        <v>1011</v>
      </c>
      <c r="B32" s="15" t="s">
        <v>59</v>
      </c>
      <c r="C32" s="37">
        <v>2</v>
      </c>
      <c r="D32" s="36">
        <v>9027.3000000000011</v>
      </c>
      <c r="E32" s="36">
        <v>9027.3000000000011</v>
      </c>
    </row>
    <row r="33" spans="1:12" s="12" customFormat="1" ht="15.5" customHeight="1" x14ac:dyDescent="0.35">
      <c r="A33" s="16" t="s">
        <v>1013</v>
      </c>
      <c r="B33" s="15" t="s">
        <v>57</v>
      </c>
      <c r="C33" s="37">
        <v>1</v>
      </c>
      <c r="D33" s="36">
        <v>8328.2999999999993</v>
      </c>
      <c r="E33" s="36">
        <v>8328.2999999999993</v>
      </c>
    </row>
    <row r="34" spans="1:12" s="12" customFormat="1" ht="15.5" customHeight="1" x14ac:dyDescent="0.35">
      <c r="A34" s="16" t="s">
        <v>1015</v>
      </c>
      <c r="B34" s="15" t="s">
        <v>55</v>
      </c>
      <c r="C34" s="37">
        <v>1</v>
      </c>
      <c r="D34" s="36">
        <v>7867.5</v>
      </c>
      <c r="E34" s="36">
        <v>7867.5</v>
      </c>
    </row>
    <row r="35" spans="1:12" s="8" customFormat="1" x14ac:dyDescent="0.35">
      <c r="A35" s="16" t="s">
        <v>1017</v>
      </c>
      <c r="B35" s="15" t="s">
        <v>51</v>
      </c>
      <c r="C35" s="37">
        <v>1</v>
      </c>
      <c r="D35" s="36">
        <v>7383</v>
      </c>
      <c r="E35" s="36">
        <v>7383</v>
      </c>
      <c r="F35" s="12"/>
      <c r="G35" s="12"/>
      <c r="H35" s="12"/>
      <c r="I35" s="12"/>
      <c r="J35" s="12"/>
      <c r="K35" s="12"/>
      <c r="L35" s="12"/>
    </row>
    <row r="36" spans="1:12" ht="15.5" customHeight="1" x14ac:dyDescent="0.35">
      <c r="A36" s="16" t="s">
        <v>1019</v>
      </c>
      <c r="B36" s="15" t="s">
        <v>67</v>
      </c>
      <c r="C36" s="37">
        <v>1</v>
      </c>
      <c r="D36" s="36">
        <v>7374.6</v>
      </c>
      <c r="E36" s="36">
        <v>7374.6</v>
      </c>
      <c r="F36" s="8"/>
      <c r="G36" s="8"/>
      <c r="H36" s="8"/>
      <c r="I36" s="8"/>
      <c r="J36" s="8"/>
      <c r="K36" s="8"/>
      <c r="L36" s="8"/>
    </row>
    <row r="37" spans="1:12" s="35" customFormat="1" x14ac:dyDescent="0.35">
      <c r="A37" s="11"/>
      <c r="B37" s="228" t="s">
        <v>673</v>
      </c>
      <c r="C37" s="10">
        <f>SUM(C11:C36)</f>
        <v>159</v>
      </c>
      <c r="D37" s="9"/>
      <c r="E37" s="9"/>
      <c r="F37" s="7"/>
      <c r="G37" s="7"/>
      <c r="H37" s="7"/>
      <c r="I37" s="7"/>
      <c r="J37" s="7"/>
      <c r="K37" s="7"/>
      <c r="L37" s="7"/>
    </row>
    <row r="38" spans="1:12" s="12" customFormat="1" ht="15.5" customHeight="1" x14ac:dyDescent="0.35">
      <c r="A38" s="588"/>
      <c r="B38" s="588"/>
      <c r="C38" s="588"/>
      <c r="D38" s="588"/>
      <c r="E38" s="588"/>
      <c r="F38" s="35"/>
      <c r="G38" s="35"/>
      <c r="H38" s="35"/>
      <c r="I38" s="35"/>
      <c r="J38" s="35"/>
      <c r="K38" s="35"/>
      <c r="L38" s="35"/>
    </row>
    <row r="39" spans="1:12" s="12" customFormat="1" ht="15.5" customHeight="1" x14ac:dyDescent="0.35">
      <c r="A39" s="583" t="s">
        <v>29</v>
      </c>
      <c r="B39" s="584"/>
      <c r="C39" s="8"/>
      <c r="D39" s="8"/>
      <c r="E39" s="8"/>
    </row>
    <row r="40" spans="1:12" s="12" customFormat="1" ht="15.5" customHeight="1" x14ac:dyDescent="0.35">
      <c r="A40" s="16" t="s">
        <v>1021</v>
      </c>
      <c r="B40" s="34" t="s">
        <v>66</v>
      </c>
      <c r="C40" s="33">
        <v>2</v>
      </c>
      <c r="D40" s="32">
        <v>20869.8</v>
      </c>
      <c r="E40" s="32">
        <v>20869.8</v>
      </c>
    </row>
    <row r="41" spans="1:12" s="12" customFormat="1" ht="15.5" customHeight="1" x14ac:dyDescent="0.35">
      <c r="A41" s="16" t="s">
        <v>1002</v>
      </c>
      <c r="B41" s="31" t="s">
        <v>44</v>
      </c>
      <c r="C41" s="30">
        <v>1</v>
      </c>
      <c r="D41" s="29">
        <v>18001.8</v>
      </c>
      <c r="E41" s="29">
        <v>18001.8</v>
      </c>
    </row>
    <row r="42" spans="1:12" s="12" customFormat="1" ht="15.5" customHeight="1" x14ac:dyDescent="0.35">
      <c r="A42" s="16" t="s">
        <v>1003</v>
      </c>
      <c r="B42" s="31" t="s">
        <v>65</v>
      </c>
      <c r="C42" s="30">
        <v>1</v>
      </c>
      <c r="D42" s="29">
        <v>16377.3</v>
      </c>
      <c r="E42" s="29">
        <v>16377.3</v>
      </c>
    </row>
    <row r="43" spans="1:12" s="12" customFormat="1" ht="15.5" customHeight="1" x14ac:dyDescent="0.35">
      <c r="A43" s="16" t="s">
        <v>1004</v>
      </c>
      <c r="B43" s="31" t="s">
        <v>64</v>
      </c>
      <c r="C43" s="30">
        <v>2</v>
      </c>
      <c r="D43" s="32">
        <v>14731.8</v>
      </c>
      <c r="E43" s="32">
        <v>14731.8</v>
      </c>
    </row>
    <row r="44" spans="1:12" s="12" customFormat="1" ht="15.5" customHeight="1" x14ac:dyDescent="0.35">
      <c r="A44" s="16" t="s">
        <v>1005</v>
      </c>
      <c r="B44" s="31" t="s">
        <v>63</v>
      </c>
      <c r="C44" s="30">
        <v>1</v>
      </c>
      <c r="D44" s="29">
        <v>14445</v>
      </c>
      <c r="E44" s="29">
        <v>14445</v>
      </c>
    </row>
    <row r="45" spans="1:12" s="12" customFormat="1" ht="15.5" customHeight="1" x14ac:dyDescent="0.35">
      <c r="A45" s="16" t="s">
        <v>1007</v>
      </c>
      <c r="B45" s="31" t="s">
        <v>62</v>
      </c>
      <c r="C45" s="30">
        <v>1</v>
      </c>
      <c r="D45" s="29">
        <v>12271.199999999999</v>
      </c>
      <c r="E45" s="29">
        <v>12271.199999999999</v>
      </c>
    </row>
    <row r="46" spans="1:12" s="12" customFormat="1" ht="15.5" customHeight="1" x14ac:dyDescent="0.35">
      <c r="A46" s="16" t="s">
        <v>1008</v>
      </c>
      <c r="B46" s="31" t="s">
        <v>61</v>
      </c>
      <c r="C46" s="30">
        <v>1</v>
      </c>
      <c r="D46" s="29">
        <v>12214.5</v>
      </c>
      <c r="E46" s="29">
        <v>12214.5</v>
      </c>
    </row>
    <row r="47" spans="1:12" s="12" customFormat="1" ht="15.5" customHeight="1" x14ac:dyDescent="0.35">
      <c r="A47" s="16" t="s">
        <v>1028</v>
      </c>
      <c r="B47" s="31" t="s">
        <v>41</v>
      </c>
      <c r="C47" s="30">
        <v>1</v>
      </c>
      <c r="D47" s="29">
        <v>11688.900000000001</v>
      </c>
      <c r="E47" s="29">
        <v>11688.900000000001</v>
      </c>
    </row>
    <row r="48" spans="1:12" s="12" customFormat="1" ht="15.5" customHeight="1" x14ac:dyDescent="0.35">
      <c r="A48" s="16" t="s">
        <v>1010</v>
      </c>
      <c r="B48" s="31" t="s">
        <v>60</v>
      </c>
      <c r="C48" s="30">
        <v>2</v>
      </c>
      <c r="D48" s="29">
        <v>11047.5</v>
      </c>
      <c r="E48" s="29">
        <v>11047.5</v>
      </c>
    </row>
    <row r="49" spans="1:12" s="12" customFormat="1" ht="15.5" customHeight="1" x14ac:dyDescent="0.35">
      <c r="A49" s="16" t="s">
        <v>1011</v>
      </c>
      <c r="B49" s="31" t="s">
        <v>59</v>
      </c>
      <c r="C49" s="30">
        <v>1</v>
      </c>
      <c r="D49" s="29">
        <v>10764</v>
      </c>
      <c r="E49" s="29">
        <v>10764</v>
      </c>
    </row>
    <row r="50" spans="1:12" s="12" customFormat="1" ht="15.75" customHeight="1" x14ac:dyDescent="0.35">
      <c r="A50" s="16" t="s">
        <v>1012</v>
      </c>
      <c r="B50" s="31" t="s">
        <v>58</v>
      </c>
      <c r="C50" s="30">
        <v>1</v>
      </c>
      <c r="D50" s="29">
        <v>10232.1</v>
      </c>
      <c r="E50" s="29">
        <v>10232.1</v>
      </c>
    </row>
    <row r="51" spans="1:12" s="12" customFormat="1" ht="15.5" customHeight="1" x14ac:dyDescent="0.35">
      <c r="A51" s="16" t="s">
        <v>1013</v>
      </c>
      <c r="B51" s="31" t="s">
        <v>57</v>
      </c>
      <c r="C51" s="30">
        <v>1</v>
      </c>
      <c r="D51" s="29">
        <v>9930</v>
      </c>
      <c r="E51" s="29">
        <v>9930</v>
      </c>
    </row>
    <row r="52" spans="1:12" s="12" customFormat="1" ht="15.5" customHeight="1" x14ac:dyDescent="0.35">
      <c r="A52" s="16" t="s">
        <v>1014</v>
      </c>
      <c r="B52" s="31" t="s">
        <v>56</v>
      </c>
      <c r="C52" s="30">
        <v>1</v>
      </c>
      <c r="D52" s="29">
        <v>9817.5</v>
      </c>
      <c r="E52" s="29">
        <v>9817.5</v>
      </c>
    </row>
    <row r="53" spans="1:12" s="12" customFormat="1" ht="15.5" customHeight="1" x14ac:dyDescent="0.35">
      <c r="A53" s="16" t="s">
        <v>1015</v>
      </c>
      <c r="B53" s="31" t="s">
        <v>55</v>
      </c>
      <c r="C53" s="30">
        <v>1</v>
      </c>
      <c r="D53" s="29">
        <v>9381</v>
      </c>
      <c r="E53" s="29">
        <v>9381</v>
      </c>
    </row>
    <row r="54" spans="1:12" s="12" customFormat="1" ht="15.5" customHeight="1" x14ac:dyDescent="0.35">
      <c r="A54" s="16" t="s">
        <v>1016</v>
      </c>
      <c r="B54" s="31" t="s">
        <v>54</v>
      </c>
      <c r="C54" s="30">
        <v>4</v>
      </c>
      <c r="D54" s="29">
        <v>9117.9</v>
      </c>
      <c r="E54" s="29">
        <v>9117.9</v>
      </c>
    </row>
    <row r="55" spans="1:12" s="12" customFormat="1" ht="15.5" customHeight="1" x14ac:dyDescent="0.35">
      <c r="A55" s="16" t="s">
        <v>1018</v>
      </c>
      <c r="B55" s="31" t="s">
        <v>53</v>
      </c>
      <c r="C55" s="30">
        <v>3</v>
      </c>
      <c r="D55" s="29">
        <v>8793.2999999999993</v>
      </c>
      <c r="E55" s="29">
        <v>8793.2999999999993</v>
      </c>
    </row>
    <row r="56" spans="1:12" s="8" customFormat="1" x14ac:dyDescent="0.35">
      <c r="A56" s="16" t="s">
        <v>1039</v>
      </c>
      <c r="B56" s="31" t="s">
        <v>52</v>
      </c>
      <c r="C56" s="30">
        <v>1</v>
      </c>
      <c r="D56" s="29">
        <v>8442.3000000000011</v>
      </c>
      <c r="E56" s="29">
        <v>8442.3000000000011</v>
      </c>
      <c r="F56" s="12"/>
      <c r="G56" s="12"/>
      <c r="H56" s="12"/>
      <c r="I56" s="12"/>
      <c r="J56" s="12"/>
      <c r="K56" s="12"/>
      <c r="L56" s="12"/>
    </row>
    <row r="57" spans="1:12" ht="15.5" customHeight="1" x14ac:dyDescent="0.35">
      <c r="A57" s="16" t="s">
        <v>1017</v>
      </c>
      <c r="B57" s="31" t="s">
        <v>51</v>
      </c>
      <c r="C57" s="30">
        <v>5</v>
      </c>
      <c r="D57" s="29">
        <v>8442.3000000000011</v>
      </c>
      <c r="E57" s="29">
        <v>8442.3000000000011</v>
      </c>
      <c r="F57" s="8"/>
      <c r="G57" s="8"/>
      <c r="H57" s="8"/>
      <c r="I57" s="8"/>
      <c r="J57" s="8"/>
      <c r="K57" s="8"/>
      <c r="L57" s="8"/>
    </row>
    <row r="58" spans="1:12" x14ac:dyDescent="0.35">
      <c r="A58" s="11"/>
      <c r="B58" s="228" t="s">
        <v>666</v>
      </c>
      <c r="C58" s="10">
        <f>SUM(C40:C57)</f>
        <v>30</v>
      </c>
      <c r="D58" s="9"/>
      <c r="E58" s="9"/>
    </row>
    <row r="59" spans="1:12" ht="15.5" customHeight="1" x14ac:dyDescent="0.35">
      <c r="A59" s="588"/>
      <c r="B59" s="588"/>
      <c r="C59" s="588"/>
      <c r="D59" s="588"/>
      <c r="E59" s="588"/>
    </row>
    <row r="60" spans="1:12" ht="15.5" customHeight="1" x14ac:dyDescent="0.35">
      <c r="A60" s="28"/>
      <c r="B60" s="454" t="s">
        <v>50</v>
      </c>
      <c r="C60" s="455">
        <f>+C37+C58</f>
        <v>189</v>
      </c>
      <c r="D60" s="28"/>
      <c r="E60" s="28"/>
    </row>
    <row r="61" spans="1:12" ht="15.5" customHeight="1" x14ac:dyDescent="0.35">
      <c r="A61" s="26"/>
      <c r="B61" s="26"/>
      <c r="C61" s="26"/>
      <c r="D61" s="26"/>
      <c r="E61" s="26"/>
    </row>
    <row r="62" spans="1:12" s="8" customFormat="1" x14ac:dyDescent="0.35">
      <c r="A62" s="26"/>
      <c r="B62" s="26"/>
      <c r="C62" s="26"/>
      <c r="D62" s="26"/>
      <c r="E62" s="26"/>
      <c r="F62" s="7"/>
      <c r="G62" s="7"/>
      <c r="H62" s="7"/>
      <c r="I62" s="7"/>
      <c r="J62" s="7"/>
      <c r="K62" s="7"/>
      <c r="L62" s="7"/>
    </row>
    <row r="63" spans="1:12" ht="15.5" customHeight="1" x14ac:dyDescent="0.35">
      <c r="A63" s="581" t="s">
        <v>49</v>
      </c>
      <c r="B63" s="582"/>
      <c r="C63" s="26"/>
      <c r="D63" s="27"/>
      <c r="E63" s="27"/>
      <c r="F63" s="8"/>
      <c r="G63" s="8"/>
      <c r="H63" s="8"/>
      <c r="I63" s="8"/>
      <c r="J63" s="8"/>
      <c r="K63" s="8"/>
      <c r="L63" s="8"/>
    </row>
    <row r="64" spans="1:12" ht="15.5" customHeight="1" x14ac:dyDescent="0.35">
      <c r="A64" s="583" t="s">
        <v>961</v>
      </c>
      <c r="B64" s="584"/>
      <c r="C64" s="26"/>
      <c r="D64" s="8"/>
      <c r="E64" s="8"/>
    </row>
    <row r="65" spans="1:12" s="8" customFormat="1" x14ac:dyDescent="0.35">
      <c r="A65" s="16" t="s">
        <v>1040</v>
      </c>
      <c r="B65" s="23" t="s">
        <v>48</v>
      </c>
      <c r="C65" s="22">
        <v>9</v>
      </c>
      <c r="D65" s="25">
        <v>2968.5</v>
      </c>
      <c r="E65" s="25">
        <v>2968.5</v>
      </c>
      <c r="F65" s="7"/>
      <c r="G65" s="7"/>
      <c r="H65" s="7"/>
      <c r="I65" s="7"/>
      <c r="J65" s="7"/>
      <c r="K65" s="7"/>
      <c r="L65" s="7"/>
    </row>
    <row r="66" spans="1:12" s="19" customFormat="1" x14ac:dyDescent="0.35">
      <c r="A66" s="24" t="s">
        <v>1040</v>
      </c>
      <c r="B66" s="23" t="s">
        <v>45</v>
      </c>
      <c r="C66" s="22">
        <v>1</v>
      </c>
      <c r="D66" s="21">
        <v>13614.6</v>
      </c>
      <c r="E66" s="21">
        <v>13614.6</v>
      </c>
      <c r="F66" s="8"/>
      <c r="G66" s="8"/>
      <c r="H66" s="8"/>
      <c r="I66" s="8"/>
      <c r="J66" s="8"/>
      <c r="K66" s="8"/>
      <c r="L66" s="8"/>
    </row>
    <row r="67" spans="1:12" s="8" customFormat="1" x14ac:dyDescent="0.35">
      <c r="A67" s="11"/>
      <c r="B67" s="228" t="s">
        <v>969</v>
      </c>
      <c r="C67" s="10">
        <f>+C65+C66</f>
        <v>10</v>
      </c>
      <c r="D67" s="20"/>
      <c r="E67" s="20"/>
      <c r="F67" s="19"/>
      <c r="G67" s="19"/>
      <c r="H67" s="19"/>
      <c r="I67" s="19"/>
      <c r="J67" s="19"/>
      <c r="K67" s="19"/>
      <c r="L67" s="19"/>
    </row>
    <row r="68" spans="1:12" s="12" customFormat="1" ht="15.5" customHeight="1" x14ac:dyDescent="0.35">
      <c r="A68" s="19"/>
      <c r="B68" s="19"/>
      <c r="C68" s="19"/>
      <c r="D68" s="18"/>
      <c r="E68" s="18"/>
      <c r="F68" s="8"/>
      <c r="G68" s="8"/>
      <c r="H68" s="8"/>
      <c r="I68" s="8"/>
      <c r="J68" s="8"/>
      <c r="K68" s="8"/>
      <c r="L68" s="8"/>
    </row>
    <row r="69" spans="1:12" s="12" customFormat="1" ht="15.5" customHeight="1" x14ac:dyDescent="0.35">
      <c r="A69" s="585" t="s">
        <v>25</v>
      </c>
      <c r="B69" s="586"/>
      <c r="C69" s="8"/>
      <c r="D69" s="17"/>
      <c r="E69" s="17"/>
    </row>
    <row r="70" spans="1:12" s="12" customFormat="1" ht="15.5" customHeight="1" x14ac:dyDescent="0.35">
      <c r="A70" s="16" t="s">
        <v>1040</v>
      </c>
      <c r="B70" s="15" t="s">
        <v>47</v>
      </c>
      <c r="C70" s="14">
        <v>2</v>
      </c>
      <c r="D70" s="21">
        <v>21284</v>
      </c>
      <c r="E70" s="21">
        <v>21284</v>
      </c>
      <c r="G70" s="13"/>
    </row>
    <row r="71" spans="1:12" s="12" customFormat="1" ht="15.5" customHeight="1" x14ac:dyDescent="0.35">
      <c r="A71" s="16" t="s">
        <v>1040</v>
      </c>
      <c r="B71" s="15" t="s">
        <v>46</v>
      </c>
      <c r="C71" s="14">
        <v>2</v>
      </c>
      <c r="D71" s="21">
        <v>19140</v>
      </c>
      <c r="E71" s="21">
        <v>19140</v>
      </c>
      <c r="G71" s="13"/>
    </row>
    <row r="72" spans="1:12" s="12" customFormat="1" ht="15.5" customHeight="1" x14ac:dyDescent="0.35">
      <c r="A72" s="16" t="s">
        <v>1040</v>
      </c>
      <c r="B72" s="15" t="s">
        <v>45</v>
      </c>
      <c r="C72" s="14">
        <v>5</v>
      </c>
      <c r="D72" s="21">
        <v>13789</v>
      </c>
      <c r="E72" s="21">
        <v>13789</v>
      </c>
      <c r="G72" s="13"/>
    </row>
    <row r="73" spans="1:12" s="12" customFormat="1" ht="15.5" customHeight="1" x14ac:dyDescent="0.35">
      <c r="A73" s="16" t="s">
        <v>1040</v>
      </c>
      <c r="B73" s="15" t="s">
        <v>44</v>
      </c>
      <c r="C73" s="14">
        <v>1</v>
      </c>
      <c r="D73" s="21">
        <v>11930</v>
      </c>
      <c r="E73" s="21">
        <v>11930</v>
      </c>
      <c r="G73" s="13"/>
    </row>
    <row r="74" spans="1:12" s="12" customFormat="1" ht="15.5" customHeight="1" x14ac:dyDescent="0.35">
      <c r="A74" s="16" t="s">
        <v>1040</v>
      </c>
      <c r="B74" s="15" t="s">
        <v>43</v>
      </c>
      <c r="C74" s="14">
        <v>10</v>
      </c>
      <c r="D74" s="21">
        <v>10643</v>
      </c>
      <c r="E74" s="21">
        <v>10643</v>
      </c>
      <c r="G74" s="13"/>
    </row>
    <row r="75" spans="1:12" s="12" customFormat="1" ht="15.5" customHeight="1" x14ac:dyDescent="0.35">
      <c r="A75" s="16" t="s">
        <v>1040</v>
      </c>
      <c r="B75" s="15" t="s">
        <v>42</v>
      </c>
      <c r="C75" s="14">
        <v>8</v>
      </c>
      <c r="D75" s="21">
        <v>9419</v>
      </c>
      <c r="E75" s="21">
        <v>9419</v>
      </c>
      <c r="G75" s="13"/>
    </row>
    <row r="76" spans="1:12" s="12" customFormat="1" ht="15.5" customHeight="1" x14ac:dyDescent="0.35">
      <c r="A76" s="16" t="s">
        <v>1040</v>
      </c>
      <c r="B76" s="15" t="s">
        <v>41</v>
      </c>
      <c r="C76" s="14">
        <v>3</v>
      </c>
      <c r="D76" s="21">
        <v>7982</v>
      </c>
      <c r="E76" s="21">
        <v>7982</v>
      </c>
      <c r="G76" s="13"/>
    </row>
    <row r="77" spans="1:12" s="12" customFormat="1" ht="15.5" customHeight="1" x14ac:dyDescent="0.35">
      <c r="A77" s="16" t="s">
        <v>1040</v>
      </c>
      <c r="B77" s="15" t="s">
        <v>40</v>
      </c>
      <c r="C77" s="14">
        <v>2</v>
      </c>
      <c r="D77" s="21">
        <v>6968</v>
      </c>
      <c r="E77" s="21">
        <v>6968</v>
      </c>
      <c r="G77" s="13"/>
    </row>
    <row r="78" spans="1:12" s="8" customFormat="1" x14ac:dyDescent="0.35">
      <c r="A78" s="16" t="s">
        <v>1040</v>
      </c>
      <c r="B78" s="15" t="s">
        <v>39</v>
      </c>
      <c r="C78" s="14">
        <v>13</v>
      </c>
      <c r="D78" s="21">
        <v>6345</v>
      </c>
      <c r="E78" s="21">
        <v>6345</v>
      </c>
      <c r="F78" s="12"/>
      <c r="G78" s="13"/>
      <c r="H78" s="12"/>
      <c r="I78" s="12"/>
      <c r="J78" s="12"/>
      <c r="K78" s="12"/>
      <c r="L78" s="12"/>
    </row>
    <row r="79" spans="1:12" ht="30" customHeight="1" x14ac:dyDescent="0.35">
      <c r="A79" s="11"/>
      <c r="B79" s="247" t="s">
        <v>38</v>
      </c>
      <c r="C79" s="10">
        <f>SUM(C70:C78)</f>
        <v>46</v>
      </c>
      <c r="D79" s="9"/>
      <c r="E79" s="9"/>
      <c r="F79" s="8"/>
      <c r="G79" s="8"/>
      <c r="H79" s="8"/>
      <c r="I79" s="8"/>
      <c r="J79" s="8"/>
      <c r="K79" s="8"/>
      <c r="L79" s="8"/>
    </row>
  </sheetData>
  <mergeCells count="20">
    <mergeCell ref="A64:B64"/>
    <mergeCell ref="A69:B69"/>
    <mergeCell ref="A4:E4"/>
    <mergeCell ref="A38:E38"/>
    <mergeCell ref="A59:E59"/>
    <mergeCell ref="A7:E7"/>
    <mergeCell ref="A8:A10"/>
    <mergeCell ref="B8:B10"/>
    <mergeCell ref="C8:C10"/>
    <mergeCell ref="D8:E8"/>
    <mergeCell ref="D9:D10"/>
    <mergeCell ref="E9:E10"/>
    <mergeCell ref="A12:B12"/>
    <mergeCell ref="A39:B39"/>
    <mergeCell ref="A6:E6"/>
    <mergeCell ref="A1:E1"/>
    <mergeCell ref="A2:E2"/>
    <mergeCell ref="A3:E3"/>
    <mergeCell ref="A5:E5"/>
    <mergeCell ref="A63:B63"/>
  </mergeCells>
  <printOptions horizontalCentered="1"/>
  <pageMargins left="0.47244094488188981" right="0.47244094488188981" top="0.86614173228346458" bottom="0.47244094488188981" header="0" footer="0"/>
  <pageSetup fitToHeight="0" orientation="landscape" r:id="rId1"/>
  <headerFooter>
    <oddHeader>&amp;L&amp;G</oddHeader>
    <oddFooter>&amp;R&amp;G</oddFooter>
  </headerFooter>
  <legacyDrawingHF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7"/>
  <sheetViews>
    <sheetView showGridLines="0" zoomScaleNormal="100" workbookViewId="0">
      <selection activeCell="K116" sqref="K116"/>
    </sheetView>
  </sheetViews>
  <sheetFormatPr baseColWidth="10" defaultColWidth="8.81640625" defaultRowHeight="14.5" x14ac:dyDescent="0.35"/>
  <cols>
    <col min="1" max="1" width="15.81640625" style="58" customWidth="1"/>
    <col min="2" max="2" width="40.81640625" style="58" customWidth="1"/>
    <col min="3" max="7" width="14.36328125" style="58" customWidth="1"/>
    <col min="8" max="8" width="1.81640625" style="58" customWidth="1"/>
    <col min="9" max="15" width="14.36328125" style="58" customWidth="1"/>
    <col min="16" max="16384" width="8.81640625" style="58"/>
  </cols>
  <sheetData>
    <row r="1" spans="1:15" s="79" customFormat="1" x14ac:dyDescent="0.35">
      <c r="A1" s="605"/>
      <c r="B1" s="605"/>
      <c r="C1" s="605"/>
      <c r="D1" s="605"/>
      <c r="E1" s="605"/>
      <c r="F1" s="605"/>
      <c r="G1" s="605"/>
      <c r="H1" s="605"/>
      <c r="I1" s="605"/>
      <c r="J1" s="605"/>
      <c r="K1" s="605"/>
      <c r="L1" s="605"/>
      <c r="M1" s="605"/>
      <c r="N1" s="605"/>
    </row>
    <row r="2" spans="1:15" ht="17.25" customHeight="1" x14ac:dyDescent="0.35">
      <c r="A2" s="606" t="s">
        <v>23</v>
      </c>
      <c r="B2" s="606"/>
      <c r="C2" s="606"/>
      <c r="D2" s="606"/>
      <c r="E2" s="606"/>
      <c r="F2" s="606"/>
      <c r="G2" s="606"/>
      <c r="H2" s="606"/>
      <c r="I2" s="606"/>
      <c r="J2" s="606"/>
      <c r="K2" s="606"/>
      <c r="L2" s="606"/>
      <c r="M2" s="606"/>
      <c r="N2" s="606"/>
      <c r="O2" s="606"/>
    </row>
    <row r="3" spans="1:15" ht="17.25" customHeight="1" x14ac:dyDescent="0.35">
      <c r="A3" s="606" t="s">
        <v>84</v>
      </c>
      <c r="B3" s="606"/>
      <c r="C3" s="606"/>
      <c r="D3" s="606"/>
      <c r="E3" s="606"/>
      <c r="F3" s="606"/>
      <c r="G3" s="606"/>
      <c r="H3" s="606"/>
      <c r="I3" s="606"/>
      <c r="J3" s="606"/>
      <c r="K3" s="606"/>
      <c r="L3" s="606"/>
      <c r="M3" s="606"/>
      <c r="N3" s="606"/>
      <c r="O3" s="606"/>
    </row>
    <row r="4" spans="1:15" ht="17.25" customHeight="1" x14ac:dyDescent="0.35">
      <c r="A4" s="606" t="s">
        <v>36</v>
      </c>
      <c r="B4" s="606"/>
      <c r="C4" s="606"/>
      <c r="D4" s="606"/>
      <c r="E4" s="606"/>
      <c r="F4" s="606"/>
      <c r="G4" s="606"/>
      <c r="H4" s="606"/>
      <c r="I4" s="606"/>
      <c r="J4" s="606"/>
      <c r="K4" s="606"/>
      <c r="L4" s="606"/>
      <c r="M4" s="606"/>
      <c r="N4" s="606"/>
      <c r="O4" s="606"/>
    </row>
    <row r="5" spans="1:15" ht="17.25" customHeight="1" x14ac:dyDescent="0.35">
      <c r="A5" s="606" t="s">
        <v>115</v>
      </c>
      <c r="B5" s="606"/>
      <c r="C5" s="606"/>
      <c r="D5" s="606"/>
      <c r="E5" s="606"/>
      <c r="F5" s="606"/>
      <c r="G5" s="606"/>
      <c r="H5" s="606"/>
      <c r="I5" s="606"/>
      <c r="J5" s="606"/>
      <c r="K5" s="606"/>
      <c r="L5" s="606"/>
      <c r="M5" s="606"/>
      <c r="N5" s="606"/>
      <c r="O5" s="606"/>
    </row>
    <row r="6" spans="1:15" s="80" customFormat="1" ht="12" customHeight="1" x14ac:dyDescent="0.35">
      <c r="A6" s="604" t="s">
        <v>82</v>
      </c>
      <c r="B6" s="604"/>
      <c r="C6" s="604"/>
      <c r="D6" s="604"/>
      <c r="E6" s="604"/>
      <c r="F6" s="604"/>
      <c r="G6" s="604"/>
      <c r="H6" s="604"/>
      <c r="I6" s="604"/>
      <c r="J6" s="604"/>
      <c r="K6" s="604"/>
      <c r="L6" s="604"/>
      <c r="M6" s="604"/>
      <c r="N6" s="604"/>
      <c r="O6" s="604"/>
    </row>
    <row r="7" spans="1:15" x14ac:dyDescent="0.35">
      <c r="A7" s="340" t="s">
        <v>114</v>
      </c>
      <c r="B7" s="341"/>
      <c r="C7" s="279"/>
      <c r="D7" s="279"/>
      <c r="E7" s="279"/>
    </row>
    <row r="8" spans="1:15" ht="15.5" customHeight="1" x14ac:dyDescent="0.35">
      <c r="A8" s="596" t="s">
        <v>88</v>
      </c>
      <c r="B8" s="597" t="s">
        <v>113</v>
      </c>
      <c r="C8" s="602" t="s">
        <v>103</v>
      </c>
      <c r="D8" s="603"/>
      <c r="E8" s="603"/>
      <c r="F8" s="603"/>
      <c r="G8" s="603"/>
      <c r="H8" s="342"/>
      <c r="I8" s="598" t="s">
        <v>972</v>
      </c>
      <c r="J8" s="598"/>
      <c r="K8" s="598"/>
      <c r="L8" s="598"/>
      <c r="M8" s="598"/>
      <c r="N8" s="598"/>
      <c r="O8" s="598"/>
    </row>
    <row r="9" spans="1:15" ht="36.5" customHeight="1" x14ac:dyDescent="0.35">
      <c r="A9" s="596"/>
      <c r="B9" s="597"/>
      <c r="C9" s="470" t="s">
        <v>101</v>
      </c>
      <c r="D9" s="515" t="s">
        <v>112</v>
      </c>
      <c r="E9" s="515" t="s">
        <v>86</v>
      </c>
      <c r="F9" s="470" t="s">
        <v>111</v>
      </c>
      <c r="G9" s="470" t="s">
        <v>94</v>
      </c>
      <c r="H9" s="342"/>
      <c r="I9" s="473" t="s">
        <v>976</v>
      </c>
      <c r="J9" s="470" t="s">
        <v>99</v>
      </c>
      <c r="K9" s="473" t="s">
        <v>977</v>
      </c>
      <c r="L9" s="473" t="s">
        <v>978</v>
      </c>
      <c r="M9" s="470" t="s">
        <v>96</v>
      </c>
      <c r="N9" s="490" t="s">
        <v>95</v>
      </c>
      <c r="O9" s="473" t="s">
        <v>975</v>
      </c>
    </row>
    <row r="10" spans="1:15" s="63" customFormat="1" ht="15.5" customHeight="1" x14ac:dyDescent="0.35">
      <c r="A10" s="398" t="s">
        <v>992</v>
      </c>
      <c r="B10" s="185" t="s">
        <v>110</v>
      </c>
      <c r="C10" s="346">
        <v>103950</v>
      </c>
      <c r="D10" s="346">
        <v>0</v>
      </c>
      <c r="E10" s="346">
        <v>0</v>
      </c>
      <c r="F10" s="346">
        <v>30000</v>
      </c>
      <c r="G10" s="422">
        <f t="shared" ref="G10:G15" si="0">SUM(C10:F10)</f>
        <v>133950</v>
      </c>
      <c r="H10" s="343"/>
      <c r="I10" s="344">
        <f t="shared" ref="I10:I15" si="1">G10*80%</f>
        <v>107160</v>
      </c>
      <c r="J10" s="346">
        <v>0</v>
      </c>
      <c r="K10" s="344">
        <f t="shared" ref="K10:K15" si="2">(G10/30)*5</f>
        <v>22325</v>
      </c>
      <c r="L10" s="344">
        <f t="shared" ref="L10:L15" si="3">(G10/30)*40</f>
        <v>178600</v>
      </c>
      <c r="M10" s="344">
        <v>7596</v>
      </c>
      <c r="N10" s="344">
        <v>2000</v>
      </c>
      <c r="O10" s="344">
        <f t="shared" ref="O10:O15" si="4">SUM(I10:N10)</f>
        <v>317681</v>
      </c>
    </row>
    <row r="11" spans="1:15" s="63" customFormat="1" ht="15.5" customHeight="1" x14ac:dyDescent="0.35">
      <c r="A11" s="348" t="s">
        <v>993</v>
      </c>
      <c r="B11" s="75" t="s">
        <v>109</v>
      </c>
      <c r="C11" s="346">
        <v>59100</v>
      </c>
      <c r="D11" s="346">
        <v>0</v>
      </c>
      <c r="E11" s="346">
        <v>0</v>
      </c>
      <c r="F11" s="346">
        <v>11350</v>
      </c>
      <c r="G11" s="422">
        <f t="shared" si="0"/>
        <v>70450</v>
      </c>
      <c r="H11" s="343"/>
      <c r="I11" s="344">
        <f t="shared" si="1"/>
        <v>56360</v>
      </c>
      <c r="J11" s="346">
        <v>0</v>
      </c>
      <c r="K11" s="344">
        <f t="shared" si="2"/>
        <v>11741.666666666668</v>
      </c>
      <c r="L11" s="344">
        <f t="shared" si="3"/>
        <v>93933.333333333343</v>
      </c>
      <c r="M11" s="344">
        <v>7596</v>
      </c>
      <c r="N11" s="344">
        <v>2000</v>
      </c>
      <c r="O11" s="344">
        <f t="shared" si="4"/>
        <v>171631</v>
      </c>
    </row>
    <row r="12" spans="1:15" s="63" customFormat="1" ht="15.5" customHeight="1" x14ac:dyDescent="0.35">
      <c r="A12" s="398" t="s">
        <v>994</v>
      </c>
      <c r="B12" s="75" t="s">
        <v>108</v>
      </c>
      <c r="C12" s="346">
        <v>59100</v>
      </c>
      <c r="D12" s="346">
        <v>0</v>
      </c>
      <c r="E12" s="346">
        <v>0</v>
      </c>
      <c r="F12" s="346">
        <v>6080</v>
      </c>
      <c r="G12" s="422">
        <f t="shared" si="0"/>
        <v>65180</v>
      </c>
      <c r="H12" s="343"/>
      <c r="I12" s="344">
        <f t="shared" si="1"/>
        <v>52144</v>
      </c>
      <c r="J12" s="346">
        <v>0</v>
      </c>
      <c r="K12" s="344">
        <f t="shared" si="2"/>
        <v>10863.333333333332</v>
      </c>
      <c r="L12" s="344">
        <f t="shared" si="3"/>
        <v>86906.666666666657</v>
      </c>
      <c r="M12" s="344">
        <v>7596</v>
      </c>
      <c r="N12" s="344">
        <v>2000</v>
      </c>
      <c r="O12" s="344">
        <f t="shared" si="4"/>
        <v>159510</v>
      </c>
    </row>
    <row r="13" spans="1:15" s="63" customFormat="1" ht="15.5" customHeight="1" x14ac:dyDescent="0.35">
      <c r="A13" s="348" t="s">
        <v>995</v>
      </c>
      <c r="B13" s="75" t="s">
        <v>107</v>
      </c>
      <c r="C13" s="346">
        <v>42580.800000000003</v>
      </c>
      <c r="D13" s="346">
        <v>0</v>
      </c>
      <c r="E13" s="346">
        <v>0</v>
      </c>
      <c r="F13" s="346">
        <v>9200</v>
      </c>
      <c r="G13" s="422">
        <f t="shared" si="0"/>
        <v>51780.800000000003</v>
      </c>
      <c r="H13" s="343"/>
      <c r="I13" s="344">
        <f t="shared" si="1"/>
        <v>41424.640000000007</v>
      </c>
      <c r="J13" s="346">
        <v>0</v>
      </c>
      <c r="K13" s="344">
        <f t="shared" si="2"/>
        <v>8630.133333333335</v>
      </c>
      <c r="L13" s="344">
        <f t="shared" si="3"/>
        <v>69041.06666666668</v>
      </c>
      <c r="M13" s="344">
        <v>7596</v>
      </c>
      <c r="N13" s="344">
        <v>2000</v>
      </c>
      <c r="O13" s="344">
        <f t="shared" si="4"/>
        <v>128691.84000000003</v>
      </c>
    </row>
    <row r="14" spans="1:15" s="63" customFormat="1" ht="15.5" customHeight="1" x14ac:dyDescent="0.35">
      <c r="A14" s="398" t="s">
        <v>996</v>
      </c>
      <c r="B14" s="75" t="s">
        <v>106</v>
      </c>
      <c r="C14" s="346">
        <v>30320.7</v>
      </c>
      <c r="D14" s="346">
        <v>0</v>
      </c>
      <c r="E14" s="346">
        <v>0</v>
      </c>
      <c r="F14" s="346">
        <v>5000</v>
      </c>
      <c r="G14" s="422">
        <f t="shared" si="0"/>
        <v>35320.699999999997</v>
      </c>
      <c r="H14" s="343"/>
      <c r="I14" s="344">
        <f t="shared" si="1"/>
        <v>28256.559999999998</v>
      </c>
      <c r="J14" s="423">
        <f>12*165</f>
        <v>1980</v>
      </c>
      <c r="K14" s="344">
        <f t="shared" si="2"/>
        <v>5886.7833333333328</v>
      </c>
      <c r="L14" s="344">
        <f t="shared" si="3"/>
        <v>47094.266666666663</v>
      </c>
      <c r="M14" s="344">
        <v>7596</v>
      </c>
      <c r="N14" s="344">
        <v>2000</v>
      </c>
      <c r="O14" s="344">
        <f t="shared" si="4"/>
        <v>92813.609999999986</v>
      </c>
    </row>
    <row r="15" spans="1:15" s="63" customFormat="1" ht="15.5" customHeight="1" x14ac:dyDescent="0.35">
      <c r="A15" s="348" t="s">
        <v>997</v>
      </c>
      <c r="B15" s="75" t="s">
        <v>105</v>
      </c>
      <c r="C15" s="346">
        <v>26311.8</v>
      </c>
      <c r="D15" s="346">
        <v>0</v>
      </c>
      <c r="E15" s="346">
        <v>0</v>
      </c>
      <c r="F15" s="346">
        <v>2500</v>
      </c>
      <c r="G15" s="422">
        <f t="shared" si="0"/>
        <v>28811.8</v>
      </c>
      <c r="H15" s="343"/>
      <c r="I15" s="344">
        <f t="shared" si="1"/>
        <v>23049.440000000002</v>
      </c>
      <c r="J15" s="423">
        <f>12*165</f>
        <v>1980</v>
      </c>
      <c r="K15" s="344">
        <f t="shared" si="2"/>
        <v>4801.9666666666662</v>
      </c>
      <c r="L15" s="344">
        <f t="shared" si="3"/>
        <v>38415.73333333333</v>
      </c>
      <c r="M15" s="344">
        <v>7596</v>
      </c>
      <c r="N15" s="344">
        <v>2000</v>
      </c>
      <c r="O15" s="344">
        <f t="shared" si="4"/>
        <v>77843.14</v>
      </c>
    </row>
    <row r="16" spans="1:15" x14ac:dyDescent="0.35">
      <c r="G16" s="342"/>
    </row>
    <row r="17" spans="1:16" ht="18" customHeight="1" x14ac:dyDescent="0.35">
      <c r="C17" s="281"/>
      <c r="D17" s="281"/>
      <c r="E17" s="281"/>
      <c r="F17" s="281"/>
      <c r="G17" s="281"/>
      <c r="H17" s="281"/>
      <c r="I17" s="281"/>
      <c r="J17" s="281"/>
      <c r="K17" s="281"/>
      <c r="L17" s="281"/>
      <c r="M17" s="281"/>
      <c r="N17" s="281"/>
      <c r="O17" s="281"/>
      <c r="P17" s="281"/>
    </row>
    <row r="18" spans="1:16" x14ac:dyDescent="0.35">
      <c r="A18" s="340" t="s">
        <v>104</v>
      </c>
      <c r="B18" s="340"/>
      <c r="C18" s="279"/>
      <c r="D18" s="279"/>
      <c r="E18" s="279"/>
    </row>
    <row r="19" spans="1:16" ht="13.5" customHeight="1" x14ac:dyDescent="0.35">
      <c r="A19" s="596" t="s">
        <v>88</v>
      </c>
      <c r="B19" s="599" t="s">
        <v>970</v>
      </c>
      <c r="C19" s="600" t="s">
        <v>103</v>
      </c>
      <c r="D19" s="598"/>
      <c r="E19" s="598"/>
      <c r="F19" s="598"/>
      <c r="G19" s="598"/>
      <c r="H19" s="279"/>
      <c r="I19" s="601" t="s">
        <v>102</v>
      </c>
      <c r="J19" s="601"/>
      <c r="K19" s="601"/>
      <c r="L19" s="601"/>
      <c r="M19" s="601"/>
      <c r="N19" s="601"/>
      <c r="O19" s="601"/>
    </row>
    <row r="20" spans="1:16" ht="29" x14ac:dyDescent="0.35">
      <c r="A20" s="596"/>
      <c r="B20" s="599"/>
      <c r="C20" s="470" t="s">
        <v>101</v>
      </c>
      <c r="D20" s="516" t="s">
        <v>981</v>
      </c>
      <c r="E20" s="515" t="s">
        <v>86</v>
      </c>
      <c r="F20" s="473" t="s">
        <v>974</v>
      </c>
      <c r="G20" s="470" t="s">
        <v>975</v>
      </c>
      <c r="H20" s="279"/>
      <c r="I20" s="470" t="s">
        <v>100</v>
      </c>
      <c r="J20" s="470" t="s">
        <v>99</v>
      </c>
      <c r="K20" s="470" t="s">
        <v>98</v>
      </c>
      <c r="L20" s="470" t="s">
        <v>97</v>
      </c>
      <c r="M20" s="470" t="s">
        <v>96</v>
      </c>
      <c r="N20" s="490" t="s">
        <v>95</v>
      </c>
      <c r="O20" s="470" t="s">
        <v>94</v>
      </c>
    </row>
    <row r="21" spans="1:16" s="63" customFormat="1" x14ac:dyDescent="0.3">
      <c r="A21" s="398" t="s">
        <v>998</v>
      </c>
      <c r="B21" s="185" t="s">
        <v>69</v>
      </c>
      <c r="C21" s="425">
        <v>23977.8</v>
      </c>
      <c r="D21" s="425">
        <v>0</v>
      </c>
      <c r="E21" s="425">
        <v>0</v>
      </c>
      <c r="F21" s="425">
        <v>3696</v>
      </c>
      <c r="G21" s="425">
        <f t="shared" ref="G21:G62" si="5">SUM(C21:F21)</f>
        <v>27673.8</v>
      </c>
      <c r="H21" s="345"/>
      <c r="I21" s="424">
        <f t="shared" ref="I21:I62" si="6">G21*80%</f>
        <v>22139.040000000001</v>
      </c>
      <c r="J21" s="428">
        <f>12*165</f>
        <v>1980</v>
      </c>
      <c r="K21" s="424">
        <f t="shared" ref="K21:K62" si="7">(G21/30)*5</f>
        <v>4612.2999999999993</v>
      </c>
      <c r="L21" s="424">
        <f t="shared" ref="L21:L62" si="8">(G21/30)*40</f>
        <v>36898.399999999994</v>
      </c>
      <c r="M21" s="424">
        <v>7596</v>
      </c>
      <c r="N21" s="424">
        <v>2000</v>
      </c>
      <c r="O21" s="424">
        <f t="shared" ref="O21:O62" si="9">SUM(I21:N21)</f>
        <v>75225.739999999991</v>
      </c>
    </row>
    <row r="22" spans="1:16" s="63" customFormat="1" x14ac:dyDescent="0.3">
      <c r="A22" s="348" t="s">
        <v>999</v>
      </c>
      <c r="B22" s="75" t="s">
        <v>47</v>
      </c>
      <c r="C22" s="426">
        <v>20101.5</v>
      </c>
      <c r="D22" s="426">
        <v>0</v>
      </c>
      <c r="E22" s="426">
        <v>0</v>
      </c>
      <c r="F22" s="426">
        <v>2920</v>
      </c>
      <c r="G22" s="426">
        <f t="shared" si="5"/>
        <v>23021.5</v>
      </c>
      <c r="H22" s="345"/>
      <c r="I22" s="424">
        <f t="shared" si="6"/>
        <v>18417.2</v>
      </c>
      <c r="J22" s="424">
        <f>300*12</f>
        <v>3600</v>
      </c>
      <c r="K22" s="424">
        <f t="shared" si="7"/>
        <v>3836.9166666666665</v>
      </c>
      <c r="L22" s="424">
        <f t="shared" si="8"/>
        <v>30695.333333333332</v>
      </c>
      <c r="M22" s="424">
        <v>7596</v>
      </c>
      <c r="N22" s="424">
        <v>2000</v>
      </c>
      <c r="O22" s="424">
        <f t="shared" si="9"/>
        <v>66145.45</v>
      </c>
    </row>
    <row r="23" spans="1:16" s="63" customFormat="1" x14ac:dyDescent="0.3">
      <c r="A23" s="398" t="s">
        <v>1000</v>
      </c>
      <c r="B23" s="75" t="s">
        <v>68</v>
      </c>
      <c r="C23" s="426">
        <v>17890.2</v>
      </c>
      <c r="D23" s="426">
        <v>0</v>
      </c>
      <c r="E23" s="426">
        <v>0</v>
      </c>
      <c r="F23" s="426">
        <v>2920</v>
      </c>
      <c r="G23" s="426">
        <f t="shared" si="5"/>
        <v>20810.2</v>
      </c>
      <c r="H23" s="345"/>
      <c r="I23" s="424">
        <f t="shared" si="6"/>
        <v>16648.16</v>
      </c>
      <c r="J23" s="424">
        <f>12*100</f>
        <v>1200</v>
      </c>
      <c r="K23" s="424">
        <f t="shared" si="7"/>
        <v>3468.3666666666668</v>
      </c>
      <c r="L23" s="424">
        <f t="shared" si="8"/>
        <v>27746.933333333334</v>
      </c>
      <c r="M23" s="424">
        <v>7596</v>
      </c>
      <c r="N23" s="424">
        <v>2000</v>
      </c>
      <c r="O23" s="424">
        <f t="shared" si="9"/>
        <v>58659.46</v>
      </c>
    </row>
    <row r="24" spans="1:16" s="63" customFormat="1" x14ac:dyDescent="0.3">
      <c r="A24" s="348" t="s">
        <v>1001</v>
      </c>
      <c r="B24" s="75" t="s">
        <v>93</v>
      </c>
      <c r="C24" s="426">
        <v>17503.2</v>
      </c>
      <c r="D24" s="426">
        <v>0</v>
      </c>
      <c r="E24" s="426">
        <v>0</v>
      </c>
      <c r="F24" s="427">
        <v>1420</v>
      </c>
      <c r="G24" s="426">
        <f t="shared" si="5"/>
        <v>18923.2</v>
      </c>
      <c r="H24" s="345"/>
      <c r="I24" s="424">
        <f t="shared" si="6"/>
        <v>15138.560000000001</v>
      </c>
      <c r="J24" s="426">
        <v>0</v>
      </c>
      <c r="K24" s="424">
        <f t="shared" si="7"/>
        <v>3153.8666666666668</v>
      </c>
      <c r="L24" s="424">
        <f t="shared" si="8"/>
        <v>25230.933333333334</v>
      </c>
      <c r="M24" s="424">
        <v>7596</v>
      </c>
      <c r="N24" s="424">
        <v>2000</v>
      </c>
      <c r="O24" s="424">
        <f t="shared" si="9"/>
        <v>53119.360000000001</v>
      </c>
    </row>
    <row r="25" spans="1:16" s="63" customFormat="1" x14ac:dyDescent="0.3">
      <c r="A25" s="398" t="s">
        <v>1002</v>
      </c>
      <c r="B25" s="75" t="s">
        <v>44</v>
      </c>
      <c r="C25" s="426">
        <v>15097.8</v>
      </c>
      <c r="D25" s="426">
        <v>0</v>
      </c>
      <c r="E25" s="426">
        <v>0</v>
      </c>
      <c r="F25" s="427">
        <v>3420</v>
      </c>
      <c r="G25" s="426">
        <f t="shared" si="5"/>
        <v>18517.8</v>
      </c>
      <c r="H25" s="345"/>
      <c r="I25" s="424">
        <f t="shared" si="6"/>
        <v>14814.24</v>
      </c>
      <c r="J25" s="424">
        <f>12*65</f>
        <v>780</v>
      </c>
      <c r="K25" s="424">
        <f t="shared" si="7"/>
        <v>3086.3</v>
      </c>
      <c r="L25" s="424">
        <f t="shared" si="8"/>
        <v>24690.400000000001</v>
      </c>
      <c r="M25" s="424">
        <v>7596</v>
      </c>
      <c r="N25" s="424">
        <v>2000</v>
      </c>
      <c r="O25" s="424">
        <f t="shared" si="9"/>
        <v>52966.94</v>
      </c>
    </row>
    <row r="26" spans="1:16" s="63" customFormat="1" x14ac:dyDescent="0.3">
      <c r="A26" s="348" t="s">
        <v>1003</v>
      </c>
      <c r="B26" s="75" t="s">
        <v>65</v>
      </c>
      <c r="C26" s="426">
        <v>13735.2</v>
      </c>
      <c r="D26" s="426">
        <v>0</v>
      </c>
      <c r="E26" s="426">
        <v>0</v>
      </c>
      <c r="F26" s="427">
        <v>1420</v>
      </c>
      <c r="G26" s="426">
        <f t="shared" si="5"/>
        <v>15155.2</v>
      </c>
      <c r="H26" s="345"/>
      <c r="I26" s="424">
        <f t="shared" si="6"/>
        <v>12124.160000000002</v>
      </c>
      <c r="J26" s="426">
        <v>0</v>
      </c>
      <c r="K26" s="424">
        <f t="shared" si="7"/>
        <v>2525.8666666666668</v>
      </c>
      <c r="L26" s="424">
        <f t="shared" si="8"/>
        <v>20206.933333333334</v>
      </c>
      <c r="M26" s="424">
        <v>7596</v>
      </c>
      <c r="N26" s="424">
        <v>2000</v>
      </c>
      <c r="O26" s="424">
        <f t="shared" si="9"/>
        <v>44452.960000000006</v>
      </c>
    </row>
    <row r="27" spans="1:16" s="63" customFormat="1" x14ac:dyDescent="0.3">
      <c r="A27" s="398" t="s">
        <v>1004</v>
      </c>
      <c r="B27" s="75" t="s">
        <v>64</v>
      </c>
      <c r="C27" s="426">
        <v>12355.5</v>
      </c>
      <c r="D27" s="426">
        <v>0</v>
      </c>
      <c r="E27" s="426">
        <v>0</v>
      </c>
      <c r="F27" s="427">
        <v>1420</v>
      </c>
      <c r="G27" s="426">
        <f t="shared" si="5"/>
        <v>13775.5</v>
      </c>
      <c r="H27" s="345"/>
      <c r="I27" s="424">
        <f t="shared" si="6"/>
        <v>11020.400000000001</v>
      </c>
      <c r="J27" s="426">
        <v>0</v>
      </c>
      <c r="K27" s="424">
        <f t="shared" si="7"/>
        <v>2295.9166666666665</v>
      </c>
      <c r="L27" s="424">
        <f t="shared" si="8"/>
        <v>18367.333333333332</v>
      </c>
      <c r="M27" s="424">
        <v>7596</v>
      </c>
      <c r="N27" s="424">
        <v>2000</v>
      </c>
      <c r="O27" s="424">
        <f t="shared" si="9"/>
        <v>41279.65</v>
      </c>
    </row>
    <row r="28" spans="1:16" s="63" customFormat="1" x14ac:dyDescent="0.3">
      <c r="A28" s="348" t="s">
        <v>1005</v>
      </c>
      <c r="B28" s="75" t="s">
        <v>63</v>
      </c>
      <c r="C28" s="426">
        <v>12114.9</v>
      </c>
      <c r="D28" s="426">
        <v>0</v>
      </c>
      <c r="E28" s="426">
        <v>0</v>
      </c>
      <c r="F28" s="427">
        <v>1420</v>
      </c>
      <c r="G28" s="426">
        <f t="shared" si="5"/>
        <v>13534.9</v>
      </c>
      <c r="H28" s="345"/>
      <c r="I28" s="424">
        <f t="shared" si="6"/>
        <v>10827.92</v>
      </c>
      <c r="J28" s="426">
        <v>0</v>
      </c>
      <c r="K28" s="424">
        <f t="shared" si="7"/>
        <v>2255.8166666666666</v>
      </c>
      <c r="L28" s="424">
        <f t="shared" si="8"/>
        <v>18046.533333333333</v>
      </c>
      <c r="M28" s="424">
        <v>7596</v>
      </c>
      <c r="N28" s="424">
        <v>2000</v>
      </c>
      <c r="O28" s="424">
        <f t="shared" si="9"/>
        <v>40726.270000000004</v>
      </c>
    </row>
    <row r="29" spans="1:16" s="63" customFormat="1" x14ac:dyDescent="0.3">
      <c r="A29" s="398" t="s">
        <v>1006</v>
      </c>
      <c r="B29" s="75" t="s">
        <v>42</v>
      </c>
      <c r="C29" s="426">
        <v>11319.3</v>
      </c>
      <c r="D29" s="426">
        <v>0</v>
      </c>
      <c r="E29" s="426">
        <v>0</v>
      </c>
      <c r="F29" s="427">
        <v>1420</v>
      </c>
      <c r="G29" s="426">
        <f t="shared" si="5"/>
        <v>12739.3</v>
      </c>
      <c r="H29" s="345"/>
      <c r="I29" s="424">
        <f t="shared" si="6"/>
        <v>10191.44</v>
      </c>
      <c r="J29" s="426">
        <v>0</v>
      </c>
      <c r="K29" s="424">
        <f t="shared" si="7"/>
        <v>2123.2166666666667</v>
      </c>
      <c r="L29" s="424">
        <f t="shared" si="8"/>
        <v>16985.733333333334</v>
      </c>
      <c r="M29" s="424">
        <v>7596</v>
      </c>
      <c r="N29" s="424">
        <v>2000</v>
      </c>
      <c r="O29" s="424">
        <f t="shared" si="9"/>
        <v>38896.39</v>
      </c>
    </row>
    <row r="30" spans="1:16" s="63" customFormat="1" x14ac:dyDescent="0.3">
      <c r="A30" s="348" t="s">
        <v>1007</v>
      </c>
      <c r="B30" s="75" t="s">
        <v>62</v>
      </c>
      <c r="C30" s="426">
        <v>10291.799999999999</v>
      </c>
      <c r="D30" s="426">
        <v>0</v>
      </c>
      <c r="E30" s="426">
        <v>0</v>
      </c>
      <c r="F30" s="427">
        <v>1420</v>
      </c>
      <c r="G30" s="426">
        <f t="shared" si="5"/>
        <v>11711.8</v>
      </c>
      <c r="H30" s="345"/>
      <c r="I30" s="424">
        <f t="shared" si="6"/>
        <v>9369.44</v>
      </c>
      <c r="J30" s="426">
        <v>0</v>
      </c>
      <c r="K30" s="424">
        <f t="shared" si="7"/>
        <v>1951.9666666666667</v>
      </c>
      <c r="L30" s="424">
        <f t="shared" si="8"/>
        <v>15615.733333333334</v>
      </c>
      <c r="M30" s="424">
        <v>7596</v>
      </c>
      <c r="N30" s="424">
        <v>2000</v>
      </c>
      <c r="O30" s="424">
        <f t="shared" si="9"/>
        <v>36533.14</v>
      </c>
    </row>
    <row r="31" spans="1:16" s="63" customFormat="1" x14ac:dyDescent="0.3">
      <c r="A31" s="398" t="s">
        <v>1008</v>
      </c>
      <c r="B31" s="75" t="s">
        <v>61</v>
      </c>
      <c r="C31" s="426">
        <v>10244.1</v>
      </c>
      <c r="D31" s="426">
        <v>0</v>
      </c>
      <c r="E31" s="426">
        <v>0</v>
      </c>
      <c r="F31" s="427">
        <v>1420</v>
      </c>
      <c r="G31" s="426">
        <f t="shared" si="5"/>
        <v>11664.1</v>
      </c>
      <c r="H31" s="345"/>
      <c r="I31" s="424">
        <f t="shared" si="6"/>
        <v>9331.2800000000007</v>
      </c>
      <c r="J31" s="426">
        <v>0</v>
      </c>
      <c r="K31" s="424">
        <f t="shared" si="7"/>
        <v>1944.0166666666667</v>
      </c>
      <c r="L31" s="424">
        <f t="shared" si="8"/>
        <v>15552.133333333333</v>
      </c>
      <c r="M31" s="424">
        <v>7596</v>
      </c>
      <c r="N31" s="424">
        <v>2000</v>
      </c>
      <c r="O31" s="424">
        <f t="shared" si="9"/>
        <v>36423.43</v>
      </c>
    </row>
    <row r="32" spans="1:16" s="63" customFormat="1" x14ac:dyDescent="0.3">
      <c r="A32" s="348" t="s">
        <v>1009</v>
      </c>
      <c r="B32" s="75" t="s">
        <v>92</v>
      </c>
      <c r="C32" s="426">
        <v>9803.1</v>
      </c>
      <c r="D32" s="426">
        <v>0</v>
      </c>
      <c r="E32" s="426">
        <v>0</v>
      </c>
      <c r="F32" s="427">
        <v>1420</v>
      </c>
      <c r="G32" s="426">
        <f t="shared" si="5"/>
        <v>11223.1</v>
      </c>
      <c r="H32" s="345"/>
      <c r="I32" s="424">
        <f t="shared" si="6"/>
        <v>8978.4800000000014</v>
      </c>
      <c r="J32" s="424">
        <f>12*70</f>
        <v>840</v>
      </c>
      <c r="K32" s="424">
        <f t="shared" si="7"/>
        <v>1870.5166666666669</v>
      </c>
      <c r="L32" s="424">
        <f t="shared" si="8"/>
        <v>14964.133333333335</v>
      </c>
      <c r="M32" s="424">
        <v>7596</v>
      </c>
      <c r="N32" s="424">
        <v>2000</v>
      </c>
      <c r="O32" s="424">
        <f t="shared" si="9"/>
        <v>36249.130000000005</v>
      </c>
    </row>
    <row r="33" spans="1:15" s="63" customFormat="1" x14ac:dyDescent="0.3">
      <c r="A33" s="398" t="s">
        <v>1010</v>
      </c>
      <c r="B33" s="75" t="s">
        <v>60</v>
      </c>
      <c r="C33" s="426">
        <v>9265.5</v>
      </c>
      <c r="D33" s="426">
        <v>0</v>
      </c>
      <c r="E33" s="426">
        <v>0</v>
      </c>
      <c r="F33" s="427">
        <v>1420</v>
      </c>
      <c r="G33" s="426">
        <f t="shared" si="5"/>
        <v>10685.5</v>
      </c>
      <c r="H33" s="345"/>
      <c r="I33" s="424">
        <f t="shared" si="6"/>
        <v>8548.4</v>
      </c>
      <c r="J33" s="426">
        <v>0</v>
      </c>
      <c r="K33" s="424">
        <f t="shared" si="7"/>
        <v>1780.9166666666667</v>
      </c>
      <c r="L33" s="424">
        <f t="shared" si="8"/>
        <v>14247.333333333334</v>
      </c>
      <c r="M33" s="424">
        <v>7596</v>
      </c>
      <c r="N33" s="424">
        <v>2000</v>
      </c>
      <c r="O33" s="424">
        <f t="shared" si="9"/>
        <v>34172.65</v>
      </c>
    </row>
    <row r="34" spans="1:15" s="63" customFormat="1" x14ac:dyDescent="0.3">
      <c r="A34" s="348" t="s">
        <v>1011</v>
      </c>
      <c r="B34" s="75" t="s">
        <v>59</v>
      </c>
      <c r="C34" s="426">
        <v>9027.2999999999993</v>
      </c>
      <c r="D34" s="426">
        <v>0</v>
      </c>
      <c r="E34" s="426">
        <v>0</v>
      </c>
      <c r="F34" s="427">
        <v>1420</v>
      </c>
      <c r="G34" s="426">
        <f t="shared" si="5"/>
        <v>10447.299999999999</v>
      </c>
      <c r="H34" s="345"/>
      <c r="I34" s="424">
        <f t="shared" si="6"/>
        <v>8357.84</v>
      </c>
      <c r="J34" s="424">
        <f t="shared" ref="J34:J43" si="10">12*100</f>
        <v>1200</v>
      </c>
      <c r="K34" s="424">
        <f t="shared" si="7"/>
        <v>1741.2166666666665</v>
      </c>
      <c r="L34" s="424">
        <f t="shared" si="8"/>
        <v>13929.733333333332</v>
      </c>
      <c r="M34" s="424">
        <v>7596</v>
      </c>
      <c r="N34" s="424">
        <v>2000</v>
      </c>
      <c r="O34" s="424">
        <f t="shared" si="9"/>
        <v>34824.79</v>
      </c>
    </row>
    <row r="35" spans="1:15" s="63" customFormat="1" x14ac:dyDescent="0.3">
      <c r="A35" s="398" t="s">
        <v>1012</v>
      </c>
      <c r="B35" s="75" t="s">
        <v>58</v>
      </c>
      <c r="C35" s="426">
        <v>8581</v>
      </c>
      <c r="D35" s="426">
        <v>0</v>
      </c>
      <c r="E35" s="426">
        <v>0</v>
      </c>
      <c r="F35" s="427">
        <v>1420</v>
      </c>
      <c r="G35" s="426">
        <f t="shared" si="5"/>
        <v>10001</v>
      </c>
      <c r="H35" s="345"/>
      <c r="I35" s="424">
        <f t="shared" si="6"/>
        <v>8000.8</v>
      </c>
      <c r="J35" s="424">
        <f t="shared" si="10"/>
        <v>1200</v>
      </c>
      <c r="K35" s="424">
        <f t="shared" si="7"/>
        <v>1666.8333333333335</v>
      </c>
      <c r="L35" s="424">
        <f t="shared" si="8"/>
        <v>13334.666666666668</v>
      </c>
      <c r="M35" s="424">
        <v>7596</v>
      </c>
      <c r="N35" s="424">
        <v>2000</v>
      </c>
      <c r="O35" s="424">
        <f t="shared" si="9"/>
        <v>33798.300000000003</v>
      </c>
    </row>
    <row r="36" spans="1:15" s="63" customFormat="1" x14ac:dyDescent="0.3">
      <c r="A36" s="348" t="s">
        <v>1013</v>
      </c>
      <c r="B36" s="75" t="s">
        <v>57</v>
      </c>
      <c r="C36" s="426">
        <v>8328.2999999999993</v>
      </c>
      <c r="D36" s="426">
        <v>0</v>
      </c>
      <c r="E36" s="426">
        <v>0</v>
      </c>
      <c r="F36" s="427">
        <v>1420</v>
      </c>
      <c r="G36" s="426">
        <f t="shared" si="5"/>
        <v>9748.2999999999993</v>
      </c>
      <c r="H36" s="345"/>
      <c r="I36" s="424">
        <f t="shared" si="6"/>
        <v>7798.6399999999994</v>
      </c>
      <c r="J36" s="424">
        <f t="shared" si="10"/>
        <v>1200</v>
      </c>
      <c r="K36" s="424">
        <f t="shared" si="7"/>
        <v>1624.7166666666667</v>
      </c>
      <c r="L36" s="424">
        <f t="shared" si="8"/>
        <v>12997.733333333334</v>
      </c>
      <c r="M36" s="424">
        <v>7596</v>
      </c>
      <c r="N36" s="424">
        <v>2000</v>
      </c>
      <c r="O36" s="424">
        <f t="shared" si="9"/>
        <v>33217.089999999997</v>
      </c>
    </row>
    <row r="37" spans="1:15" s="63" customFormat="1" x14ac:dyDescent="0.3">
      <c r="A37" s="398" t="s">
        <v>1014</v>
      </c>
      <c r="B37" s="75" t="s">
        <v>56</v>
      </c>
      <c r="C37" s="426">
        <v>8234</v>
      </c>
      <c r="D37" s="426">
        <v>0</v>
      </c>
      <c r="E37" s="426">
        <v>0</v>
      </c>
      <c r="F37" s="427">
        <v>1420</v>
      </c>
      <c r="G37" s="426">
        <f t="shared" si="5"/>
        <v>9654</v>
      </c>
      <c r="H37" s="345"/>
      <c r="I37" s="424">
        <f t="shared" si="6"/>
        <v>7723.2000000000007</v>
      </c>
      <c r="J37" s="424">
        <f t="shared" si="10"/>
        <v>1200</v>
      </c>
      <c r="K37" s="424">
        <f t="shared" si="7"/>
        <v>1609</v>
      </c>
      <c r="L37" s="424">
        <f t="shared" si="8"/>
        <v>12872</v>
      </c>
      <c r="M37" s="424">
        <v>7596</v>
      </c>
      <c r="N37" s="424">
        <v>2000</v>
      </c>
      <c r="O37" s="424">
        <f t="shared" si="9"/>
        <v>33000.199999999997</v>
      </c>
    </row>
    <row r="38" spans="1:15" s="63" customFormat="1" x14ac:dyDescent="0.3">
      <c r="A38" s="348" t="s">
        <v>1015</v>
      </c>
      <c r="B38" s="75" t="s">
        <v>55</v>
      </c>
      <c r="C38" s="426">
        <v>7867.5</v>
      </c>
      <c r="D38" s="426">
        <v>0</v>
      </c>
      <c r="E38" s="426">
        <v>0</v>
      </c>
      <c r="F38" s="427">
        <v>1420</v>
      </c>
      <c r="G38" s="426">
        <f t="shared" si="5"/>
        <v>9287.5</v>
      </c>
      <c r="H38" s="345"/>
      <c r="I38" s="424">
        <f t="shared" si="6"/>
        <v>7430</v>
      </c>
      <c r="J38" s="424">
        <f t="shared" si="10"/>
        <v>1200</v>
      </c>
      <c r="K38" s="424">
        <f t="shared" si="7"/>
        <v>1547.9166666666665</v>
      </c>
      <c r="L38" s="424">
        <f t="shared" si="8"/>
        <v>12383.333333333332</v>
      </c>
      <c r="M38" s="424">
        <v>7596</v>
      </c>
      <c r="N38" s="424">
        <v>2000</v>
      </c>
      <c r="O38" s="424">
        <f t="shared" si="9"/>
        <v>32157.25</v>
      </c>
    </row>
    <row r="39" spans="1:15" s="63" customFormat="1" x14ac:dyDescent="0.3">
      <c r="A39" s="398" t="s">
        <v>1016</v>
      </c>
      <c r="B39" s="75" t="s">
        <v>54</v>
      </c>
      <c r="C39" s="426">
        <v>7647</v>
      </c>
      <c r="D39" s="426">
        <v>0</v>
      </c>
      <c r="E39" s="426">
        <v>0</v>
      </c>
      <c r="F39" s="427">
        <v>1420</v>
      </c>
      <c r="G39" s="426">
        <f t="shared" si="5"/>
        <v>9067</v>
      </c>
      <c r="H39" s="345"/>
      <c r="I39" s="424">
        <f t="shared" si="6"/>
        <v>7253.6</v>
      </c>
      <c r="J39" s="424">
        <f t="shared" si="10"/>
        <v>1200</v>
      </c>
      <c r="K39" s="424">
        <f t="shared" si="7"/>
        <v>1511.1666666666667</v>
      </c>
      <c r="L39" s="424">
        <f t="shared" si="8"/>
        <v>12089.333333333334</v>
      </c>
      <c r="M39" s="424">
        <v>7596</v>
      </c>
      <c r="N39" s="424">
        <v>2000</v>
      </c>
      <c r="O39" s="424">
        <f t="shared" si="9"/>
        <v>31650.1</v>
      </c>
    </row>
    <row r="40" spans="1:15" s="63" customFormat="1" x14ac:dyDescent="0.3">
      <c r="A40" s="348" t="s">
        <v>1017</v>
      </c>
      <c r="B40" s="75" t="s">
        <v>51</v>
      </c>
      <c r="C40" s="426">
        <v>7383</v>
      </c>
      <c r="D40" s="426">
        <v>0</v>
      </c>
      <c r="E40" s="426">
        <v>0</v>
      </c>
      <c r="F40" s="427">
        <v>1420</v>
      </c>
      <c r="G40" s="426">
        <f t="shared" si="5"/>
        <v>8803</v>
      </c>
      <c r="H40" s="345"/>
      <c r="I40" s="424">
        <f t="shared" si="6"/>
        <v>7042.4000000000005</v>
      </c>
      <c r="J40" s="424">
        <f t="shared" si="10"/>
        <v>1200</v>
      </c>
      <c r="K40" s="424">
        <f t="shared" si="7"/>
        <v>1467.1666666666667</v>
      </c>
      <c r="L40" s="424">
        <f t="shared" si="8"/>
        <v>11737.333333333334</v>
      </c>
      <c r="M40" s="424">
        <v>7596</v>
      </c>
      <c r="N40" s="424">
        <v>2000</v>
      </c>
      <c r="O40" s="424">
        <f t="shared" si="9"/>
        <v>31042.9</v>
      </c>
    </row>
    <row r="41" spans="1:15" s="63" customFormat="1" x14ac:dyDescent="0.3">
      <c r="A41" s="398" t="s">
        <v>1018</v>
      </c>
      <c r="B41" s="75" t="s">
        <v>53</v>
      </c>
      <c r="C41" s="426">
        <v>7375</v>
      </c>
      <c r="D41" s="426">
        <v>0</v>
      </c>
      <c r="E41" s="426">
        <v>0</v>
      </c>
      <c r="F41" s="427">
        <v>1420</v>
      </c>
      <c r="G41" s="426">
        <f t="shared" si="5"/>
        <v>8795</v>
      </c>
      <c r="H41" s="345"/>
      <c r="I41" s="424">
        <f t="shared" si="6"/>
        <v>7036</v>
      </c>
      <c r="J41" s="424">
        <f t="shared" si="10"/>
        <v>1200</v>
      </c>
      <c r="K41" s="424">
        <f t="shared" si="7"/>
        <v>1465.8333333333335</v>
      </c>
      <c r="L41" s="424">
        <f t="shared" si="8"/>
        <v>11726.666666666668</v>
      </c>
      <c r="M41" s="424">
        <v>7596</v>
      </c>
      <c r="N41" s="424">
        <v>2000</v>
      </c>
      <c r="O41" s="424">
        <f t="shared" si="9"/>
        <v>31024.5</v>
      </c>
    </row>
    <row r="42" spans="1:15" s="63" customFormat="1" x14ac:dyDescent="0.3">
      <c r="A42" s="348" t="s">
        <v>1019</v>
      </c>
      <c r="B42" s="75" t="s">
        <v>67</v>
      </c>
      <c r="C42" s="426">
        <v>7374.6</v>
      </c>
      <c r="D42" s="426">
        <v>0</v>
      </c>
      <c r="E42" s="426">
        <v>0</v>
      </c>
      <c r="F42" s="427">
        <v>1420</v>
      </c>
      <c r="G42" s="426">
        <f t="shared" si="5"/>
        <v>8794.6</v>
      </c>
      <c r="H42" s="345"/>
      <c r="I42" s="424">
        <f t="shared" si="6"/>
        <v>7035.68</v>
      </c>
      <c r="J42" s="424">
        <f t="shared" si="10"/>
        <v>1200</v>
      </c>
      <c r="K42" s="424">
        <f t="shared" si="7"/>
        <v>1465.7666666666669</v>
      </c>
      <c r="L42" s="424">
        <f t="shared" si="8"/>
        <v>11726.133333333335</v>
      </c>
      <c r="M42" s="424">
        <v>7596</v>
      </c>
      <c r="N42" s="424">
        <v>2000</v>
      </c>
      <c r="O42" s="424">
        <f t="shared" si="9"/>
        <v>31023.58</v>
      </c>
    </row>
    <row r="43" spans="1:15" s="63" customFormat="1" x14ac:dyDescent="0.3">
      <c r="A43" s="398" t="s">
        <v>1020</v>
      </c>
      <c r="B43" s="75" t="s">
        <v>91</v>
      </c>
      <c r="C43" s="426">
        <v>7080</v>
      </c>
      <c r="D43" s="426">
        <v>0</v>
      </c>
      <c r="E43" s="426">
        <v>0</v>
      </c>
      <c r="F43" s="427">
        <v>1420</v>
      </c>
      <c r="G43" s="426">
        <f t="shared" si="5"/>
        <v>8500</v>
      </c>
      <c r="H43" s="345"/>
      <c r="I43" s="424">
        <f t="shared" si="6"/>
        <v>6800</v>
      </c>
      <c r="J43" s="424">
        <f t="shared" si="10"/>
        <v>1200</v>
      </c>
      <c r="K43" s="424">
        <f t="shared" si="7"/>
        <v>1416.6666666666665</v>
      </c>
      <c r="L43" s="424">
        <f t="shared" si="8"/>
        <v>11333.333333333332</v>
      </c>
      <c r="M43" s="424">
        <v>7596</v>
      </c>
      <c r="N43" s="424">
        <v>2000</v>
      </c>
      <c r="O43" s="424">
        <f t="shared" si="9"/>
        <v>30346</v>
      </c>
    </row>
    <row r="44" spans="1:15" s="63" customFormat="1" x14ac:dyDescent="0.3">
      <c r="A44" s="348" t="s">
        <v>1021</v>
      </c>
      <c r="B44" s="75" t="s">
        <v>66</v>
      </c>
      <c r="C44" s="426">
        <v>20870</v>
      </c>
      <c r="D44" s="426">
        <v>1415.62</v>
      </c>
      <c r="E44" s="426">
        <v>2183</v>
      </c>
      <c r="F44" s="426">
        <v>3112</v>
      </c>
      <c r="G44" s="426">
        <f t="shared" si="5"/>
        <v>27580.62</v>
      </c>
      <c r="H44" s="345"/>
      <c r="I44" s="424">
        <f t="shared" si="6"/>
        <v>22064.495999999999</v>
      </c>
      <c r="J44" s="424">
        <f>340*12</f>
        <v>4080</v>
      </c>
      <c r="K44" s="424">
        <f t="shared" si="7"/>
        <v>4596.7699999999995</v>
      </c>
      <c r="L44" s="424">
        <f t="shared" si="8"/>
        <v>36774.159999999996</v>
      </c>
      <c r="M44" s="424">
        <v>7596</v>
      </c>
      <c r="N44" s="424">
        <v>2420</v>
      </c>
      <c r="O44" s="424">
        <f t="shared" si="9"/>
        <v>77531.425999999992</v>
      </c>
    </row>
    <row r="45" spans="1:15" s="63" customFormat="1" x14ac:dyDescent="0.3">
      <c r="A45" s="398" t="s">
        <v>1022</v>
      </c>
      <c r="B45" s="75" t="s">
        <v>44</v>
      </c>
      <c r="C45" s="426">
        <v>18002</v>
      </c>
      <c r="D45" s="426">
        <v>654.02</v>
      </c>
      <c r="E45" s="426">
        <v>2183</v>
      </c>
      <c r="F45" s="426">
        <v>3112</v>
      </c>
      <c r="G45" s="426">
        <f t="shared" si="5"/>
        <v>23951.02</v>
      </c>
      <c r="H45" s="345"/>
      <c r="I45" s="424">
        <f t="shared" si="6"/>
        <v>19160.816000000003</v>
      </c>
      <c r="J45" s="424">
        <f>12*170</f>
        <v>2040</v>
      </c>
      <c r="K45" s="424">
        <f t="shared" si="7"/>
        <v>3991.836666666667</v>
      </c>
      <c r="L45" s="424">
        <f t="shared" si="8"/>
        <v>31934.693333333336</v>
      </c>
      <c r="M45" s="424">
        <v>7596</v>
      </c>
      <c r="N45" s="424">
        <v>2420</v>
      </c>
      <c r="O45" s="424">
        <f t="shared" si="9"/>
        <v>67143.346000000005</v>
      </c>
    </row>
    <row r="46" spans="1:15" s="63" customFormat="1" x14ac:dyDescent="0.3">
      <c r="A46" s="348" t="s">
        <v>1023</v>
      </c>
      <c r="B46" s="75" t="s">
        <v>65</v>
      </c>
      <c r="C46" s="426">
        <v>16377</v>
      </c>
      <c r="D46" s="426">
        <v>0</v>
      </c>
      <c r="E46" s="426">
        <v>2183</v>
      </c>
      <c r="F46" s="426">
        <v>3112</v>
      </c>
      <c r="G46" s="426">
        <f t="shared" si="5"/>
        <v>21672</v>
      </c>
      <c r="H46" s="345"/>
      <c r="I46" s="424">
        <f t="shared" si="6"/>
        <v>17337.600000000002</v>
      </c>
      <c r="J46" s="424">
        <f>12*100</f>
        <v>1200</v>
      </c>
      <c r="K46" s="424">
        <f t="shared" si="7"/>
        <v>3612</v>
      </c>
      <c r="L46" s="424">
        <f t="shared" si="8"/>
        <v>28896</v>
      </c>
      <c r="M46" s="424">
        <v>7596</v>
      </c>
      <c r="N46" s="424">
        <v>2420</v>
      </c>
      <c r="O46" s="424">
        <f t="shared" si="9"/>
        <v>61061.600000000006</v>
      </c>
    </row>
    <row r="47" spans="1:15" s="63" customFormat="1" x14ac:dyDescent="0.3">
      <c r="A47" s="398" t="s">
        <v>1024</v>
      </c>
      <c r="B47" s="75" t="s">
        <v>64</v>
      </c>
      <c r="C47" s="426">
        <v>14732</v>
      </c>
      <c r="D47" s="426">
        <v>1132.48</v>
      </c>
      <c r="E47" s="426">
        <v>2183</v>
      </c>
      <c r="F47" s="426">
        <v>3112</v>
      </c>
      <c r="G47" s="426">
        <f t="shared" si="5"/>
        <v>21159.48</v>
      </c>
      <c r="H47" s="345"/>
      <c r="I47" s="424">
        <f t="shared" si="6"/>
        <v>16927.583999999999</v>
      </c>
      <c r="J47" s="424">
        <f>12*270</f>
        <v>3240</v>
      </c>
      <c r="K47" s="424">
        <f t="shared" si="7"/>
        <v>3526.58</v>
      </c>
      <c r="L47" s="424">
        <f t="shared" si="8"/>
        <v>28212.639999999999</v>
      </c>
      <c r="M47" s="424">
        <v>7596</v>
      </c>
      <c r="N47" s="424">
        <v>2420</v>
      </c>
      <c r="O47" s="424">
        <f t="shared" si="9"/>
        <v>61922.803999999996</v>
      </c>
    </row>
    <row r="48" spans="1:15" s="63" customFormat="1" x14ac:dyDescent="0.3">
      <c r="A48" s="348" t="s">
        <v>1025</v>
      </c>
      <c r="B48" s="75" t="s">
        <v>63</v>
      </c>
      <c r="C48" s="426">
        <v>14445</v>
      </c>
      <c r="D48" s="426">
        <v>672</v>
      </c>
      <c r="E48" s="426">
        <v>2183</v>
      </c>
      <c r="F48" s="426">
        <v>3112</v>
      </c>
      <c r="G48" s="426">
        <f t="shared" si="5"/>
        <v>20412</v>
      </c>
      <c r="H48" s="345"/>
      <c r="I48" s="424">
        <f t="shared" si="6"/>
        <v>16329.6</v>
      </c>
      <c r="J48" s="424">
        <f>12*170</f>
        <v>2040</v>
      </c>
      <c r="K48" s="424">
        <f t="shared" si="7"/>
        <v>3402</v>
      </c>
      <c r="L48" s="424">
        <f t="shared" si="8"/>
        <v>27216</v>
      </c>
      <c r="M48" s="424">
        <v>7596</v>
      </c>
      <c r="N48" s="424">
        <v>2420</v>
      </c>
      <c r="O48" s="424">
        <f t="shared" si="9"/>
        <v>59003.6</v>
      </c>
    </row>
    <row r="49" spans="1:15" s="63" customFormat="1" x14ac:dyDescent="0.3">
      <c r="A49" s="398" t="s">
        <v>1026</v>
      </c>
      <c r="B49" s="75" t="s">
        <v>62</v>
      </c>
      <c r="C49" s="426">
        <v>12271</v>
      </c>
      <c r="D49" s="426">
        <v>658</v>
      </c>
      <c r="E49" s="426">
        <v>2183</v>
      </c>
      <c r="F49" s="426">
        <v>3112</v>
      </c>
      <c r="G49" s="426">
        <f t="shared" si="5"/>
        <v>18224</v>
      </c>
      <c r="H49" s="345"/>
      <c r="I49" s="424">
        <f t="shared" si="6"/>
        <v>14579.2</v>
      </c>
      <c r="J49" s="424">
        <f>12*170</f>
        <v>2040</v>
      </c>
      <c r="K49" s="424">
        <f t="shared" si="7"/>
        <v>3037.3333333333335</v>
      </c>
      <c r="L49" s="424">
        <f t="shared" si="8"/>
        <v>24298.666666666668</v>
      </c>
      <c r="M49" s="424">
        <v>7596</v>
      </c>
      <c r="N49" s="424">
        <v>2420</v>
      </c>
      <c r="O49" s="424">
        <f t="shared" si="9"/>
        <v>53971.199999999997</v>
      </c>
    </row>
    <row r="50" spans="1:15" s="63" customFormat="1" x14ac:dyDescent="0.3">
      <c r="A50" s="348" t="s">
        <v>1027</v>
      </c>
      <c r="B50" s="75" t="s">
        <v>61</v>
      </c>
      <c r="C50" s="426">
        <v>12215</v>
      </c>
      <c r="D50" s="426">
        <v>0</v>
      </c>
      <c r="E50" s="426">
        <v>2183</v>
      </c>
      <c r="F50" s="426">
        <v>3112</v>
      </c>
      <c r="G50" s="426">
        <f t="shared" si="5"/>
        <v>17510</v>
      </c>
      <c r="H50" s="345"/>
      <c r="I50" s="424">
        <f t="shared" si="6"/>
        <v>14008</v>
      </c>
      <c r="J50" s="424">
        <f>12*170</f>
        <v>2040</v>
      </c>
      <c r="K50" s="424">
        <f t="shared" si="7"/>
        <v>2918.333333333333</v>
      </c>
      <c r="L50" s="424">
        <f t="shared" si="8"/>
        <v>23346.666666666664</v>
      </c>
      <c r="M50" s="424">
        <v>7596</v>
      </c>
      <c r="N50" s="424">
        <v>2420</v>
      </c>
      <c r="O50" s="424">
        <f t="shared" si="9"/>
        <v>52329</v>
      </c>
    </row>
    <row r="51" spans="1:15" s="63" customFormat="1" x14ac:dyDescent="0.3">
      <c r="A51" s="398" t="s">
        <v>1028</v>
      </c>
      <c r="B51" s="75" t="s">
        <v>41</v>
      </c>
      <c r="C51" s="426">
        <v>11689</v>
      </c>
      <c r="D51" s="426">
        <v>0</v>
      </c>
      <c r="E51" s="426">
        <v>2183</v>
      </c>
      <c r="F51" s="426">
        <v>3112</v>
      </c>
      <c r="G51" s="426">
        <f t="shared" si="5"/>
        <v>16984</v>
      </c>
      <c r="H51" s="345"/>
      <c r="I51" s="424">
        <f t="shared" si="6"/>
        <v>13587.2</v>
      </c>
      <c r="J51" s="424">
        <f>12*132</f>
        <v>1584</v>
      </c>
      <c r="K51" s="424">
        <f t="shared" si="7"/>
        <v>2830.6666666666665</v>
      </c>
      <c r="L51" s="424">
        <f t="shared" si="8"/>
        <v>22645.333333333332</v>
      </c>
      <c r="M51" s="424">
        <v>7596</v>
      </c>
      <c r="N51" s="424">
        <v>2420</v>
      </c>
      <c r="O51" s="424">
        <f t="shared" si="9"/>
        <v>50663.199999999997</v>
      </c>
    </row>
    <row r="52" spans="1:15" s="63" customFormat="1" x14ac:dyDescent="0.3">
      <c r="A52" s="348" t="s">
        <v>1029</v>
      </c>
      <c r="B52" s="75" t="s">
        <v>60</v>
      </c>
      <c r="C52" s="426">
        <v>11048</v>
      </c>
      <c r="D52" s="426">
        <v>1485</v>
      </c>
      <c r="E52" s="426">
        <v>2183</v>
      </c>
      <c r="F52" s="426">
        <v>3112</v>
      </c>
      <c r="G52" s="426">
        <f t="shared" si="5"/>
        <v>17828</v>
      </c>
      <c r="H52" s="345"/>
      <c r="I52" s="424">
        <f t="shared" si="6"/>
        <v>14262.400000000001</v>
      </c>
      <c r="J52" s="424">
        <f>12*340</f>
        <v>4080</v>
      </c>
      <c r="K52" s="424">
        <f t="shared" si="7"/>
        <v>2971.333333333333</v>
      </c>
      <c r="L52" s="424">
        <f t="shared" si="8"/>
        <v>23770.666666666664</v>
      </c>
      <c r="M52" s="424">
        <v>7596</v>
      </c>
      <c r="N52" s="424">
        <v>2420</v>
      </c>
      <c r="O52" s="424">
        <f t="shared" si="9"/>
        <v>55100.399999999994</v>
      </c>
    </row>
    <row r="53" spans="1:15" s="63" customFormat="1" x14ac:dyDescent="0.3">
      <c r="A53" s="398" t="s">
        <v>1030</v>
      </c>
      <c r="B53" s="75" t="s">
        <v>59</v>
      </c>
      <c r="C53" s="426">
        <v>10764</v>
      </c>
      <c r="D53" s="426">
        <v>1623.44</v>
      </c>
      <c r="E53" s="426">
        <v>2183</v>
      </c>
      <c r="F53" s="426">
        <v>3112</v>
      </c>
      <c r="G53" s="426">
        <f t="shared" si="5"/>
        <v>17682.440000000002</v>
      </c>
      <c r="H53" s="345"/>
      <c r="I53" s="424">
        <f t="shared" si="6"/>
        <v>14145.952000000003</v>
      </c>
      <c r="J53" s="424">
        <f>12*100</f>
        <v>1200</v>
      </c>
      <c r="K53" s="424">
        <f t="shared" si="7"/>
        <v>2947.0733333333337</v>
      </c>
      <c r="L53" s="424">
        <f t="shared" si="8"/>
        <v>23576.58666666667</v>
      </c>
      <c r="M53" s="424">
        <v>7596</v>
      </c>
      <c r="N53" s="424">
        <v>2420</v>
      </c>
      <c r="O53" s="424">
        <f t="shared" si="9"/>
        <v>51885.612000000008</v>
      </c>
    </row>
    <row r="54" spans="1:15" s="63" customFormat="1" x14ac:dyDescent="0.3">
      <c r="A54" s="348" t="s">
        <v>1031</v>
      </c>
      <c r="B54" s="75" t="s">
        <v>58</v>
      </c>
      <c r="C54" s="426">
        <v>10232</v>
      </c>
      <c r="D54" s="426">
        <v>0</v>
      </c>
      <c r="E54" s="426">
        <v>2183</v>
      </c>
      <c r="F54" s="426">
        <v>3112</v>
      </c>
      <c r="G54" s="426">
        <f t="shared" si="5"/>
        <v>15527</v>
      </c>
      <c r="H54" s="345"/>
      <c r="I54" s="424">
        <f t="shared" si="6"/>
        <v>12421.6</v>
      </c>
      <c r="J54" s="424">
        <f>12*65</f>
        <v>780</v>
      </c>
      <c r="K54" s="424">
        <f t="shared" si="7"/>
        <v>2587.8333333333335</v>
      </c>
      <c r="L54" s="424">
        <f t="shared" si="8"/>
        <v>20702.666666666668</v>
      </c>
      <c r="M54" s="424">
        <v>7596</v>
      </c>
      <c r="N54" s="424">
        <v>2420</v>
      </c>
      <c r="O54" s="424">
        <f t="shared" si="9"/>
        <v>46508.100000000006</v>
      </c>
    </row>
    <row r="55" spans="1:15" s="63" customFormat="1" x14ac:dyDescent="0.3">
      <c r="A55" s="398" t="s">
        <v>1032</v>
      </c>
      <c r="B55" s="75" t="s">
        <v>57</v>
      </c>
      <c r="C55" s="426">
        <v>9930</v>
      </c>
      <c r="D55" s="426">
        <v>626</v>
      </c>
      <c r="E55" s="426">
        <v>2183</v>
      </c>
      <c r="F55" s="426">
        <v>3112</v>
      </c>
      <c r="G55" s="426">
        <f t="shared" si="5"/>
        <v>15851</v>
      </c>
      <c r="H55" s="345"/>
      <c r="I55" s="424">
        <f t="shared" si="6"/>
        <v>12680.800000000001</v>
      </c>
      <c r="J55" s="424">
        <f>12*170</f>
        <v>2040</v>
      </c>
      <c r="K55" s="424">
        <f t="shared" si="7"/>
        <v>2641.8333333333335</v>
      </c>
      <c r="L55" s="424">
        <f t="shared" si="8"/>
        <v>21134.666666666668</v>
      </c>
      <c r="M55" s="424">
        <v>7596</v>
      </c>
      <c r="N55" s="424">
        <v>2420</v>
      </c>
      <c r="O55" s="424">
        <f t="shared" si="9"/>
        <v>48513.3</v>
      </c>
    </row>
    <row r="56" spans="1:15" s="63" customFormat="1" x14ac:dyDescent="0.3">
      <c r="A56" s="348" t="s">
        <v>1033</v>
      </c>
      <c r="B56" s="75" t="s">
        <v>56</v>
      </c>
      <c r="C56" s="426">
        <v>9818</v>
      </c>
      <c r="D56" s="426">
        <v>626.38</v>
      </c>
      <c r="E56" s="426">
        <v>2183</v>
      </c>
      <c r="F56" s="426">
        <v>3112</v>
      </c>
      <c r="G56" s="426">
        <f t="shared" si="5"/>
        <v>15739.38</v>
      </c>
      <c r="H56" s="345"/>
      <c r="I56" s="424">
        <f t="shared" si="6"/>
        <v>12591.504000000001</v>
      </c>
      <c r="J56" s="424">
        <f>12*170</f>
        <v>2040</v>
      </c>
      <c r="K56" s="424">
        <f t="shared" si="7"/>
        <v>2623.2299999999996</v>
      </c>
      <c r="L56" s="424">
        <f t="shared" si="8"/>
        <v>20985.839999999997</v>
      </c>
      <c r="M56" s="424">
        <v>7596</v>
      </c>
      <c r="N56" s="424">
        <v>2420</v>
      </c>
      <c r="O56" s="424">
        <f t="shared" si="9"/>
        <v>48256.573999999993</v>
      </c>
    </row>
    <row r="57" spans="1:15" s="63" customFormat="1" x14ac:dyDescent="0.3">
      <c r="A57" s="398" t="s">
        <v>1034</v>
      </c>
      <c r="B57" s="75" t="s">
        <v>55</v>
      </c>
      <c r="C57" s="426">
        <v>9381</v>
      </c>
      <c r="D57" s="426">
        <v>0</v>
      </c>
      <c r="E57" s="426">
        <v>2183</v>
      </c>
      <c r="F57" s="426">
        <v>3112</v>
      </c>
      <c r="G57" s="426">
        <f t="shared" si="5"/>
        <v>14676</v>
      </c>
      <c r="H57" s="345"/>
      <c r="I57" s="424">
        <f t="shared" si="6"/>
        <v>11740.800000000001</v>
      </c>
      <c r="J57" s="424">
        <v>0</v>
      </c>
      <c r="K57" s="424">
        <f t="shared" si="7"/>
        <v>2446</v>
      </c>
      <c r="L57" s="424">
        <f t="shared" si="8"/>
        <v>19568</v>
      </c>
      <c r="M57" s="424">
        <v>7596</v>
      </c>
      <c r="N57" s="424">
        <v>2420</v>
      </c>
      <c r="O57" s="424">
        <f t="shared" si="9"/>
        <v>43770.8</v>
      </c>
    </row>
    <row r="58" spans="1:15" s="63" customFormat="1" x14ac:dyDescent="0.3">
      <c r="A58" s="348" t="s">
        <v>1035</v>
      </c>
      <c r="B58" s="75" t="s">
        <v>54</v>
      </c>
      <c r="C58" s="426">
        <v>9118</v>
      </c>
      <c r="D58" s="426">
        <v>2910.36</v>
      </c>
      <c r="E58" s="426">
        <v>2183</v>
      </c>
      <c r="F58" s="426">
        <v>3112</v>
      </c>
      <c r="G58" s="426">
        <f t="shared" si="5"/>
        <v>17323.36</v>
      </c>
      <c r="H58" s="345"/>
      <c r="I58" s="424">
        <f t="shared" si="6"/>
        <v>13858.688000000002</v>
      </c>
      <c r="J58" s="424">
        <f>12*672</f>
        <v>8064</v>
      </c>
      <c r="K58" s="424">
        <f t="shared" si="7"/>
        <v>2887.2266666666665</v>
      </c>
      <c r="L58" s="424">
        <f t="shared" si="8"/>
        <v>23097.813333333332</v>
      </c>
      <c r="M58" s="424">
        <v>7596</v>
      </c>
      <c r="N58" s="424">
        <v>2420</v>
      </c>
      <c r="O58" s="424">
        <f t="shared" si="9"/>
        <v>57923.728000000003</v>
      </c>
    </row>
    <row r="59" spans="1:15" s="63" customFormat="1" x14ac:dyDescent="0.3">
      <c r="A59" s="398" t="s">
        <v>1036</v>
      </c>
      <c r="B59" s="75" t="s">
        <v>53</v>
      </c>
      <c r="C59" s="426">
        <v>8793</v>
      </c>
      <c r="D59" s="426">
        <v>616</v>
      </c>
      <c r="E59" s="426">
        <v>2183</v>
      </c>
      <c r="F59" s="426">
        <v>3112</v>
      </c>
      <c r="G59" s="426">
        <f t="shared" si="5"/>
        <v>14704</v>
      </c>
      <c r="H59" s="345"/>
      <c r="I59" s="424">
        <f t="shared" si="6"/>
        <v>11763.2</v>
      </c>
      <c r="J59" s="424">
        <f>12*165</f>
        <v>1980</v>
      </c>
      <c r="K59" s="424">
        <f t="shared" si="7"/>
        <v>2450.6666666666665</v>
      </c>
      <c r="L59" s="424">
        <f t="shared" si="8"/>
        <v>19605.333333333332</v>
      </c>
      <c r="M59" s="424">
        <v>7596</v>
      </c>
      <c r="N59" s="424">
        <v>2420</v>
      </c>
      <c r="O59" s="424">
        <f t="shared" si="9"/>
        <v>45815.199999999997</v>
      </c>
    </row>
    <row r="60" spans="1:15" s="63" customFormat="1" x14ac:dyDescent="0.3">
      <c r="A60" s="348" t="s">
        <v>1037</v>
      </c>
      <c r="B60" s="75" t="s">
        <v>90</v>
      </c>
      <c r="C60" s="426">
        <v>8793</v>
      </c>
      <c r="D60" s="426">
        <v>0</v>
      </c>
      <c r="E60" s="426">
        <v>2183</v>
      </c>
      <c r="F60" s="426">
        <v>3112</v>
      </c>
      <c r="G60" s="426">
        <f t="shared" si="5"/>
        <v>14088</v>
      </c>
      <c r="H60" s="345"/>
      <c r="I60" s="424">
        <f t="shared" si="6"/>
        <v>11270.400000000001</v>
      </c>
      <c r="J60" s="424">
        <f>12*165</f>
        <v>1980</v>
      </c>
      <c r="K60" s="424">
        <f t="shared" si="7"/>
        <v>2348</v>
      </c>
      <c r="L60" s="424">
        <f t="shared" si="8"/>
        <v>18784</v>
      </c>
      <c r="M60" s="424">
        <v>7596</v>
      </c>
      <c r="N60" s="424">
        <v>2420</v>
      </c>
      <c r="O60" s="424">
        <f t="shared" si="9"/>
        <v>44398.400000000001</v>
      </c>
    </row>
    <row r="61" spans="1:15" s="63" customFormat="1" x14ac:dyDescent="0.3">
      <c r="A61" s="398" t="s">
        <v>1038</v>
      </c>
      <c r="B61" s="75" t="s">
        <v>51</v>
      </c>
      <c r="C61" s="426">
        <v>8442</v>
      </c>
      <c r="D61" s="426">
        <v>616</v>
      </c>
      <c r="E61" s="426">
        <v>2183</v>
      </c>
      <c r="F61" s="426">
        <v>3112</v>
      </c>
      <c r="G61" s="426">
        <f t="shared" si="5"/>
        <v>14353</v>
      </c>
      <c r="H61" s="345"/>
      <c r="I61" s="424">
        <f t="shared" si="6"/>
        <v>11482.400000000001</v>
      </c>
      <c r="J61" s="426">
        <v>0</v>
      </c>
      <c r="K61" s="424">
        <f t="shared" si="7"/>
        <v>2392.1666666666665</v>
      </c>
      <c r="L61" s="424">
        <f t="shared" si="8"/>
        <v>19137.333333333332</v>
      </c>
      <c r="M61" s="424">
        <v>7596</v>
      </c>
      <c r="N61" s="424">
        <v>2420</v>
      </c>
      <c r="O61" s="424">
        <f t="shared" si="9"/>
        <v>43027.9</v>
      </c>
    </row>
    <row r="62" spans="1:15" s="63" customFormat="1" x14ac:dyDescent="0.3">
      <c r="A62" s="348" t="s">
        <v>1039</v>
      </c>
      <c r="B62" s="75" t="s">
        <v>52</v>
      </c>
      <c r="C62" s="426">
        <v>8442</v>
      </c>
      <c r="D62" s="426">
        <v>0</v>
      </c>
      <c r="E62" s="426">
        <v>2183</v>
      </c>
      <c r="F62" s="426">
        <v>3112</v>
      </c>
      <c r="G62" s="426">
        <f t="shared" si="5"/>
        <v>13737</v>
      </c>
      <c r="H62" s="345"/>
      <c r="I62" s="424">
        <f t="shared" si="6"/>
        <v>10989.6</v>
      </c>
      <c r="J62" s="426">
        <v>0</v>
      </c>
      <c r="K62" s="424">
        <f t="shared" si="7"/>
        <v>2289.5</v>
      </c>
      <c r="L62" s="424">
        <f t="shared" si="8"/>
        <v>18316</v>
      </c>
      <c r="M62" s="424">
        <v>7596</v>
      </c>
      <c r="N62" s="424">
        <v>2420</v>
      </c>
      <c r="O62" s="424">
        <f t="shared" si="9"/>
        <v>41611.1</v>
      </c>
    </row>
    <row r="64" spans="1:15" x14ac:dyDescent="0.35">
      <c r="C64" s="304" t="s">
        <v>89</v>
      </c>
      <c r="D64" s="59"/>
      <c r="E64" s="59"/>
      <c r="F64" s="59"/>
      <c r="G64" s="59"/>
      <c r="H64" s="59"/>
      <c r="I64" s="59"/>
    </row>
    <row r="65" spans="3:9" x14ac:dyDescent="0.35">
      <c r="C65" s="456" t="s">
        <v>88</v>
      </c>
      <c r="D65" s="594" t="s">
        <v>87</v>
      </c>
      <c r="E65" s="594"/>
      <c r="F65" s="594"/>
      <c r="G65" s="594"/>
      <c r="H65" s="594"/>
      <c r="I65" s="594"/>
    </row>
    <row r="66" spans="3:9" x14ac:dyDescent="0.35">
      <c r="C66" s="525" t="s">
        <v>1040</v>
      </c>
      <c r="D66" s="595" t="s">
        <v>86</v>
      </c>
      <c r="E66" s="595"/>
      <c r="F66" s="595"/>
      <c r="G66" s="595"/>
      <c r="H66" s="595"/>
      <c r="I66" s="595"/>
    </row>
    <row r="67" spans="3:9" s="347" customFormat="1" x14ac:dyDescent="0.35">
      <c r="C67" s="526" t="s">
        <v>1040</v>
      </c>
      <c r="D67" s="593" t="s">
        <v>85</v>
      </c>
      <c r="E67" s="593"/>
      <c r="F67" s="593"/>
      <c r="G67" s="593"/>
      <c r="H67" s="593"/>
      <c r="I67" s="593"/>
    </row>
  </sheetData>
  <mergeCells count="17">
    <mergeCell ref="A6:O6"/>
    <mergeCell ref="A1:N1"/>
    <mergeCell ref="A2:O2"/>
    <mergeCell ref="A3:O3"/>
    <mergeCell ref="A4:O4"/>
    <mergeCell ref="A5:O5"/>
    <mergeCell ref="D67:I67"/>
    <mergeCell ref="D65:I65"/>
    <mergeCell ref="D66:I66"/>
    <mergeCell ref="A8:A9"/>
    <mergeCell ref="B8:B9"/>
    <mergeCell ref="I8:O8"/>
    <mergeCell ref="A19:A20"/>
    <mergeCell ref="B19:B20"/>
    <mergeCell ref="C19:G19"/>
    <mergeCell ref="I19:O19"/>
    <mergeCell ref="C8:G8"/>
  </mergeCells>
  <conditionalFormatting sqref="M9:N9">
    <cfRule type="duplicateValues" dxfId="1" priority="2"/>
  </conditionalFormatting>
  <conditionalFormatting sqref="M20:N20">
    <cfRule type="duplicateValues" dxfId="0" priority="1"/>
  </conditionalFormatting>
  <printOptions horizontalCentered="1"/>
  <pageMargins left="0.47244094488188981" right="0.47244094488188981" top="0.86614173228346458" bottom="0.47244094488188981" header="0" footer="0"/>
  <pageSetup scale="64" fitToHeight="0" orientation="landscape" r:id="rId1"/>
  <headerFooter>
    <oddHeader>&amp;L&amp;G</oddHeader>
    <oddFooter>&amp;R&amp;G</oddFooter>
  </headerFooter>
  <legacyDrawingHF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E106"/>
  <sheetViews>
    <sheetView showGridLines="0" topLeftCell="A72" zoomScaleNormal="100" workbookViewId="0">
      <selection activeCell="K116" sqref="K116"/>
    </sheetView>
  </sheetViews>
  <sheetFormatPr baseColWidth="10" defaultColWidth="8.6328125" defaultRowHeight="14.5" x14ac:dyDescent="0.35"/>
  <cols>
    <col min="1" max="1" width="25.90625" style="7" customWidth="1"/>
    <col min="2" max="2" width="35.90625" style="7" customWidth="1"/>
    <col min="3" max="5" width="15.81640625" style="7" customWidth="1"/>
    <col min="6" max="16384" width="8.6328125" style="7"/>
  </cols>
  <sheetData>
    <row r="2" spans="1:5" x14ac:dyDescent="0.35">
      <c r="A2" s="606" t="s">
        <v>21</v>
      </c>
      <c r="B2" s="606"/>
      <c r="C2" s="606"/>
      <c r="D2" s="606"/>
      <c r="E2" s="606"/>
    </row>
    <row r="3" spans="1:5" x14ac:dyDescent="0.35">
      <c r="A3" s="606" t="s">
        <v>84</v>
      </c>
      <c r="B3" s="606"/>
      <c r="C3" s="606"/>
      <c r="D3" s="606"/>
      <c r="E3" s="606"/>
    </row>
    <row r="4" spans="1:5" x14ac:dyDescent="0.35">
      <c r="A4" s="606" t="s">
        <v>36</v>
      </c>
      <c r="B4" s="606"/>
      <c r="C4" s="606"/>
      <c r="D4" s="606"/>
      <c r="E4" s="606"/>
    </row>
    <row r="5" spans="1:5" x14ac:dyDescent="0.35">
      <c r="A5" s="606" t="s">
        <v>83</v>
      </c>
      <c r="B5" s="606"/>
      <c r="C5" s="606"/>
      <c r="D5" s="606"/>
      <c r="E5" s="606"/>
    </row>
    <row r="6" spans="1:5" x14ac:dyDescent="0.35">
      <c r="A6" s="604" t="s">
        <v>82</v>
      </c>
      <c r="B6" s="604"/>
      <c r="C6" s="604"/>
      <c r="D6" s="604"/>
      <c r="E6" s="604"/>
    </row>
    <row r="7" spans="1:5" x14ac:dyDescent="0.35">
      <c r="A7" s="609"/>
      <c r="B7" s="609"/>
      <c r="C7" s="609"/>
      <c r="D7" s="609"/>
      <c r="E7" s="609"/>
    </row>
    <row r="8" spans="1:5" x14ac:dyDescent="0.35">
      <c r="A8" s="610" t="s">
        <v>81</v>
      </c>
      <c r="B8" s="610" t="s">
        <v>80</v>
      </c>
      <c r="C8" s="610" t="s">
        <v>79</v>
      </c>
      <c r="D8" s="612" t="s">
        <v>208</v>
      </c>
      <c r="E8" s="612"/>
    </row>
    <row r="9" spans="1:5" x14ac:dyDescent="0.35">
      <c r="A9" s="611"/>
      <c r="B9" s="611"/>
      <c r="C9" s="611"/>
      <c r="D9" s="489" t="s">
        <v>207</v>
      </c>
      <c r="E9" s="489" t="s">
        <v>206</v>
      </c>
    </row>
    <row r="10" spans="1:5" x14ac:dyDescent="0.35">
      <c r="A10" s="56"/>
    </row>
    <row r="11" spans="1:5" s="35" customFormat="1" x14ac:dyDescent="0.35">
      <c r="A11" s="607" t="s">
        <v>29</v>
      </c>
      <c r="B11" s="608"/>
    </row>
    <row r="12" spans="1:5" s="12" customFormat="1" x14ac:dyDescent="0.35">
      <c r="A12" s="55">
        <v>12</v>
      </c>
      <c r="B12" s="47" t="s">
        <v>205</v>
      </c>
      <c r="C12" s="37">
        <f>53+1</f>
        <v>54</v>
      </c>
      <c r="D12" s="36">
        <v>27797.2032</v>
      </c>
      <c r="E12" s="36">
        <v>27797.2032</v>
      </c>
    </row>
    <row r="13" spans="1:5" s="12" customFormat="1" x14ac:dyDescent="0.35">
      <c r="A13" s="53">
        <v>67</v>
      </c>
      <c r="B13" s="15" t="s">
        <v>204</v>
      </c>
      <c r="C13" s="37">
        <v>9</v>
      </c>
      <c r="D13" s="36">
        <v>21710.5563</v>
      </c>
      <c r="E13" s="36">
        <v>21710.5563</v>
      </c>
    </row>
    <row r="14" spans="1:5" s="12" customFormat="1" x14ac:dyDescent="0.35">
      <c r="A14" s="53">
        <v>78</v>
      </c>
      <c r="B14" s="15" t="s">
        <v>203</v>
      </c>
      <c r="C14" s="37">
        <f>5+1</f>
        <v>6</v>
      </c>
      <c r="D14" s="36">
        <v>40676.814600000005</v>
      </c>
      <c r="E14" s="36">
        <v>40676.814600000005</v>
      </c>
    </row>
    <row r="15" spans="1:5" s="12" customFormat="1" x14ac:dyDescent="0.35">
      <c r="A15" s="53">
        <v>88</v>
      </c>
      <c r="B15" s="15" t="s">
        <v>202</v>
      </c>
      <c r="C15" s="37">
        <v>1</v>
      </c>
      <c r="D15" s="36">
        <v>14850.025</v>
      </c>
      <c r="E15" s="36">
        <v>14850.025</v>
      </c>
    </row>
    <row r="16" spans="1:5" s="12" customFormat="1" x14ac:dyDescent="0.35">
      <c r="A16" s="53">
        <v>63</v>
      </c>
      <c r="B16" s="15" t="s">
        <v>201</v>
      </c>
      <c r="C16" s="37">
        <v>2</v>
      </c>
      <c r="D16" s="36">
        <v>23349.340199999999</v>
      </c>
      <c r="E16" s="36">
        <v>23349.340199999999</v>
      </c>
    </row>
    <row r="17" spans="1:5" s="12" customFormat="1" x14ac:dyDescent="0.35">
      <c r="A17" s="53">
        <v>23</v>
      </c>
      <c r="B17" s="15" t="s">
        <v>200</v>
      </c>
      <c r="C17" s="37">
        <v>3</v>
      </c>
      <c r="D17" s="36">
        <v>12527.673700000001</v>
      </c>
      <c r="E17" s="36">
        <v>12527.673700000001</v>
      </c>
    </row>
    <row r="18" spans="1:5" s="12" customFormat="1" x14ac:dyDescent="0.35">
      <c r="A18" s="53">
        <v>138</v>
      </c>
      <c r="B18" s="15" t="s">
        <v>199</v>
      </c>
      <c r="C18" s="37">
        <v>1</v>
      </c>
      <c r="D18" s="36">
        <v>9823.5116999999991</v>
      </c>
      <c r="E18" s="36">
        <v>9823.5116999999991</v>
      </c>
    </row>
    <row r="19" spans="1:5" s="12" customFormat="1" x14ac:dyDescent="0.35">
      <c r="A19" s="53">
        <v>127</v>
      </c>
      <c r="B19" s="15" t="s">
        <v>198</v>
      </c>
      <c r="C19" s="37">
        <v>47</v>
      </c>
      <c r="D19" s="36">
        <v>5186.1000000000004</v>
      </c>
      <c r="E19" s="36">
        <v>5186.1000000000004</v>
      </c>
    </row>
    <row r="20" spans="1:5" s="12" customFormat="1" x14ac:dyDescent="0.35">
      <c r="A20" s="53">
        <v>140</v>
      </c>
      <c r="B20" s="15" t="s">
        <v>197</v>
      </c>
      <c r="C20" s="37">
        <v>2</v>
      </c>
      <c r="D20" s="36">
        <v>8243.9243000000006</v>
      </c>
      <c r="E20" s="36">
        <v>8243.9243000000006</v>
      </c>
    </row>
    <row r="21" spans="1:5" s="12" customFormat="1" x14ac:dyDescent="0.35">
      <c r="A21" s="53">
        <v>144</v>
      </c>
      <c r="B21" s="15" t="s">
        <v>196</v>
      </c>
      <c r="C21" s="37">
        <v>1</v>
      </c>
      <c r="D21" s="36">
        <v>8243.9243000000006</v>
      </c>
      <c r="E21" s="36">
        <v>8243.9243000000006</v>
      </c>
    </row>
    <row r="22" spans="1:5" s="12" customFormat="1" x14ac:dyDescent="0.35">
      <c r="A22" s="53">
        <v>116</v>
      </c>
      <c r="B22" s="15" t="s">
        <v>195</v>
      </c>
      <c r="C22" s="37">
        <v>20</v>
      </c>
      <c r="D22" s="36">
        <v>8243.9243000000006</v>
      </c>
      <c r="E22" s="36">
        <v>8243.9243000000006</v>
      </c>
    </row>
    <row r="23" spans="1:5" s="12" customFormat="1" x14ac:dyDescent="0.35">
      <c r="A23" s="53">
        <v>22</v>
      </c>
      <c r="B23" s="15" t="s">
        <v>194</v>
      </c>
      <c r="C23" s="37">
        <v>22</v>
      </c>
      <c r="D23" s="36">
        <v>14850.025</v>
      </c>
      <c r="E23" s="36">
        <v>14850.025</v>
      </c>
    </row>
    <row r="24" spans="1:5" s="12" customFormat="1" x14ac:dyDescent="0.35">
      <c r="A24" s="53">
        <v>134</v>
      </c>
      <c r="B24" s="15" t="s">
        <v>193</v>
      </c>
      <c r="C24" s="37">
        <v>3</v>
      </c>
      <c r="D24" s="36">
        <v>11272.618700000001</v>
      </c>
      <c r="E24" s="36">
        <v>11272.618700000001</v>
      </c>
    </row>
    <row r="25" spans="1:5" s="12" customFormat="1" x14ac:dyDescent="0.35">
      <c r="A25" s="53">
        <v>21</v>
      </c>
      <c r="B25" s="15" t="s">
        <v>192</v>
      </c>
      <c r="C25" s="37">
        <f>15+1</f>
        <v>16</v>
      </c>
      <c r="D25" s="36">
        <v>16503.0514</v>
      </c>
      <c r="E25" s="36">
        <v>16503.0514</v>
      </c>
    </row>
    <row r="26" spans="1:5" s="12" customFormat="1" x14ac:dyDescent="0.35">
      <c r="A26" s="53">
        <v>135</v>
      </c>
      <c r="B26" s="15" t="s">
        <v>191</v>
      </c>
      <c r="C26" s="37">
        <v>2</v>
      </c>
      <c r="D26" s="36">
        <v>10847.0227</v>
      </c>
      <c r="E26" s="36">
        <v>10847.0227</v>
      </c>
    </row>
    <row r="27" spans="1:5" s="12" customFormat="1" x14ac:dyDescent="0.35">
      <c r="A27" s="53">
        <v>27</v>
      </c>
      <c r="B27" s="15" t="s">
        <v>190</v>
      </c>
      <c r="C27" s="37">
        <v>7</v>
      </c>
      <c r="D27" s="36">
        <v>12802.281999999999</v>
      </c>
      <c r="E27" s="36">
        <v>12802.281999999999</v>
      </c>
    </row>
    <row r="28" spans="1:5" s="12" customFormat="1" x14ac:dyDescent="0.35">
      <c r="A28" s="53">
        <v>100</v>
      </c>
      <c r="B28" s="15" t="s">
        <v>189</v>
      </c>
      <c r="C28" s="37">
        <v>5</v>
      </c>
      <c r="D28" s="36">
        <v>7961.9515000000001</v>
      </c>
      <c r="E28" s="36">
        <v>7961.9515000000001</v>
      </c>
    </row>
    <row r="29" spans="1:5" s="12" customFormat="1" x14ac:dyDescent="0.35">
      <c r="A29" s="53">
        <v>58</v>
      </c>
      <c r="B29" s="15" t="s">
        <v>188</v>
      </c>
      <c r="C29" s="37">
        <v>3</v>
      </c>
      <c r="D29" s="36">
        <v>10847.0227</v>
      </c>
      <c r="E29" s="36">
        <v>10847.0227</v>
      </c>
    </row>
    <row r="30" spans="1:5" s="12" customFormat="1" x14ac:dyDescent="0.35">
      <c r="A30" s="53">
        <v>136</v>
      </c>
      <c r="B30" s="15" t="s">
        <v>187</v>
      </c>
      <c r="C30" s="37">
        <v>3</v>
      </c>
      <c r="D30" s="36">
        <v>10847.0227</v>
      </c>
      <c r="E30" s="36">
        <v>10847.0227</v>
      </c>
    </row>
    <row r="31" spans="1:5" s="12" customFormat="1" x14ac:dyDescent="0.35">
      <c r="A31" s="53">
        <v>137</v>
      </c>
      <c r="B31" s="15" t="s">
        <v>186</v>
      </c>
      <c r="C31" s="37">
        <v>1</v>
      </c>
      <c r="D31" s="36">
        <v>10847.0227</v>
      </c>
      <c r="E31" s="36">
        <v>10847.0227</v>
      </c>
    </row>
    <row r="32" spans="1:5" s="12" customFormat="1" x14ac:dyDescent="0.35">
      <c r="A32" s="53">
        <v>147</v>
      </c>
      <c r="B32" s="15" t="s">
        <v>185</v>
      </c>
      <c r="C32" s="37">
        <v>2</v>
      </c>
      <c r="D32" s="36">
        <v>10847.0227</v>
      </c>
      <c r="E32" s="36">
        <v>10847.0227</v>
      </c>
    </row>
    <row r="33" spans="1:5" s="12" customFormat="1" x14ac:dyDescent="0.35">
      <c r="A33" s="53">
        <v>103</v>
      </c>
      <c r="B33" s="15" t="s">
        <v>184</v>
      </c>
      <c r="C33" s="37">
        <v>37</v>
      </c>
      <c r="D33" s="36">
        <v>5842.8706999999995</v>
      </c>
      <c r="E33" s="36">
        <v>5842.8706999999995</v>
      </c>
    </row>
    <row r="34" spans="1:5" s="12" customFormat="1" x14ac:dyDescent="0.35">
      <c r="A34" s="53">
        <v>120</v>
      </c>
      <c r="B34" s="15" t="s">
        <v>183</v>
      </c>
      <c r="C34" s="37">
        <v>2</v>
      </c>
      <c r="D34" s="36">
        <v>13749.1198</v>
      </c>
      <c r="E34" s="36">
        <v>13749.1198</v>
      </c>
    </row>
    <row r="35" spans="1:5" s="12" customFormat="1" x14ac:dyDescent="0.35">
      <c r="A35" s="53">
        <v>119</v>
      </c>
      <c r="B35" s="15" t="s">
        <v>182</v>
      </c>
      <c r="C35" s="37">
        <v>3</v>
      </c>
      <c r="D35" s="36">
        <v>13749.1198</v>
      </c>
      <c r="E35" s="36">
        <v>13749.1198</v>
      </c>
    </row>
    <row r="36" spans="1:5" s="12" customFormat="1" x14ac:dyDescent="0.35">
      <c r="A36" s="53">
        <v>92</v>
      </c>
      <c r="B36" s="15" t="s">
        <v>181</v>
      </c>
      <c r="C36" s="37">
        <v>2</v>
      </c>
      <c r="D36" s="36">
        <v>14850.025</v>
      </c>
      <c r="E36" s="36">
        <v>14850.025</v>
      </c>
    </row>
    <row r="37" spans="1:5" s="12" customFormat="1" x14ac:dyDescent="0.35">
      <c r="A37" s="53">
        <v>90</v>
      </c>
      <c r="B37" s="15" t="s">
        <v>180</v>
      </c>
      <c r="C37" s="37">
        <v>37</v>
      </c>
      <c r="D37" s="36">
        <v>14850.025</v>
      </c>
      <c r="E37" s="36">
        <v>14850.025</v>
      </c>
    </row>
    <row r="38" spans="1:5" s="12" customFormat="1" x14ac:dyDescent="0.35">
      <c r="A38" s="53">
        <v>33</v>
      </c>
      <c r="B38" s="15" t="s">
        <v>179</v>
      </c>
      <c r="C38" s="37">
        <f>21+1</f>
        <v>22</v>
      </c>
      <c r="D38" s="36">
        <v>7961.9515000000001</v>
      </c>
      <c r="E38" s="36">
        <v>7961.9515000000001</v>
      </c>
    </row>
    <row r="39" spans="1:5" s="12" customFormat="1" x14ac:dyDescent="0.35">
      <c r="A39" s="53">
        <v>141</v>
      </c>
      <c r="B39" s="15" t="s">
        <v>178</v>
      </c>
      <c r="C39" s="37">
        <v>3</v>
      </c>
      <c r="D39" s="36">
        <v>7961.9515000000001</v>
      </c>
      <c r="E39" s="36">
        <v>7961.9515000000001</v>
      </c>
    </row>
    <row r="40" spans="1:5" s="12" customFormat="1" x14ac:dyDescent="0.35">
      <c r="A40" s="53">
        <v>143</v>
      </c>
      <c r="B40" s="15" t="s">
        <v>177</v>
      </c>
      <c r="C40" s="37">
        <v>2</v>
      </c>
      <c r="D40" s="36">
        <v>7961.9515000000001</v>
      </c>
      <c r="E40" s="36">
        <v>7961.9515000000001</v>
      </c>
    </row>
    <row r="41" spans="1:5" s="12" customFormat="1" x14ac:dyDescent="0.35">
      <c r="A41" s="53">
        <v>146</v>
      </c>
      <c r="B41" s="15" t="s">
        <v>176</v>
      </c>
      <c r="C41" s="37">
        <v>1</v>
      </c>
      <c r="D41" s="36">
        <v>7961.9515000000001</v>
      </c>
      <c r="E41" s="36">
        <v>7961.9515000000001</v>
      </c>
    </row>
    <row r="42" spans="1:5" s="12" customFormat="1" x14ac:dyDescent="0.35">
      <c r="A42" s="53">
        <v>142</v>
      </c>
      <c r="B42" s="15" t="s">
        <v>175</v>
      </c>
      <c r="C42" s="37">
        <v>1</v>
      </c>
      <c r="D42" s="36">
        <v>7961.9515000000001</v>
      </c>
      <c r="E42" s="36">
        <v>7961.9515000000001</v>
      </c>
    </row>
    <row r="43" spans="1:5" s="12" customFormat="1" x14ac:dyDescent="0.35">
      <c r="A43" s="53">
        <v>132</v>
      </c>
      <c r="B43" s="15" t="s">
        <v>174</v>
      </c>
      <c r="C43" s="37">
        <v>1</v>
      </c>
      <c r="D43" s="36">
        <v>14850.025</v>
      </c>
      <c r="E43" s="36">
        <v>14850.025</v>
      </c>
    </row>
    <row r="44" spans="1:5" s="12" customFormat="1" x14ac:dyDescent="0.35">
      <c r="A44" s="53">
        <v>75</v>
      </c>
      <c r="B44" s="15" t="s">
        <v>173</v>
      </c>
      <c r="C44" s="37">
        <v>1</v>
      </c>
      <c r="D44" s="36">
        <v>7961.9515000000001</v>
      </c>
      <c r="E44" s="36">
        <v>7961.9515000000001</v>
      </c>
    </row>
    <row r="45" spans="1:5" s="12" customFormat="1" x14ac:dyDescent="0.35">
      <c r="A45" s="53">
        <v>20</v>
      </c>
      <c r="B45" s="15" t="s">
        <v>172</v>
      </c>
      <c r="C45" s="37">
        <v>3</v>
      </c>
      <c r="D45" s="36">
        <v>13749.1198</v>
      </c>
      <c r="E45" s="36">
        <v>13749.1198</v>
      </c>
    </row>
    <row r="46" spans="1:5" s="12" customFormat="1" x14ac:dyDescent="0.35">
      <c r="A46" s="53">
        <v>36</v>
      </c>
      <c r="B46" s="15" t="s">
        <v>171</v>
      </c>
      <c r="C46" s="37">
        <v>3</v>
      </c>
      <c r="D46" s="36">
        <v>11272.618700000001</v>
      </c>
      <c r="E46" s="36">
        <v>11272.618700000001</v>
      </c>
    </row>
    <row r="47" spans="1:5" s="12" customFormat="1" x14ac:dyDescent="0.35">
      <c r="A47" s="53">
        <v>65</v>
      </c>
      <c r="B47" s="15" t="s">
        <v>170</v>
      </c>
      <c r="C47" s="37">
        <v>4</v>
      </c>
      <c r="D47" s="36">
        <v>111338.01</v>
      </c>
      <c r="E47" s="36">
        <v>111338.01</v>
      </c>
    </row>
    <row r="48" spans="1:5" s="12" customFormat="1" x14ac:dyDescent="0.35">
      <c r="A48" s="53">
        <v>14</v>
      </c>
      <c r="B48" s="15" t="s">
        <v>169</v>
      </c>
      <c r="C48" s="37">
        <f>4+1</f>
        <v>5</v>
      </c>
      <c r="D48" s="36">
        <v>18503.733700000001</v>
      </c>
      <c r="E48" s="36">
        <v>18503.733700000001</v>
      </c>
    </row>
    <row r="49" spans="1:5" s="12" customFormat="1" x14ac:dyDescent="0.35">
      <c r="A49" s="53">
        <v>45</v>
      </c>
      <c r="B49" s="15" t="s">
        <v>168</v>
      </c>
      <c r="C49" s="37">
        <f>8+1</f>
        <v>9</v>
      </c>
      <c r="D49" s="36">
        <v>23397.708600000002</v>
      </c>
      <c r="E49" s="36">
        <v>23397.708600000002</v>
      </c>
    </row>
    <row r="50" spans="1:5" s="12" customFormat="1" x14ac:dyDescent="0.35">
      <c r="A50" s="53">
        <v>98</v>
      </c>
      <c r="B50" s="15" t="s">
        <v>167</v>
      </c>
      <c r="C50" s="37">
        <v>2</v>
      </c>
      <c r="D50" s="36">
        <v>23349.340199999999</v>
      </c>
      <c r="E50" s="36">
        <v>23349.340199999999</v>
      </c>
    </row>
    <row r="51" spans="1:5" s="12" customFormat="1" x14ac:dyDescent="0.35">
      <c r="A51" s="53">
        <v>55</v>
      </c>
      <c r="B51" s="15" t="s">
        <v>166</v>
      </c>
      <c r="C51" s="37">
        <v>1</v>
      </c>
      <c r="D51" s="36">
        <v>42691.885800000004</v>
      </c>
      <c r="E51" s="36">
        <v>42691.885800000004</v>
      </c>
    </row>
    <row r="52" spans="1:5" s="12" customFormat="1" x14ac:dyDescent="0.35">
      <c r="A52" s="53">
        <v>99</v>
      </c>
      <c r="B52" s="15" t="s">
        <v>165</v>
      </c>
      <c r="C52" s="37">
        <v>4</v>
      </c>
      <c r="D52" s="36">
        <v>47468.00765</v>
      </c>
      <c r="E52" s="36">
        <v>47468.00765</v>
      </c>
    </row>
    <row r="53" spans="1:5" s="12" customFormat="1" x14ac:dyDescent="0.35">
      <c r="A53" s="53">
        <v>89</v>
      </c>
      <c r="B53" s="15" t="s">
        <v>164</v>
      </c>
      <c r="C53" s="37">
        <v>1</v>
      </c>
      <c r="D53" s="36">
        <v>39003.014999999999</v>
      </c>
      <c r="E53" s="36">
        <v>39003.014999999999</v>
      </c>
    </row>
    <row r="54" spans="1:5" s="12" customFormat="1" x14ac:dyDescent="0.35">
      <c r="A54" s="53">
        <v>104</v>
      </c>
      <c r="B54" s="15" t="s">
        <v>163</v>
      </c>
      <c r="C54" s="37">
        <v>2</v>
      </c>
      <c r="D54" s="36">
        <v>39003.014999999999</v>
      </c>
      <c r="E54" s="36">
        <v>39003.014999999999</v>
      </c>
    </row>
    <row r="55" spans="1:5" s="12" customFormat="1" x14ac:dyDescent="0.35">
      <c r="A55" s="53">
        <v>129</v>
      </c>
      <c r="B55" s="15" t="s">
        <v>162</v>
      </c>
      <c r="C55" s="37">
        <v>1</v>
      </c>
      <c r="D55" s="36">
        <v>39003.014999999999</v>
      </c>
      <c r="E55" s="36">
        <v>39003.014999999999</v>
      </c>
    </row>
    <row r="56" spans="1:5" s="12" customFormat="1" x14ac:dyDescent="0.35">
      <c r="A56" s="53">
        <v>94</v>
      </c>
      <c r="B56" s="15" t="s">
        <v>161</v>
      </c>
      <c r="C56" s="37">
        <v>1</v>
      </c>
      <c r="D56" s="36">
        <v>25198.875599999999</v>
      </c>
      <c r="E56" s="36">
        <v>25198.875599999999</v>
      </c>
    </row>
    <row r="57" spans="1:5" s="12" customFormat="1" x14ac:dyDescent="0.35">
      <c r="A57" s="53">
        <v>117</v>
      </c>
      <c r="B57" s="15" t="s">
        <v>160</v>
      </c>
      <c r="C57" s="37">
        <v>2</v>
      </c>
      <c r="D57" s="36">
        <v>39894.556199999999</v>
      </c>
      <c r="E57" s="36">
        <v>39894.556199999999</v>
      </c>
    </row>
    <row r="58" spans="1:5" s="12" customFormat="1" x14ac:dyDescent="0.35">
      <c r="A58" s="53">
        <v>139</v>
      </c>
      <c r="B58" s="15" t="s">
        <v>159</v>
      </c>
      <c r="C58" s="37">
        <v>7</v>
      </c>
      <c r="D58" s="36">
        <v>8243.9243000000006</v>
      </c>
      <c r="E58" s="36">
        <v>8243.9243000000006</v>
      </c>
    </row>
    <row r="59" spans="1:5" s="12" customFormat="1" x14ac:dyDescent="0.35">
      <c r="A59" s="53">
        <v>72</v>
      </c>
      <c r="B59" s="15" t="s">
        <v>158</v>
      </c>
      <c r="C59" s="37">
        <v>1</v>
      </c>
      <c r="D59" s="36">
        <v>80717.3269</v>
      </c>
      <c r="E59" s="36">
        <v>80717.3269</v>
      </c>
    </row>
    <row r="60" spans="1:5" s="12" customFormat="1" x14ac:dyDescent="0.35">
      <c r="A60" s="53">
        <v>52</v>
      </c>
      <c r="B60" s="15" t="s">
        <v>157</v>
      </c>
      <c r="C60" s="37">
        <v>1</v>
      </c>
      <c r="D60" s="36">
        <v>65971.26479999999</v>
      </c>
      <c r="E60" s="36">
        <v>65971.26479999999</v>
      </c>
    </row>
    <row r="61" spans="1:5" s="12" customFormat="1" x14ac:dyDescent="0.35">
      <c r="A61" s="53">
        <v>59</v>
      </c>
      <c r="B61" s="15" t="s">
        <v>156</v>
      </c>
      <c r="C61" s="37">
        <v>1</v>
      </c>
      <c r="D61" s="36">
        <v>65971.26479999999</v>
      </c>
      <c r="E61" s="36">
        <v>65971.26479999999</v>
      </c>
    </row>
    <row r="62" spans="1:5" s="12" customFormat="1" x14ac:dyDescent="0.35">
      <c r="A62" s="53">
        <v>82</v>
      </c>
      <c r="B62" s="15" t="s">
        <v>155</v>
      </c>
      <c r="C62" s="37">
        <f>2+1</f>
        <v>3</v>
      </c>
      <c r="D62" s="36">
        <v>14850.025</v>
      </c>
      <c r="E62" s="36">
        <v>14850.025</v>
      </c>
    </row>
    <row r="63" spans="1:5" s="12" customFormat="1" x14ac:dyDescent="0.35">
      <c r="A63" s="53">
        <v>30</v>
      </c>
      <c r="B63" s="15" t="s">
        <v>154</v>
      </c>
      <c r="C63" s="37">
        <v>9</v>
      </c>
      <c r="D63" s="36">
        <v>8243.9243000000006</v>
      </c>
      <c r="E63" s="36">
        <v>8243.9243000000006</v>
      </c>
    </row>
    <row r="64" spans="1:5" s="12" customFormat="1" x14ac:dyDescent="0.35">
      <c r="A64" s="53">
        <v>74</v>
      </c>
      <c r="B64" s="15" t="s">
        <v>153</v>
      </c>
      <c r="C64" s="37">
        <v>1</v>
      </c>
      <c r="D64" s="36">
        <v>9146.7192999999988</v>
      </c>
      <c r="E64" s="36">
        <v>9146.7192999999988</v>
      </c>
    </row>
    <row r="65" spans="1:5" s="12" customFormat="1" x14ac:dyDescent="0.35">
      <c r="A65" s="53">
        <v>130</v>
      </c>
      <c r="B65" s="15" t="s">
        <v>152</v>
      </c>
      <c r="C65" s="37">
        <v>1</v>
      </c>
      <c r="D65" s="36">
        <v>34816.639199999998</v>
      </c>
      <c r="E65" s="36">
        <v>34816.639199999998</v>
      </c>
    </row>
    <row r="66" spans="1:5" s="12" customFormat="1" x14ac:dyDescent="0.35">
      <c r="A66" s="53">
        <v>131</v>
      </c>
      <c r="B66" s="54" t="s">
        <v>151</v>
      </c>
      <c r="C66" s="37">
        <v>1</v>
      </c>
      <c r="D66" s="36">
        <v>32101.001400000001</v>
      </c>
      <c r="E66" s="36">
        <v>32101.001400000001</v>
      </c>
    </row>
    <row r="67" spans="1:5" s="12" customFormat="1" x14ac:dyDescent="0.35">
      <c r="A67" s="53">
        <v>105</v>
      </c>
      <c r="B67" s="15" t="s">
        <v>150</v>
      </c>
      <c r="C67" s="37">
        <v>8</v>
      </c>
      <c r="D67" s="36">
        <v>23349.340199999999</v>
      </c>
      <c r="E67" s="36">
        <v>23349.340199999999</v>
      </c>
    </row>
    <row r="68" spans="1:5" s="12" customFormat="1" x14ac:dyDescent="0.35">
      <c r="A68" s="53">
        <v>91</v>
      </c>
      <c r="B68" s="15" t="s">
        <v>149</v>
      </c>
      <c r="C68" s="37">
        <v>16</v>
      </c>
      <c r="D68" s="36">
        <v>14850.025</v>
      </c>
      <c r="E68" s="36">
        <v>14850.025</v>
      </c>
    </row>
    <row r="69" spans="1:5" s="12" customFormat="1" x14ac:dyDescent="0.35">
      <c r="A69" s="53">
        <v>25</v>
      </c>
      <c r="B69" s="15" t="s">
        <v>148</v>
      </c>
      <c r="C69" s="37">
        <f>28+1</f>
        <v>29</v>
      </c>
      <c r="D69" s="36">
        <v>10970.488799999999</v>
      </c>
      <c r="E69" s="36">
        <v>10970.488799999999</v>
      </c>
    </row>
    <row r="70" spans="1:5" s="12" customFormat="1" x14ac:dyDescent="0.35">
      <c r="A70" s="53">
        <v>62</v>
      </c>
      <c r="B70" s="15" t="s">
        <v>147</v>
      </c>
      <c r="C70" s="37">
        <v>16</v>
      </c>
      <c r="D70" s="36">
        <v>34816.639199999998</v>
      </c>
      <c r="E70" s="36">
        <v>34816.639199999998</v>
      </c>
    </row>
    <row r="71" spans="1:5" s="12" customFormat="1" x14ac:dyDescent="0.35">
      <c r="A71" s="53">
        <v>35</v>
      </c>
      <c r="B71" s="15" t="s">
        <v>146</v>
      </c>
      <c r="C71" s="37">
        <v>54</v>
      </c>
      <c r="D71" s="36">
        <v>7772.2461000000003</v>
      </c>
      <c r="E71" s="36">
        <v>7772.2461000000003</v>
      </c>
    </row>
    <row r="72" spans="1:5" s="12" customFormat="1" x14ac:dyDescent="0.35">
      <c r="A72" s="53">
        <v>110</v>
      </c>
      <c r="B72" s="15" t="s">
        <v>145</v>
      </c>
      <c r="C72" s="37">
        <v>5</v>
      </c>
      <c r="D72" s="36">
        <v>42691.885800000004</v>
      </c>
      <c r="E72" s="36">
        <v>42691.885800000004</v>
      </c>
    </row>
    <row r="73" spans="1:5" s="12" customFormat="1" x14ac:dyDescent="0.35">
      <c r="A73" s="53">
        <v>15</v>
      </c>
      <c r="B73" s="15" t="s">
        <v>144</v>
      </c>
      <c r="C73" s="37">
        <f>3+1</f>
        <v>4</v>
      </c>
      <c r="D73" s="36">
        <v>39003.014999999999</v>
      </c>
      <c r="E73" s="36">
        <v>39003.014999999999</v>
      </c>
    </row>
    <row r="74" spans="1:5" s="12" customFormat="1" x14ac:dyDescent="0.35">
      <c r="A74" s="53">
        <v>3</v>
      </c>
      <c r="B74" s="15" t="s">
        <v>143</v>
      </c>
      <c r="C74" s="37">
        <v>56</v>
      </c>
      <c r="D74" s="36">
        <v>84841.210999999981</v>
      </c>
      <c r="E74" s="36">
        <v>84841.210999999981</v>
      </c>
    </row>
    <row r="75" spans="1:5" s="12" customFormat="1" x14ac:dyDescent="0.35">
      <c r="A75" s="53">
        <v>80</v>
      </c>
      <c r="B75" s="15" t="s">
        <v>142</v>
      </c>
      <c r="C75" s="37">
        <v>21</v>
      </c>
      <c r="D75" s="36">
        <v>27797.2032</v>
      </c>
      <c r="E75" s="36">
        <v>27797.2032</v>
      </c>
    </row>
    <row r="76" spans="1:5" s="12" customFormat="1" x14ac:dyDescent="0.35">
      <c r="A76" s="53">
        <v>114</v>
      </c>
      <c r="B76" s="15" t="s">
        <v>141</v>
      </c>
      <c r="C76" s="37">
        <v>2</v>
      </c>
      <c r="D76" s="36">
        <v>21710.5563</v>
      </c>
      <c r="E76" s="36">
        <v>21710.5563</v>
      </c>
    </row>
    <row r="77" spans="1:5" s="12" customFormat="1" x14ac:dyDescent="0.35">
      <c r="A77" s="53">
        <v>16</v>
      </c>
      <c r="B77" s="15" t="s">
        <v>140</v>
      </c>
      <c r="C77" s="37">
        <v>1</v>
      </c>
      <c r="D77" s="36">
        <v>18102.7238</v>
      </c>
      <c r="E77" s="36">
        <v>18102.7238</v>
      </c>
    </row>
    <row r="78" spans="1:5" s="12" customFormat="1" x14ac:dyDescent="0.35">
      <c r="A78" s="53">
        <v>56</v>
      </c>
      <c r="B78" s="15" t="s">
        <v>139</v>
      </c>
      <c r="C78" s="37">
        <f>6+1+1</f>
        <v>8</v>
      </c>
      <c r="D78" s="36">
        <v>21710.5563</v>
      </c>
      <c r="E78" s="36">
        <v>21710.5563</v>
      </c>
    </row>
    <row r="79" spans="1:5" s="12" customFormat="1" x14ac:dyDescent="0.35">
      <c r="A79" s="53">
        <v>29</v>
      </c>
      <c r="B79" s="15" t="s">
        <v>138</v>
      </c>
      <c r="C79" s="37">
        <v>1</v>
      </c>
      <c r="D79" s="36">
        <v>8389.7207999999991</v>
      </c>
      <c r="E79" s="36">
        <v>8389.7207999999991</v>
      </c>
    </row>
    <row r="80" spans="1:5" s="12" customFormat="1" x14ac:dyDescent="0.35">
      <c r="A80" s="53">
        <v>81</v>
      </c>
      <c r="B80" s="15" t="s">
        <v>137</v>
      </c>
      <c r="C80" s="37">
        <v>7</v>
      </c>
      <c r="D80" s="36">
        <v>21426.997299999999</v>
      </c>
      <c r="E80" s="36">
        <v>21426.997299999999</v>
      </c>
    </row>
    <row r="81" spans="1:5" s="12" customFormat="1" x14ac:dyDescent="0.35">
      <c r="A81" s="53">
        <v>9</v>
      </c>
      <c r="B81" s="15" t="s">
        <v>136</v>
      </c>
      <c r="C81" s="37">
        <v>7</v>
      </c>
      <c r="D81" s="36">
        <v>21426.997299999999</v>
      </c>
      <c r="E81" s="36">
        <v>21426.997299999999</v>
      </c>
    </row>
    <row r="82" spans="1:5" s="12" customFormat="1" x14ac:dyDescent="0.35">
      <c r="A82" s="53">
        <v>93</v>
      </c>
      <c r="B82" s="15" t="s">
        <v>135</v>
      </c>
      <c r="C82" s="37">
        <v>4</v>
      </c>
      <c r="D82" s="36">
        <v>7961.9515000000001</v>
      </c>
      <c r="E82" s="36">
        <v>7961.9515000000001</v>
      </c>
    </row>
    <row r="83" spans="1:5" s="12" customFormat="1" x14ac:dyDescent="0.35">
      <c r="A83" s="53">
        <v>77</v>
      </c>
      <c r="B83" s="15" t="s">
        <v>134</v>
      </c>
      <c r="C83" s="37">
        <v>1</v>
      </c>
      <c r="D83" s="36">
        <v>39003.014999999999</v>
      </c>
      <c r="E83" s="36">
        <v>39003.014999999999</v>
      </c>
    </row>
    <row r="84" spans="1:5" s="12" customFormat="1" x14ac:dyDescent="0.35">
      <c r="A84" s="53">
        <v>37</v>
      </c>
      <c r="B84" s="15" t="s">
        <v>133</v>
      </c>
      <c r="C84" s="37">
        <v>9</v>
      </c>
      <c r="D84" s="36">
        <v>12527.673700000001</v>
      </c>
      <c r="E84" s="36">
        <v>12527.673700000001</v>
      </c>
    </row>
    <row r="85" spans="1:5" s="12" customFormat="1" x14ac:dyDescent="0.35">
      <c r="A85" s="53">
        <v>10</v>
      </c>
      <c r="B85" s="15" t="s">
        <v>132</v>
      </c>
      <c r="C85" s="37">
        <v>7</v>
      </c>
      <c r="D85" s="36">
        <v>34816.639199999998</v>
      </c>
      <c r="E85" s="36">
        <v>34816.639199999998</v>
      </c>
    </row>
    <row r="86" spans="1:5" s="12" customFormat="1" x14ac:dyDescent="0.35">
      <c r="A86" s="53">
        <v>7</v>
      </c>
      <c r="B86" s="15" t="s">
        <v>131</v>
      </c>
      <c r="C86" s="37">
        <v>39</v>
      </c>
      <c r="D86" s="36">
        <v>40676.814600000005</v>
      </c>
      <c r="E86" s="36">
        <v>40676.814600000005</v>
      </c>
    </row>
    <row r="87" spans="1:5" s="12" customFormat="1" x14ac:dyDescent="0.35">
      <c r="A87" s="53">
        <v>13</v>
      </c>
      <c r="B87" s="15" t="s">
        <v>130</v>
      </c>
      <c r="C87" s="37">
        <f>59+1</f>
        <v>60</v>
      </c>
      <c r="D87" s="36">
        <v>39003.014999999999</v>
      </c>
      <c r="E87" s="36">
        <v>39003.014999999999</v>
      </c>
    </row>
    <row r="88" spans="1:5" s="12" customFormat="1" x14ac:dyDescent="0.35">
      <c r="A88" s="53">
        <v>149</v>
      </c>
      <c r="B88" s="54" t="s">
        <v>129</v>
      </c>
      <c r="C88" s="37">
        <v>1</v>
      </c>
      <c r="D88" s="36">
        <v>40676.814600000005</v>
      </c>
      <c r="E88" s="36">
        <v>40676.814600000005</v>
      </c>
    </row>
    <row r="89" spans="1:5" s="12" customFormat="1" x14ac:dyDescent="0.35">
      <c r="A89" s="53">
        <v>69</v>
      </c>
      <c r="B89" s="15" t="s">
        <v>128</v>
      </c>
      <c r="C89" s="37">
        <v>1</v>
      </c>
      <c r="D89" s="36">
        <v>80717.3269</v>
      </c>
      <c r="E89" s="36">
        <v>80717.3269</v>
      </c>
    </row>
    <row r="90" spans="1:5" s="12" customFormat="1" x14ac:dyDescent="0.35">
      <c r="A90" s="53">
        <v>43</v>
      </c>
      <c r="B90" s="15" t="s">
        <v>127</v>
      </c>
      <c r="C90" s="37">
        <v>3</v>
      </c>
      <c r="D90" s="36">
        <v>25198.875599999999</v>
      </c>
      <c r="E90" s="36">
        <v>25198.875599999999</v>
      </c>
    </row>
    <row r="91" spans="1:5" s="12" customFormat="1" x14ac:dyDescent="0.35">
      <c r="A91" s="53">
        <v>44</v>
      </c>
      <c r="B91" s="15" t="s">
        <v>126</v>
      </c>
      <c r="C91" s="37">
        <v>1</v>
      </c>
      <c r="D91" s="36">
        <v>25198.875599999999</v>
      </c>
      <c r="E91" s="36">
        <v>25198.875599999999</v>
      </c>
    </row>
    <row r="92" spans="1:5" s="12" customFormat="1" x14ac:dyDescent="0.35">
      <c r="A92" s="53">
        <v>71</v>
      </c>
      <c r="B92" s="15" t="s">
        <v>125</v>
      </c>
      <c r="C92" s="37">
        <v>2</v>
      </c>
      <c r="D92" s="36">
        <v>40676.814600000005</v>
      </c>
      <c r="E92" s="36">
        <v>40676.814600000005</v>
      </c>
    </row>
    <row r="93" spans="1:5" s="12" customFormat="1" x14ac:dyDescent="0.35">
      <c r="A93" s="53">
        <v>57</v>
      </c>
      <c r="B93" s="15" t="s">
        <v>124</v>
      </c>
      <c r="C93" s="37">
        <f>5+1</f>
        <v>6</v>
      </c>
      <c r="D93" s="36">
        <v>34816.639199999998</v>
      </c>
      <c r="E93" s="36">
        <v>34816.639199999998</v>
      </c>
    </row>
    <row r="94" spans="1:5" s="12" customFormat="1" x14ac:dyDescent="0.35">
      <c r="A94" s="53">
        <v>64</v>
      </c>
      <c r="B94" s="15" t="s">
        <v>123</v>
      </c>
      <c r="C94" s="37">
        <v>1</v>
      </c>
      <c r="D94" s="36">
        <v>23349.340199999999</v>
      </c>
      <c r="E94" s="36">
        <v>23349.340199999999</v>
      </c>
    </row>
    <row r="95" spans="1:5" s="12" customFormat="1" x14ac:dyDescent="0.35">
      <c r="A95" s="53">
        <v>122</v>
      </c>
      <c r="B95" s="15" t="s">
        <v>122</v>
      </c>
      <c r="C95" s="37">
        <v>1</v>
      </c>
      <c r="D95" s="36">
        <v>32101.001400000001</v>
      </c>
      <c r="E95" s="36">
        <v>32101.001400000001</v>
      </c>
    </row>
    <row r="96" spans="1:5" s="12" customFormat="1" x14ac:dyDescent="0.35">
      <c r="A96" s="53">
        <v>46</v>
      </c>
      <c r="B96" s="15" t="s">
        <v>121</v>
      </c>
      <c r="C96" s="37">
        <v>4</v>
      </c>
      <c r="D96" s="36">
        <v>32101.001400000001</v>
      </c>
      <c r="E96" s="36">
        <v>32101.001400000001</v>
      </c>
    </row>
    <row r="97" spans="1:5" s="12" customFormat="1" x14ac:dyDescent="0.35">
      <c r="A97" s="53">
        <v>118</v>
      </c>
      <c r="B97" s="15" t="s">
        <v>120</v>
      </c>
      <c r="C97" s="37">
        <v>2</v>
      </c>
      <c r="D97" s="36">
        <v>12802.281999999999</v>
      </c>
      <c r="E97" s="36">
        <v>12802.281999999999</v>
      </c>
    </row>
    <row r="98" spans="1:5" s="12" customFormat="1" x14ac:dyDescent="0.35">
      <c r="A98" s="53">
        <v>128</v>
      </c>
      <c r="B98" s="15" t="s">
        <v>119</v>
      </c>
      <c r="C98" s="37">
        <v>4</v>
      </c>
      <c r="D98" s="36">
        <v>10970.488799999999</v>
      </c>
      <c r="E98" s="36">
        <v>10970.488799999999</v>
      </c>
    </row>
    <row r="99" spans="1:5" s="12" customFormat="1" x14ac:dyDescent="0.35">
      <c r="A99" s="53">
        <v>17</v>
      </c>
      <c r="B99" s="15" t="s">
        <v>118</v>
      </c>
      <c r="C99" s="37">
        <f>143+3</f>
        <v>146</v>
      </c>
      <c r="D99" s="36">
        <v>16652.071800000002</v>
      </c>
      <c r="E99" s="36">
        <v>16652.071800000002</v>
      </c>
    </row>
    <row r="100" spans="1:5" s="12" customFormat="1" x14ac:dyDescent="0.35">
      <c r="A100" s="53">
        <v>113</v>
      </c>
      <c r="B100" s="15" t="s">
        <v>117</v>
      </c>
      <c r="C100" s="37">
        <v>30</v>
      </c>
      <c r="D100" s="36">
        <v>16652.071800000002</v>
      </c>
      <c r="E100" s="36">
        <v>16652.071800000002</v>
      </c>
    </row>
    <row r="101" spans="1:5" s="12" customFormat="1" x14ac:dyDescent="0.35">
      <c r="A101" s="53">
        <v>108</v>
      </c>
      <c r="B101" s="15" t="s">
        <v>116</v>
      </c>
      <c r="C101" s="37">
        <v>2</v>
      </c>
      <c r="D101" s="36">
        <v>16652.071800000002</v>
      </c>
      <c r="E101" s="36">
        <v>16652.071800000002</v>
      </c>
    </row>
    <row r="102" spans="1:5" s="524" customFormat="1" x14ac:dyDescent="0.35">
      <c r="A102" s="520" t="s">
        <v>1040</v>
      </c>
      <c r="B102" s="521" t="s">
        <v>209</v>
      </c>
      <c r="C102" s="522">
        <v>2</v>
      </c>
      <c r="D102" s="523">
        <v>34008</v>
      </c>
      <c r="E102" s="523">
        <v>34008</v>
      </c>
    </row>
    <row r="103" spans="1:5" s="524" customFormat="1" x14ac:dyDescent="0.35">
      <c r="A103" s="520" t="s">
        <v>1040</v>
      </c>
      <c r="B103" s="521" t="s">
        <v>210</v>
      </c>
      <c r="C103" s="522">
        <v>4</v>
      </c>
      <c r="D103" s="523">
        <v>133434.89000000001</v>
      </c>
      <c r="E103" s="523">
        <v>133434.89000000001</v>
      </c>
    </row>
    <row r="104" spans="1:5" s="12" customFormat="1" x14ac:dyDescent="0.35">
      <c r="A104" s="52"/>
      <c r="B104" s="247" t="s">
        <v>666</v>
      </c>
      <c r="C104" s="51">
        <f>SUM(C12:C103)</f>
        <v>950</v>
      </c>
      <c r="D104" s="50"/>
      <c r="E104" s="50"/>
    </row>
    <row r="105" spans="1:5" x14ac:dyDescent="0.35">
      <c r="A105" s="588"/>
      <c r="B105" s="588"/>
      <c r="C105" s="588"/>
      <c r="D105" s="588"/>
      <c r="E105" s="588"/>
    </row>
    <row r="106" spans="1:5" x14ac:dyDescent="0.35">
      <c r="A106" s="28"/>
      <c r="B106" s="454" t="s">
        <v>50</v>
      </c>
      <c r="C106" s="457">
        <f>SUM(C12:C103)</f>
        <v>950</v>
      </c>
      <c r="D106" s="28"/>
      <c r="E106" s="28"/>
    </row>
  </sheetData>
  <mergeCells count="12">
    <mergeCell ref="A105:E105"/>
    <mergeCell ref="A11:B11"/>
    <mergeCell ref="A7:E7"/>
    <mergeCell ref="A8:A9"/>
    <mergeCell ref="B8:B9"/>
    <mergeCell ref="C8:C9"/>
    <mergeCell ref="D8:E8"/>
    <mergeCell ref="A2:E2"/>
    <mergeCell ref="A3:E3"/>
    <mergeCell ref="A4:E4"/>
    <mergeCell ref="A5:E5"/>
    <mergeCell ref="A6:E6"/>
  </mergeCells>
  <printOptions horizontalCentered="1"/>
  <pageMargins left="0.47244094488188981" right="0.47244094488188981" top="0.86614173228346458" bottom="0.47244094488188981" header="0" footer="0"/>
  <pageSetup fitToHeight="0" orientation="landscape" r:id="rId1"/>
  <headerFooter>
    <oddHeader>&amp;L&amp;G</oddHeader>
    <oddFooter>&amp;R&amp;G</oddFooter>
  </headerFooter>
  <legacyDrawingHF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107"/>
  <sheetViews>
    <sheetView showGridLines="0" topLeftCell="C101" workbookViewId="0">
      <selection activeCell="K116" sqref="K116"/>
    </sheetView>
  </sheetViews>
  <sheetFormatPr baseColWidth="10" defaultColWidth="8.6328125" defaultRowHeight="14.5" x14ac:dyDescent="0.35"/>
  <cols>
    <col min="1" max="1" width="15.81640625" style="274" customWidth="1"/>
    <col min="2" max="2" width="40.81640625" style="331" customWidth="1"/>
    <col min="3" max="5" width="14.36328125" style="331" customWidth="1"/>
    <col min="6" max="6" width="1.6328125" style="331" customWidth="1"/>
    <col min="7" max="11" width="14.36328125" style="331" customWidth="1"/>
    <col min="12" max="12" width="2.6328125" style="331" customWidth="1"/>
    <col min="13" max="13" width="12.90625" style="331" bestFit="1" customWidth="1"/>
    <col min="14" max="14" width="11.54296875" style="331" bestFit="1" customWidth="1"/>
    <col min="15" max="15" width="8.6328125" style="331"/>
    <col min="16" max="16" width="12.90625" style="331" bestFit="1" customWidth="1"/>
    <col min="17" max="17" width="8.6328125" style="331"/>
    <col min="18" max="18" width="11.54296875" style="331" bestFit="1" customWidth="1"/>
    <col min="19" max="16384" width="8.6328125" style="331"/>
  </cols>
  <sheetData>
    <row r="2" spans="1:18" x14ac:dyDescent="0.35">
      <c r="A2" s="606" t="s">
        <v>21</v>
      </c>
      <c r="B2" s="606"/>
      <c r="C2" s="606"/>
      <c r="D2" s="606"/>
      <c r="E2" s="606"/>
      <c r="F2" s="606"/>
      <c r="G2" s="606"/>
      <c r="H2" s="606"/>
      <c r="I2" s="606"/>
      <c r="J2" s="606"/>
      <c r="K2" s="606"/>
    </row>
    <row r="3" spans="1:18" x14ac:dyDescent="0.35">
      <c r="A3" s="606" t="s">
        <v>84</v>
      </c>
      <c r="B3" s="606"/>
      <c r="C3" s="606"/>
      <c r="D3" s="606"/>
      <c r="E3" s="606"/>
      <c r="F3" s="606"/>
      <c r="G3" s="606"/>
      <c r="H3" s="606"/>
      <c r="I3" s="606"/>
      <c r="J3" s="606"/>
      <c r="K3" s="606"/>
    </row>
    <row r="4" spans="1:18" x14ac:dyDescent="0.35">
      <c r="A4" s="606" t="s">
        <v>36</v>
      </c>
      <c r="B4" s="606"/>
      <c r="C4" s="606"/>
      <c r="D4" s="606"/>
      <c r="E4" s="606"/>
      <c r="F4" s="606"/>
      <c r="G4" s="606"/>
      <c r="H4" s="606"/>
      <c r="I4" s="606"/>
      <c r="J4" s="606"/>
      <c r="K4" s="606"/>
    </row>
    <row r="5" spans="1:18" x14ac:dyDescent="0.35">
      <c r="A5" s="606" t="s">
        <v>216</v>
      </c>
      <c r="B5" s="606"/>
      <c r="C5" s="606"/>
      <c r="D5" s="606"/>
      <c r="E5" s="606"/>
      <c r="F5" s="606"/>
      <c r="G5" s="606"/>
      <c r="H5" s="606"/>
      <c r="I5" s="606"/>
      <c r="J5" s="606"/>
      <c r="K5" s="606"/>
    </row>
    <row r="6" spans="1:18" x14ac:dyDescent="0.35">
      <c r="A6" s="604" t="s">
        <v>82</v>
      </c>
      <c r="B6" s="604"/>
      <c r="C6" s="604"/>
      <c r="D6" s="604"/>
      <c r="E6" s="604"/>
      <c r="F6" s="604"/>
      <c r="G6" s="604"/>
      <c r="H6" s="604"/>
      <c r="I6" s="604"/>
      <c r="J6" s="604"/>
      <c r="K6" s="604"/>
    </row>
    <row r="7" spans="1:18" s="334" customFormat="1" x14ac:dyDescent="0.35">
      <c r="A7" s="340" t="s">
        <v>114</v>
      </c>
      <c r="B7" s="332"/>
      <c r="C7" s="333"/>
    </row>
    <row r="8" spans="1:18" x14ac:dyDescent="0.35">
      <c r="A8" s="599" t="s">
        <v>980</v>
      </c>
      <c r="B8" s="599" t="s">
        <v>970</v>
      </c>
      <c r="C8" s="599" t="s">
        <v>971</v>
      </c>
      <c r="D8" s="599"/>
      <c r="E8" s="599"/>
      <c r="F8" s="511"/>
      <c r="G8" s="597" t="s">
        <v>102</v>
      </c>
      <c r="H8" s="597"/>
      <c r="I8" s="597"/>
      <c r="J8" s="597"/>
      <c r="K8" s="597"/>
    </row>
    <row r="9" spans="1:18" ht="29" x14ac:dyDescent="0.35">
      <c r="A9" s="599"/>
      <c r="B9" s="599"/>
      <c r="C9" s="473" t="s">
        <v>973</v>
      </c>
      <c r="D9" s="473" t="s">
        <v>974</v>
      </c>
      <c r="E9" s="473" t="s">
        <v>975</v>
      </c>
      <c r="F9" s="511"/>
      <c r="G9" s="470" t="s">
        <v>100</v>
      </c>
      <c r="H9" s="470" t="s">
        <v>98</v>
      </c>
      <c r="I9" s="470" t="s">
        <v>97</v>
      </c>
      <c r="J9" s="470" t="s">
        <v>215</v>
      </c>
      <c r="K9" s="470" t="s">
        <v>94</v>
      </c>
    </row>
    <row r="10" spans="1:18" x14ac:dyDescent="0.3">
      <c r="A10" s="512">
        <v>65</v>
      </c>
      <c r="B10" s="185" t="s">
        <v>170</v>
      </c>
      <c r="C10" s="430">
        <v>111338.01</v>
      </c>
      <c r="D10" s="430">
        <v>4646</v>
      </c>
      <c r="E10" s="430">
        <f t="shared" ref="E10:E25" si="0">SUM(C10:D10)</f>
        <v>115984.01</v>
      </c>
      <c r="F10" s="187"/>
      <c r="G10" s="430">
        <f t="shared" ref="G10:G25" si="1">C10/30*5</f>
        <v>18556.334999999999</v>
      </c>
      <c r="H10" s="430">
        <f t="shared" ref="H10:H25" si="2">C10/30*5</f>
        <v>18556.334999999999</v>
      </c>
      <c r="I10" s="430">
        <f t="shared" ref="I10:I25" si="3">C10/30*40</f>
        <v>148450.68</v>
      </c>
      <c r="J10" s="513">
        <v>170059.53000000026</v>
      </c>
      <c r="K10" s="430">
        <f t="shared" ref="K10:K25" si="4">G10+H10+I10+J10</f>
        <v>355622.88000000024</v>
      </c>
      <c r="M10" s="335"/>
      <c r="N10" s="335"/>
      <c r="O10" s="335"/>
      <c r="P10" s="335"/>
      <c r="Q10" s="335"/>
      <c r="R10" s="335"/>
    </row>
    <row r="11" spans="1:18" x14ac:dyDescent="0.3">
      <c r="A11" s="184">
        <v>3</v>
      </c>
      <c r="B11" s="75" t="s">
        <v>143</v>
      </c>
      <c r="C11" s="431">
        <v>84841.210999999981</v>
      </c>
      <c r="D11" s="431">
        <v>1485</v>
      </c>
      <c r="E11" s="430">
        <f t="shared" si="0"/>
        <v>86326.210999999981</v>
      </c>
      <c r="F11" s="187"/>
      <c r="G11" s="431">
        <f t="shared" si="1"/>
        <v>14140.201833333331</v>
      </c>
      <c r="H11" s="431">
        <f t="shared" si="2"/>
        <v>14140.201833333331</v>
      </c>
      <c r="I11" s="431">
        <f t="shared" si="3"/>
        <v>113121.61466666665</v>
      </c>
      <c r="J11" s="434">
        <v>149780.44966666703</v>
      </c>
      <c r="K11" s="431">
        <f t="shared" si="4"/>
        <v>291182.46800000034</v>
      </c>
      <c r="M11" s="335"/>
      <c r="N11" s="335"/>
      <c r="O11" s="335"/>
      <c r="P11" s="335"/>
      <c r="Q11" s="335"/>
      <c r="R11" s="335"/>
    </row>
    <row r="12" spans="1:18" x14ac:dyDescent="0.3">
      <c r="A12" s="407">
        <v>72</v>
      </c>
      <c r="B12" s="408" t="s">
        <v>158</v>
      </c>
      <c r="C12" s="432">
        <v>80717.3269</v>
      </c>
      <c r="D12" s="432">
        <v>1472</v>
      </c>
      <c r="E12" s="433">
        <f t="shared" si="0"/>
        <v>82189.3269</v>
      </c>
      <c r="F12" s="409"/>
      <c r="G12" s="432">
        <f t="shared" si="1"/>
        <v>13452.887816666665</v>
      </c>
      <c r="H12" s="432">
        <f t="shared" si="2"/>
        <v>13452.887816666665</v>
      </c>
      <c r="I12" s="432">
        <f t="shared" si="3"/>
        <v>107623.10253333332</v>
      </c>
      <c r="J12" s="435">
        <v>145275.19903333345</v>
      </c>
      <c r="K12" s="432">
        <f t="shared" si="4"/>
        <v>279804.07720000012</v>
      </c>
      <c r="M12" s="335"/>
      <c r="N12" s="335"/>
      <c r="O12" s="335"/>
      <c r="P12" s="335"/>
      <c r="Q12" s="335"/>
      <c r="R12" s="335"/>
    </row>
    <row r="13" spans="1:18" x14ac:dyDescent="0.3">
      <c r="A13" s="184">
        <v>69</v>
      </c>
      <c r="B13" s="75" t="s">
        <v>128</v>
      </c>
      <c r="C13" s="431">
        <v>80717.3269</v>
      </c>
      <c r="D13" s="431">
        <v>1472</v>
      </c>
      <c r="E13" s="430">
        <f t="shared" si="0"/>
        <v>82189.3269</v>
      </c>
      <c r="F13" s="187"/>
      <c r="G13" s="431">
        <f t="shared" si="1"/>
        <v>13452.887816666665</v>
      </c>
      <c r="H13" s="431">
        <f t="shared" si="2"/>
        <v>13452.887816666665</v>
      </c>
      <c r="I13" s="431">
        <f t="shared" si="3"/>
        <v>107623.10253333332</v>
      </c>
      <c r="J13" s="434">
        <v>145275.19903333345</v>
      </c>
      <c r="K13" s="431">
        <f t="shared" si="4"/>
        <v>279804.07720000012</v>
      </c>
      <c r="M13" s="335"/>
      <c r="N13" s="335"/>
      <c r="O13" s="335"/>
      <c r="P13" s="335"/>
      <c r="Q13" s="335"/>
      <c r="R13" s="335"/>
    </row>
    <row r="14" spans="1:18" x14ac:dyDescent="0.3">
      <c r="A14" s="184">
        <v>59</v>
      </c>
      <c r="B14" s="75" t="s">
        <v>156</v>
      </c>
      <c r="C14" s="431">
        <v>65971.26479999999</v>
      </c>
      <c r="D14" s="431">
        <v>1246</v>
      </c>
      <c r="E14" s="430">
        <f t="shared" si="0"/>
        <v>67217.26479999999</v>
      </c>
      <c r="F14" s="187"/>
      <c r="G14" s="431">
        <f t="shared" si="1"/>
        <v>10995.210799999997</v>
      </c>
      <c r="H14" s="431">
        <f t="shared" si="2"/>
        <v>10995.210799999997</v>
      </c>
      <c r="I14" s="431">
        <f t="shared" si="3"/>
        <v>87961.686399999977</v>
      </c>
      <c r="J14" s="434">
        <v>97358.714400000172</v>
      </c>
      <c r="K14" s="431">
        <f t="shared" si="4"/>
        <v>207310.82240000015</v>
      </c>
      <c r="M14" s="335"/>
      <c r="N14" s="335"/>
      <c r="O14" s="335"/>
      <c r="P14" s="335"/>
      <c r="Q14" s="335"/>
      <c r="R14" s="335"/>
    </row>
    <row r="15" spans="1:18" x14ac:dyDescent="0.3">
      <c r="A15" s="184">
        <v>52</v>
      </c>
      <c r="B15" s="75" t="s">
        <v>157</v>
      </c>
      <c r="C15" s="431">
        <v>65971.26479999999</v>
      </c>
      <c r="D15" s="431">
        <v>1246</v>
      </c>
      <c r="E15" s="430">
        <f t="shared" si="0"/>
        <v>67217.26479999999</v>
      </c>
      <c r="F15" s="187"/>
      <c r="G15" s="431">
        <f t="shared" si="1"/>
        <v>10995.210799999997</v>
      </c>
      <c r="H15" s="431">
        <f t="shared" si="2"/>
        <v>10995.210799999997</v>
      </c>
      <c r="I15" s="431">
        <f t="shared" si="3"/>
        <v>87961.686399999977</v>
      </c>
      <c r="J15" s="434">
        <v>97358.714400000172</v>
      </c>
      <c r="K15" s="431">
        <f t="shared" si="4"/>
        <v>207310.82240000015</v>
      </c>
      <c r="M15" s="335"/>
      <c r="N15" s="335"/>
      <c r="O15" s="335"/>
      <c r="P15" s="335"/>
      <c r="Q15" s="335"/>
      <c r="R15" s="335"/>
    </row>
    <row r="16" spans="1:18" x14ac:dyDescent="0.3">
      <c r="A16" s="184">
        <v>99</v>
      </c>
      <c r="B16" s="75" t="s">
        <v>165</v>
      </c>
      <c r="C16" s="431">
        <v>47468.00765</v>
      </c>
      <c r="D16" s="431">
        <v>1300</v>
      </c>
      <c r="E16" s="430">
        <f t="shared" si="0"/>
        <v>48768.00765</v>
      </c>
      <c r="F16" s="187"/>
      <c r="G16" s="431">
        <f t="shared" si="1"/>
        <v>7911.3346083333327</v>
      </c>
      <c r="H16" s="431">
        <f t="shared" si="2"/>
        <v>7911.3346083333327</v>
      </c>
      <c r="I16" s="431">
        <f t="shared" si="3"/>
        <v>63290.676866666661</v>
      </c>
      <c r="J16" s="434">
        <v>90026.562116666697</v>
      </c>
      <c r="K16" s="431">
        <f t="shared" si="4"/>
        <v>169139.90820000001</v>
      </c>
      <c r="M16" s="335"/>
      <c r="N16" s="335"/>
      <c r="O16" s="335"/>
      <c r="P16" s="335"/>
      <c r="Q16" s="335"/>
      <c r="R16" s="335"/>
    </row>
    <row r="17" spans="1:18" x14ac:dyDescent="0.3">
      <c r="A17" s="184">
        <v>55</v>
      </c>
      <c r="B17" s="75" t="s">
        <v>166</v>
      </c>
      <c r="C17" s="431">
        <v>42691.885800000004</v>
      </c>
      <c r="D17" s="431">
        <v>1300</v>
      </c>
      <c r="E17" s="430">
        <f t="shared" si="0"/>
        <v>43991.885800000004</v>
      </c>
      <c r="F17" s="187"/>
      <c r="G17" s="431">
        <f t="shared" si="1"/>
        <v>7115.3143000000009</v>
      </c>
      <c r="H17" s="431">
        <f t="shared" si="2"/>
        <v>7115.3143000000009</v>
      </c>
      <c r="I17" s="431">
        <f t="shared" si="3"/>
        <v>56922.514400000007</v>
      </c>
      <c r="J17" s="434">
        <v>90541.227399999974</v>
      </c>
      <c r="K17" s="431">
        <f t="shared" si="4"/>
        <v>161694.37039999999</v>
      </c>
      <c r="M17" s="335"/>
      <c r="N17" s="335"/>
      <c r="O17" s="335"/>
      <c r="P17" s="335"/>
      <c r="Q17" s="335"/>
      <c r="R17" s="335"/>
    </row>
    <row r="18" spans="1:18" x14ac:dyDescent="0.3">
      <c r="A18" s="184">
        <v>110</v>
      </c>
      <c r="B18" s="75" t="s">
        <v>145</v>
      </c>
      <c r="C18" s="431">
        <v>42691.885800000004</v>
      </c>
      <c r="D18" s="431">
        <v>1300</v>
      </c>
      <c r="E18" s="430">
        <f t="shared" si="0"/>
        <v>43991.885800000004</v>
      </c>
      <c r="F18" s="187"/>
      <c r="G18" s="431">
        <f t="shared" si="1"/>
        <v>7115.3143000000009</v>
      </c>
      <c r="H18" s="431">
        <f t="shared" si="2"/>
        <v>7115.3143000000009</v>
      </c>
      <c r="I18" s="431">
        <f t="shared" si="3"/>
        <v>56922.514400000007</v>
      </c>
      <c r="J18" s="434">
        <v>90541.227399999974</v>
      </c>
      <c r="K18" s="431">
        <f t="shared" si="4"/>
        <v>161694.37039999999</v>
      </c>
      <c r="M18" s="335"/>
      <c r="N18" s="335"/>
      <c r="O18" s="335"/>
      <c r="P18" s="335"/>
      <c r="Q18" s="335"/>
      <c r="R18" s="335"/>
    </row>
    <row r="19" spans="1:18" x14ac:dyDescent="0.3">
      <c r="A19" s="184">
        <v>78</v>
      </c>
      <c r="B19" s="75" t="s">
        <v>203</v>
      </c>
      <c r="C19" s="431">
        <v>40676.814600000005</v>
      </c>
      <c r="D19" s="431">
        <v>1689</v>
      </c>
      <c r="E19" s="430">
        <f t="shared" si="0"/>
        <v>42365.814600000005</v>
      </c>
      <c r="F19" s="187"/>
      <c r="G19" s="431">
        <f t="shared" si="1"/>
        <v>6779.4691000000012</v>
      </c>
      <c r="H19" s="431">
        <f t="shared" si="2"/>
        <v>6779.4691000000012</v>
      </c>
      <c r="I19" s="431">
        <f t="shared" si="3"/>
        <v>54235.752800000009</v>
      </c>
      <c r="J19" s="434">
        <v>91157.533799999976</v>
      </c>
      <c r="K19" s="431">
        <f t="shared" si="4"/>
        <v>158952.22479999997</v>
      </c>
      <c r="M19" s="335"/>
      <c r="N19" s="335"/>
      <c r="O19" s="335"/>
      <c r="P19" s="335"/>
      <c r="Q19" s="335"/>
      <c r="R19" s="335"/>
    </row>
    <row r="20" spans="1:18" x14ac:dyDescent="0.3">
      <c r="A20" s="184">
        <v>71</v>
      </c>
      <c r="B20" s="75" t="s">
        <v>125</v>
      </c>
      <c r="C20" s="431">
        <v>40676.814600000005</v>
      </c>
      <c r="D20" s="431">
        <v>1689</v>
      </c>
      <c r="E20" s="430">
        <f t="shared" si="0"/>
        <v>42365.814600000005</v>
      </c>
      <c r="F20" s="187"/>
      <c r="G20" s="431">
        <f t="shared" si="1"/>
        <v>6779.4691000000012</v>
      </c>
      <c r="H20" s="431">
        <f t="shared" si="2"/>
        <v>6779.4691000000012</v>
      </c>
      <c r="I20" s="431">
        <f t="shared" si="3"/>
        <v>54235.752800000009</v>
      </c>
      <c r="J20" s="434">
        <v>91157.533799999976</v>
      </c>
      <c r="K20" s="431">
        <f t="shared" si="4"/>
        <v>158952.22479999997</v>
      </c>
      <c r="M20" s="335"/>
      <c r="N20" s="335"/>
      <c r="O20" s="335"/>
      <c r="P20" s="335"/>
      <c r="Q20" s="335"/>
      <c r="R20" s="335"/>
    </row>
    <row r="21" spans="1:18" x14ac:dyDescent="0.3">
      <c r="A21" s="184">
        <v>7</v>
      </c>
      <c r="B21" s="75" t="s">
        <v>131</v>
      </c>
      <c r="C21" s="431">
        <v>40676.814600000005</v>
      </c>
      <c r="D21" s="431">
        <v>1689</v>
      </c>
      <c r="E21" s="430">
        <f t="shared" si="0"/>
        <v>42365.814600000005</v>
      </c>
      <c r="F21" s="187"/>
      <c r="G21" s="431">
        <f t="shared" si="1"/>
        <v>6779.4691000000012</v>
      </c>
      <c r="H21" s="431">
        <f t="shared" si="2"/>
        <v>6779.4691000000012</v>
      </c>
      <c r="I21" s="431">
        <f t="shared" si="3"/>
        <v>54235.752800000009</v>
      </c>
      <c r="J21" s="434">
        <v>91157.533799999976</v>
      </c>
      <c r="K21" s="431">
        <f t="shared" si="4"/>
        <v>158952.22479999997</v>
      </c>
      <c r="M21" s="335"/>
      <c r="N21" s="335"/>
      <c r="O21" s="335"/>
      <c r="P21" s="335"/>
      <c r="Q21" s="335"/>
      <c r="R21" s="335"/>
    </row>
    <row r="22" spans="1:18" x14ac:dyDescent="0.3">
      <c r="A22" s="184">
        <v>149</v>
      </c>
      <c r="B22" s="75" t="s">
        <v>129</v>
      </c>
      <c r="C22" s="431">
        <v>40676.814600000005</v>
      </c>
      <c r="D22" s="431">
        <v>1689</v>
      </c>
      <c r="E22" s="430">
        <f t="shared" si="0"/>
        <v>42365.814600000005</v>
      </c>
      <c r="F22" s="187"/>
      <c r="G22" s="431">
        <f t="shared" si="1"/>
        <v>6779.4691000000012</v>
      </c>
      <c r="H22" s="431">
        <f t="shared" si="2"/>
        <v>6779.4691000000012</v>
      </c>
      <c r="I22" s="431">
        <f t="shared" si="3"/>
        <v>54235.752800000009</v>
      </c>
      <c r="J22" s="434">
        <v>91157.533799999976</v>
      </c>
      <c r="K22" s="431">
        <f t="shared" si="4"/>
        <v>158952.22479999997</v>
      </c>
      <c r="M22" s="335"/>
      <c r="N22" s="335"/>
      <c r="O22" s="335"/>
      <c r="P22" s="335"/>
      <c r="Q22" s="335"/>
      <c r="R22" s="335"/>
    </row>
    <row r="23" spans="1:18" x14ac:dyDescent="0.3">
      <c r="A23" s="184">
        <v>13</v>
      </c>
      <c r="B23" s="75" t="s">
        <v>130</v>
      </c>
      <c r="C23" s="431">
        <v>39003.014999999999</v>
      </c>
      <c r="D23" s="431">
        <v>1689</v>
      </c>
      <c r="E23" s="430">
        <f t="shared" si="0"/>
        <v>40692.014999999999</v>
      </c>
      <c r="F23" s="187"/>
      <c r="G23" s="431">
        <f t="shared" si="1"/>
        <v>6500.5025000000005</v>
      </c>
      <c r="H23" s="431">
        <f t="shared" si="2"/>
        <v>6500.5025000000005</v>
      </c>
      <c r="I23" s="431">
        <f t="shared" si="3"/>
        <v>52004.020000000004</v>
      </c>
      <c r="J23" s="434">
        <v>88904.795000000042</v>
      </c>
      <c r="K23" s="431">
        <f t="shared" si="4"/>
        <v>153909.82000000007</v>
      </c>
      <c r="M23" s="335"/>
      <c r="N23" s="335"/>
      <c r="O23" s="335"/>
      <c r="P23" s="335"/>
      <c r="Q23" s="335"/>
      <c r="R23" s="335"/>
    </row>
    <row r="24" spans="1:18" x14ac:dyDescent="0.3">
      <c r="A24" s="184">
        <v>15</v>
      </c>
      <c r="B24" s="75" t="s">
        <v>144</v>
      </c>
      <c r="C24" s="431">
        <v>39003.014999999999</v>
      </c>
      <c r="D24" s="431">
        <v>1689</v>
      </c>
      <c r="E24" s="430">
        <f t="shared" si="0"/>
        <v>40692.014999999999</v>
      </c>
      <c r="F24" s="187"/>
      <c r="G24" s="431">
        <f t="shared" si="1"/>
        <v>6500.5025000000005</v>
      </c>
      <c r="H24" s="431">
        <f t="shared" si="2"/>
        <v>6500.5025000000005</v>
      </c>
      <c r="I24" s="431">
        <f t="shared" si="3"/>
        <v>52004.020000000004</v>
      </c>
      <c r="J24" s="434">
        <v>88904.795000000042</v>
      </c>
      <c r="K24" s="431">
        <f t="shared" si="4"/>
        <v>153909.82000000007</v>
      </c>
      <c r="M24" s="335"/>
      <c r="N24" s="335"/>
      <c r="O24" s="335"/>
      <c r="P24" s="335"/>
      <c r="Q24" s="335"/>
      <c r="R24" s="335"/>
    </row>
    <row r="25" spans="1:18" x14ac:dyDescent="0.3">
      <c r="A25" s="184">
        <v>77</v>
      </c>
      <c r="B25" s="75" t="s">
        <v>134</v>
      </c>
      <c r="C25" s="431">
        <v>39003.014999999999</v>
      </c>
      <c r="D25" s="431">
        <v>1689</v>
      </c>
      <c r="E25" s="430">
        <f t="shared" si="0"/>
        <v>40692.014999999999</v>
      </c>
      <c r="F25" s="187"/>
      <c r="G25" s="431">
        <f t="shared" si="1"/>
        <v>6500.5025000000005</v>
      </c>
      <c r="H25" s="431">
        <f t="shared" si="2"/>
        <v>6500.5025000000005</v>
      </c>
      <c r="I25" s="431">
        <f t="shared" si="3"/>
        <v>52004.020000000004</v>
      </c>
      <c r="J25" s="434">
        <v>88904.795000000042</v>
      </c>
      <c r="K25" s="431">
        <f t="shared" si="4"/>
        <v>153909.82000000007</v>
      </c>
      <c r="M25" s="335"/>
      <c r="N25" s="335"/>
      <c r="O25" s="335"/>
      <c r="P25" s="335"/>
      <c r="Q25" s="335"/>
      <c r="R25" s="335"/>
    </row>
    <row r="26" spans="1:18" x14ac:dyDescent="0.35">
      <c r="F26" s="429"/>
    </row>
    <row r="28" spans="1:18" s="334" customFormat="1" x14ac:dyDescent="0.35">
      <c r="A28" s="340" t="s">
        <v>104</v>
      </c>
      <c r="B28" s="332"/>
      <c r="C28" s="333"/>
    </row>
    <row r="29" spans="1:18" s="335" customFormat="1" x14ac:dyDescent="0.35">
      <c r="A29" s="596" t="s">
        <v>88</v>
      </c>
      <c r="B29" s="596" t="s">
        <v>113</v>
      </c>
      <c r="C29" s="596" t="s">
        <v>103</v>
      </c>
      <c r="D29" s="596"/>
      <c r="E29" s="596"/>
      <c r="F29" s="381"/>
      <c r="G29" s="596" t="s">
        <v>102</v>
      </c>
      <c r="H29" s="596"/>
      <c r="I29" s="596"/>
      <c r="J29" s="596"/>
      <c r="K29" s="596"/>
    </row>
    <row r="30" spans="1:18" s="335" customFormat="1" ht="29" x14ac:dyDescent="0.35">
      <c r="A30" s="596"/>
      <c r="B30" s="596"/>
      <c r="C30" s="470" t="s">
        <v>101</v>
      </c>
      <c r="D30" s="474" t="s">
        <v>111</v>
      </c>
      <c r="E30" s="470" t="s">
        <v>94</v>
      </c>
      <c r="F30" s="381"/>
      <c r="G30" s="470" t="s">
        <v>100</v>
      </c>
      <c r="H30" s="470" t="s">
        <v>98</v>
      </c>
      <c r="I30" s="470" t="s">
        <v>97</v>
      </c>
      <c r="J30" s="470" t="s">
        <v>214</v>
      </c>
      <c r="K30" s="470" t="s">
        <v>94</v>
      </c>
    </row>
    <row r="31" spans="1:18" s="335" customFormat="1" x14ac:dyDescent="0.3">
      <c r="A31" s="512">
        <v>117</v>
      </c>
      <c r="B31" s="411" t="s">
        <v>160</v>
      </c>
      <c r="C31" s="437">
        <v>39894.556199999999</v>
      </c>
      <c r="D31" s="437">
        <v>1689</v>
      </c>
      <c r="E31" s="425">
        <f t="shared" ref="E31:E62" si="5">SUM(C31:D31)</f>
        <v>41583.556199999999</v>
      </c>
      <c r="F31" s="410"/>
      <c r="G31" s="437">
        <f t="shared" ref="G31:G62" si="6">C31/30*10</f>
        <v>13298.1854</v>
      </c>
      <c r="H31" s="437">
        <f t="shared" ref="H31:H62" si="7">C31/30*5</f>
        <v>6649.0927000000001</v>
      </c>
      <c r="I31" s="437">
        <f t="shared" ref="I31:I62" si="8">C31/30*40</f>
        <v>53192.741600000001</v>
      </c>
      <c r="J31" s="514">
        <v>84173.358787884586</v>
      </c>
      <c r="K31" s="437">
        <f t="shared" ref="K31:K62" si="9">G31+H31+I31+J31</f>
        <v>157313.37848788459</v>
      </c>
    </row>
    <row r="32" spans="1:18" s="335" customFormat="1" x14ac:dyDescent="0.3">
      <c r="A32" s="184">
        <v>89</v>
      </c>
      <c r="B32" s="189" t="s">
        <v>164</v>
      </c>
      <c r="C32" s="436">
        <v>39003.014999999999</v>
      </c>
      <c r="D32" s="436">
        <v>1689</v>
      </c>
      <c r="E32" s="425">
        <f t="shared" si="5"/>
        <v>40692.014999999999</v>
      </c>
      <c r="F32" s="410"/>
      <c r="G32" s="437">
        <f t="shared" si="6"/>
        <v>13001.005000000001</v>
      </c>
      <c r="H32" s="437">
        <f t="shared" si="7"/>
        <v>6500.5025000000005</v>
      </c>
      <c r="I32" s="437">
        <f t="shared" si="8"/>
        <v>52004.020000000004</v>
      </c>
      <c r="J32" s="440">
        <v>82702.292499999981</v>
      </c>
      <c r="K32" s="437">
        <f t="shared" si="9"/>
        <v>154207.81999999998</v>
      </c>
    </row>
    <row r="33" spans="1:11" s="335" customFormat="1" x14ac:dyDescent="0.3">
      <c r="A33" s="184">
        <v>104</v>
      </c>
      <c r="B33" s="189" t="s">
        <v>163</v>
      </c>
      <c r="C33" s="436">
        <v>39003.014999999999</v>
      </c>
      <c r="D33" s="436">
        <v>1689</v>
      </c>
      <c r="E33" s="425">
        <f t="shared" si="5"/>
        <v>40692.014999999999</v>
      </c>
      <c r="F33" s="410"/>
      <c r="G33" s="437">
        <f t="shared" si="6"/>
        <v>13001.005000000001</v>
      </c>
      <c r="H33" s="437">
        <f t="shared" si="7"/>
        <v>6500.5025000000005</v>
      </c>
      <c r="I33" s="437">
        <f t="shared" si="8"/>
        <v>52004.020000000004</v>
      </c>
      <c r="J33" s="440">
        <v>82702.292499999981</v>
      </c>
      <c r="K33" s="437">
        <f t="shared" si="9"/>
        <v>154207.81999999998</v>
      </c>
    </row>
    <row r="34" spans="1:11" s="335" customFormat="1" x14ac:dyDescent="0.3">
      <c r="A34" s="184">
        <v>129</v>
      </c>
      <c r="B34" s="189" t="s">
        <v>162</v>
      </c>
      <c r="C34" s="436">
        <v>39003.014999999999</v>
      </c>
      <c r="D34" s="436">
        <v>1689</v>
      </c>
      <c r="E34" s="425">
        <f t="shared" si="5"/>
        <v>40692.014999999999</v>
      </c>
      <c r="F34" s="410"/>
      <c r="G34" s="437">
        <f t="shared" si="6"/>
        <v>13001.005000000001</v>
      </c>
      <c r="H34" s="437">
        <f t="shared" si="7"/>
        <v>6500.5025000000005</v>
      </c>
      <c r="I34" s="437">
        <f t="shared" si="8"/>
        <v>52004.020000000004</v>
      </c>
      <c r="J34" s="440">
        <v>82702.292499999981</v>
      </c>
      <c r="K34" s="437">
        <f t="shared" si="9"/>
        <v>154207.81999999998</v>
      </c>
    </row>
    <row r="35" spans="1:11" s="335" customFormat="1" x14ac:dyDescent="0.3">
      <c r="A35" s="184">
        <v>130</v>
      </c>
      <c r="B35" s="189" t="s">
        <v>152</v>
      </c>
      <c r="C35" s="436">
        <v>34816.639199999998</v>
      </c>
      <c r="D35" s="436">
        <v>1689</v>
      </c>
      <c r="E35" s="425">
        <f t="shared" si="5"/>
        <v>36505.639199999998</v>
      </c>
      <c r="F35" s="410"/>
      <c r="G35" s="437">
        <f t="shared" si="6"/>
        <v>11605.546399999999</v>
      </c>
      <c r="H35" s="437">
        <f t="shared" si="7"/>
        <v>5802.7731999999996</v>
      </c>
      <c r="I35" s="437">
        <f t="shared" si="8"/>
        <v>46422.185599999997</v>
      </c>
      <c r="J35" s="440">
        <v>75340.824400000041</v>
      </c>
      <c r="K35" s="437">
        <f t="shared" si="9"/>
        <v>139171.32960000006</v>
      </c>
    </row>
    <row r="36" spans="1:11" s="335" customFormat="1" x14ac:dyDescent="0.3">
      <c r="A36" s="184">
        <v>62</v>
      </c>
      <c r="B36" s="189" t="s">
        <v>147</v>
      </c>
      <c r="C36" s="436">
        <v>34816.639199999998</v>
      </c>
      <c r="D36" s="436">
        <v>1689</v>
      </c>
      <c r="E36" s="425">
        <f t="shared" si="5"/>
        <v>36505.639199999998</v>
      </c>
      <c r="F36" s="410"/>
      <c r="G36" s="437">
        <f t="shared" si="6"/>
        <v>11605.546399999999</v>
      </c>
      <c r="H36" s="437">
        <f t="shared" si="7"/>
        <v>5802.7731999999996</v>
      </c>
      <c r="I36" s="437">
        <f t="shared" si="8"/>
        <v>46422.185599999997</v>
      </c>
      <c r="J36" s="440">
        <v>75340.824400000041</v>
      </c>
      <c r="K36" s="437">
        <f t="shared" si="9"/>
        <v>139171.32960000006</v>
      </c>
    </row>
    <row r="37" spans="1:11" s="335" customFormat="1" x14ac:dyDescent="0.3">
      <c r="A37" s="184">
        <v>10</v>
      </c>
      <c r="B37" s="189" t="s">
        <v>132</v>
      </c>
      <c r="C37" s="436">
        <v>34816.639199999998</v>
      </c>
      <c r="D37" s="436">
        <v>1689</v>
      </c>
      <c r="E37" s="425">
        <f t="shared" si="5"/>
        <v>36505.639199999998</v>
      </c>
      <c r="F37" s="410"/>
      <c r="G37" s="437">
        <f t="shared" si="6"/>
        <v>11605.546399999999</v>
      </c>
      <c r="H37" s="437">
        <f t="shared" si="7"/>
        <v>5802.7731999999996</v>
      </c>
      <c r="I37" s="437">
        <f t="shared" si="8"/>
        <v>46422.185599999997</v>
      </c>
      <c r="J37" s="440">
        <v>75340.824400000041</v>
      </c>
      <c r="K37" s="437">
        <f t="shared" si="9"/>
        <v>139171.32960000006</v>
      </c>
    </row>
    <row r="38" spans="1:11" s="335" customFormat="1" x14ac:dyDescent="0.3">
      <c r="A38" s="184">
        <v>57</v>
      </c>
      <c r="B38" s="189" t="s">
        <v>124</v>
      </c>
      <c r="C38" s="438">
        <v>34816.639199999998</v>
      </c>
      <c r="D38" s="436">
        <v>1689</v>
      </c>
      <c r="E38" s="425">
        <f t="shared" si="5"/>
        <v>36505.639199999998</v>
      </c>
      <c r="F38" s="410"/>
      <c r="G38" s="437">
        <f t="shared" si="6"/>
        <v>11605.546399999999</v>
      </c>
      <c r="H38" s="437">
        <f t="shared" si="7"/>
        <v>5802.7731999999996</v>
      </c>
      <c r="I38" s="437">
        <f t="shared" si="8"/>
        <v>46422.185599999997</v>
      </c>
      <c r="J38" s="440">
        <v>75340.824400000041</v>
      </c>
      <c r="K38" s="437">
        <f t="shared" si="9"/>
        <v>139171.32960000006</v>
      </c>
    </row>
    <row r="39" spans="1:11" s="335" customFormat="1" x14ac:dyDescent="0.3">
      <c r="A39" s="184">
        <v>46</v>
      </c>
      <c r="B39" s="189" t="s">
        <v>121</v>
      </c>
      <c r="C39" s="436">
        <v>32101.001400000001</v>
      </c>
      <c r="D39" s="436">
        <v>1689</v>
      </c>
      <c r="E39" s="425">
        <f t="shared" si="5"/>
        <v>33790.001400000001</v>
      </c>
      <c r="F39" s="410"/>
      <c r="G39" s="437">
        <f t="shared" si="6"/>
        <v>10700.3338</v>
      </c>
      <c r="H39" s="437">
        <f t="shared" si="7"/>
        <v>5350.1669000000002</v>
      </c>
      <c r="I39" s="437">
        <f t="shared" si="8"/>
        <v>42801.335200000001</v>
      </c>
      <c r="J39" s="440">
        <v>71314.147299999953</v>
      </c>
      <c r="K39" s="437">
        <f t="shared" si="9"/>
        <v>130165.98319999996</v>
      </c>
    </row>
    <row r="40" spans="1:11" s="335" customFormat="1" x14ac:dyDescent="0.3">
      <c r="A40" s="184">
        <v>122</v>
      </c>
      <c r="B40" s="189" t="s">
        <v>122</v>
      </c>
      <c r="C40" s="439">
        <v>32101.001400000001</v>
      </c>
      <c r="D40" s="436">
        <v>1689</v>
      </c>
      <c r="E40" s="425">
        <f t="shared" si="5"/>
        <v>33790.001400000001</v>
      </c>
      <c r="F40" s="410"/>
      <c r="G40" s="437">
        <f t="shared" si="6"/>
        <v>10700.3338</v>
      </c>
      <c r="H40" s="437">
        <f t="shared" si="7"/>
        <v>5350.1669000000002</v>
      </c>
      <c r="I40" s="437">
        <f t="shared" si="8"/>
        <v>42801.335200000001</v>
      </c>
      <c r="J40" s="440">
        <v>71314.147299999953</v>
      </c>
      <c r="K40" s="437">
        <f t="shared" si="9"/>
        <v>130165.98319999996</v>
      </c>
    </row>
    <row r="41" spans="1:11" s="335" customFormat="1" x14ac:dyDescent="0.3">
      <c r="A41" s="184">
        <v>131</v>
      </c>
      <c r="B41" s="189" t="s">
        <v>151</v>
      </c>
      <c r="C41" s="439">
        <v>32101.001400000001</v>
      </c>
      <c r="D41" s="436">
        <v>1689</v>
      </c>
      <c r="E41" s="425">
        <f t="shared" si="5"/>
        <v>33790.001400000001</v>
      </c>
      <c r="F41" s="410"/>
      <c r="G41" s="437">
        <f t="shared" si="6"/>
        <v>10700.3338</v>
      </c>
      <c r="H41" s="437">
        <f t="shared" si="7"/>
        <v>5350.1669000000002</v>
      </c>
      <c r="I41" s="437">
        <f t="shared" si="8"/>
        <v>42801.335200000001</v>
      </c>
      <c r="J41" s="440">
        <v>71314.147299999953</v>
      </c>
      <c r="K41" s="437">
        <f t="shared" si="9"/>
        <v>130165.98319999996</v>
      </c>
    </row>
    <row r="42" spans="1:11" s="335" customFormat="1" x14ac:dyDescent="0.3">
      <c r="A42" s="184">
        <v>12</v>
      </c>
      <c r="B42" s="189" t="s">
        <v>205</v>
      </c>
      <c r="C42" s="436">
        <v>27797.2032</v>
      </c>
      <c r="D42" s="436">
        <v>1689</v>
      </c>
      <c r="E42" s="425">
        <f t="shared" si="5"/>
        <v>29486.2032</v>
      </c>
      <c r="F42" s="410"/>
      <c r="G42" s="437">
        <f t="shared" si="6"/>
        <v>9265.7343999999994</v>
      </c>
      <c r="H42" s="437">
        <f t="shared" si="7"/>
        <v>4632.8671999999997</v>
      </c>
      <c r="I42" s="437">
        <f t="shared" si="8"/>
        <v>37062.937599999997</v>
      </c>
      <c r="J42" s="440">
        <v>61423.452400000009</v>
      </c>
      <c r="K42" s="437">
        <f t="shared" si="9"/>
        <v>112384.99160000001</v>
      </c>
    </row>
    <row r="43" spans="1:11" s="335" customFormat="1" x14ac:dyDescent="0.3">
      <c r="A43" s="184">
        <v>80</v>
      </c>
      <c r="B43" s="189" t="s">
        <v>142</v>
      </c>
      <c r="C43" s="436">
        <v>27797.2032</v>
      </c>
      <c r="D43" s="436">
        <v>1689</v>
      </c>
      <c r="E43" s="425">
        <f t="shared" si="5"/>
        <v>29486.2032</v>
      </c>
      <c r="F43" s="410"/>
      <c r="G43" s="437">
        <f t="shared" si="6"/>
        <v>9265.7343999999994</v>
      </c>
      <c r="H43" s="437">
        <f t="shared" si="7"/>
        <v>4632.8671999999997</v>
      </c>
      <c r="I43" s="437">
        <f t="shared" si="8"/>
        <v>37062.937599999997</v>
      </c>
      <c r="J43" s="440">
        <v>61423.452400000009</v>
      </c>
      <c r="K43" s="437">
        <f t="shared" si="9"/>
        <v>112384.99160000001</v>
      </c>
    </row>
    <row r="44" spans="1:11" s="335" customFormat="1" x14ac:dyDescent="0.3">
      <c r="A44" s="184">
        <v>94</v>
      </c>
      <c r="B44" s="189" t="s">
        <v>161</v>
      </c>
      <c r="C44" s="436">
        <v>25198.875599999999</v>
      </c>
      <c r="D44" s="436">
        <v>1689</v>
      </c>
      <c r="E44" s="425">
        <f t="shared" si="5"/>
        <v>26887.875599999999</v>
      </c>
      <c r="F44" s="410"/>
      <c r="G44" s="437">
        <f t="shared" si="6"/>
        <v>8399.6251999999986</v>
      </c>
      <c r="H44" s="437">
        <f t="shared" si="7"/>
        <v>4199.8125999999993</v>
      </c>
      <c r="I44" s="437">
        <f t="shared" si="8"/>
        <v>33598.500799999994</v>
      </c>
      <c r="J44" s="440">
        <v>57484.554200000013</v>
      </c>
      <c r="K44" s="437">
        <f t="shared" si="9"/>
        <v>103682.49280000001</v>
      </c>
    </row>
    <row r="45" spans="1:11" s="335" customFormat="1" x14ac:dyDescent="0.3">
      <c r="A45" s="184">
        <v>43</v>
      </c>
      <c r="B45" s="189" t="s">
        <v>127</v>
      </c>
      <c r="C45" s="436">
        <v>25198.875599999999</v>
      </c>
      <c r="D45" s="436">
        <v>1689</v>
      </c>
      <c r="E45" s="425">
        <f t="shared" si="5"/>
        <v>26887.875599999999</v>
      </c>
      <c r="F45" s="410"/>
      <c r="G45" s="437">
        <f t="shared" si="6"/>
        <v>8399.6251999999986</v>
      </c>
      <c r="H45" s="437">
        <f t="shared" si="7"/>
        <v>4199.8125999999993</v>
      </c>
      <c r="I45" s="437">
        <f t="shared" si="8"/>
        <v>33598.500799999994</v>
      </c>
      <c r="J45" s="440">
        <v>57484.554200000013</v>
      </c>
      <c r="K45" s="437">
        <f t="shared" si="9"/>
        <v>103682.49280000001</v>
      </c>
    </row>
    <row r="46" spans="1:11" s="335" customFormat="1" x14ac:dyDescent="0.3">
      <c r="A46" s="184">
        <v>44</v>
      </c>
      <c r="B46" s="189" t="s">
        <v>126</v>
      </c>
      <c r="C46" s="436">
        <v>25198.875599999999</v>
      </c>
      <c r="D46" s="436">
        <v>1689</v>
      </c>
      <c r="E46" s="425">
        <f t="shared" si="5"/>
        <v>26887.875599999999</v>
      </c>
      <c r="F46" s="410"/>
      <c r="G46" s="437">
        <f t="shared" si="6"/>
        <v>8399.6251999999986</v>
      </c>
      <c r="H46" s="437">
        <f t="shared" si="7"/>
        <v>4199.8125999999993</v>
      </c>
      <c r="I46" s="437">
        <f t="shared" si="8"/>
        <v>33598.500799999994</v>
      </c>
      <c r="J46" s="440">
        <v>57484.554200000013</v>
      </c>
      <c r="K46" s="437">
        <f t="shared" si="9"/>
        <v>103682.49280000001</v>
      </c>
    </row>
    <row r="47" spans="1:11" s="335" customFormat="1" x14ac:dyDescent="0.3">
      <c r="A47" s="184">
        <v>45</v>
      </c>
      <c r="B47" s="189" t="s">
        <v>168</v>
      </c>
      <c r="C47" s="436">
        <v>23397.708600000002</v>
      </c>
      <c r="D47" s="436">
        <v>1689</v>
      </c>
      <c r="E47" s="425">
        <f t="shared" si="5"/>
        <v>25086.708600000002</v>
      </c>
      <c r="F47" s="410"/>
      <c r="G47" s="437">
        <f t="shared" si="6"/>
        <v>7799.2362000000003</v>
      </c>
      <c r="H47" s="437">
        <f t="shared" si="7"/>
        <v>3899.6181000000001</v>
      </c>
      <c r="I47" s="437">
        <f t="shared" si="8"/>
        <v>31196.944800000001</v>
      </c>
      <c r="J47" s="440">
        <v>54296.697699999961</v>
      </c>
      <c r="K47" s="437">
        <f t="shared" si="9"/>
        <v>97192.496799999964</v>
      </c>
    </row>
    <row r="48" spans="1:11" s="335" customFormat="1" x14ac:dyDescent="0.3">
      <c r="A48" s="184">
        <v>63</v>
      </c>
      <c r="B48" s="189" t="s">
        <v>201</v>
      </c>
      <c r="C48" s="436">
        <v>23349.340199999999</v>
      </c>
      <c r="D48" s="436">
        <v>1689</v>
      </c>
      <c r="E48" s="425">
        <f t="shared" si="5"/>
        <v>25038.340199999999</v>
      </c>
      <c r="F48" s="410"/>
      <c r="G48" s="437">
        <f t="shared" si="6"/>
        <v>7783.1134000000002</v>
      </c>
      <c r="H48" s="437">
        <f t="shared" si="7"/>
        <v>3891.5567000000001</v>
      </c>
      <c r="I48" s="437">
        <f t="shared" si="8"/>
        <v>31132.453600000001</v>
      </c>
      <c r="J48" s="440">
        <v>54965.793900000048</v>
      </c>
      <c r="K48" s="437">
        <f t="shared" si="9"/>
        <v>97772.917600000044</v>
      </c>
    </row>
    <row r="49" spans="1:11" s="335" customFormat="1" x14ac:dyDescent="0.3">
      <c r="A49" s="184">
        <v>98</v>
      </c>
      <c r="B49" s="189" t="s">
        <v>167</v>
      </c>
      <c r="C49" s="436">
        <v>23349.340199999999</v>
      </c>
      <c r="D49" s="436">
        <v>1689</v>
      </c>
      <c r="E49" s="425">
        <f t="shared" si="5"/>
        <v>25038.340199999999</v>
      </c>
      <c r="F49" s="410"/>
      <c r="G49" s="437">
        <f t="shared" si="6"/>
        <v>7783.1134000000002</v>
      </c>
      <c r="H49" s="437">
        <f t="shared" si="7"/>
        <v>3891.5567000000001</v>
      </c>
      <c r="I49" s="437">
        <f t="shared" si="8"/>
        <v>31132.453600000001</v>
      </c>
      <c r="J49" s="440">
        <v>54965.793900000048</v>
      </c>
      <c r="K49" s="437">
        <f t="shared" si="9"/>
        <v>97772.917600000044</v>
      </c>
    </row>
    <row r="50" spans="1:11" s="335" customFormat="1" x14ac:dyDescent="0.3">
      <c r="A50" s="184">
        <v>105</v>
      </c>
      <c r="B50" s="189" t="s">
        <v>150</v>
      </c>
      <c r="C50" s="436">
        <v>23349.340199999999</v>
      </c>
      <c r="D50" s="436">
        <v>1689</v>
      </c>
      <c r="E50" s="425">
        <f t="shared" si="5"/>
        <v>25038.340199999999</v>
      </c>
      <c r="F50" s="410"/>
      <c r="G50" s="437">
        <f t="shared" si="6"/>
        <v>7783.1134000000002</v>
      </c>
      <c r="H50" s="437">
        <f t="shared" si="7"/>
        <v>3891.5567000000001</v>
      </c>
      <c r="I50" s="437">
        <f t="shared" si="8"/>
        <v>31132.453600000001</v>
      </c>
      <c r="J50" s="440">
        <v>54965.793900000048</v>
      </c>
      <c r="K50" s="437">
        <f t="shared" si="9"/>
        <v>97772.917600000044</v>
      </c>
    </row>
    <row r="51" spans="1:11" s="335" customFormat="1" x14ac:dyDescent="0.3">
      <c r="A51" s="184">
        <v>64</v>
      </c>
      <c r="B51" s="189" t="s">
        <v>123</v>
      </c>
      <c r="C51" s="436">
        <v>23349.340199999999</v>
      </c>
      <c r="D51" s="436">
        <v>1689</v>
      </c>
      <c r="E51" s="425">
        <f t="shared" si="5"/>
        <v>25038.340199999999</v>
      </c>
      <c r="F51" s="410"/>
      <c r="G51" s="437">
        <f t="shared" si="6"/>
        <v>7783.1134000000002</v>
      </c>
      <c r="H51" s="437">
        <f t="shared" si="7"/>
        <v>3891.5567000000001</v>
      </c>
      <c r="I51" s="437">
        <f t="shared" si="8"/>
        <v>31132.453600000001</v>
      </c>
      <c r="J51" s="440">
        <v>54965.793900000048</v>
      </c>
      <c r="K51" s="437">
        <f t="shared" si="9"/>
        <v>97772.917600000044</v>
      </c>
    </row>
    <row r="52" spans="1:11" s="335" customFormat="1" x14ac:dyDescent="0.3">
      <c r="A52" s="184">
        <v>67</v>
      </c>
      <c r="B52" s="189" t="s">
        <v>204</v>
      </c>
      <c r="C52" s="436">
        <v>21710.5563</v>
      </c>
      <c r="D52" s="436">
        <v>1689</v>
      </c>
      <c r="E52" s="425">
        <f t="shared" si="5"/>
        <v>23399.5563</v>
      </c>
      <c r="F52" s="410"/>
      <c r="G52" s="437">
        <f t="shared" si="6"/>
        <v>7236.8521000000001</v>
      </c>
      <c r="H52" s="437">
        <f t="shared" si="7"/>
        <v>3618.42605</v>
      </c>
      <c r="I52" s="437">
        <f t="shared" si="8"/>
        <v>28947.4084</v>
      </c>
      <c r="J52" s="440">
        <v>48939.637849999941</v>
      </c>
      <c r="K52" s="437">
        <f t="shared" si="9"/>
        <v>88742.324399999939</v>
      </c>
    </row>
    <row r="53" spans="1:11" s="335" customFormat="1" x14ac:dyDescent="0.3">
      <c r="A53" s="184">
        <v>114</v>
      </c>
      <c r="B53" s="189" t="s">
        <v>141</v>
      </c>
      <c r="C53" s="436">
        <v>21710.5563</v>
      </c>
      <c r="D53" s="436">
        <v>1689</v>
      </c>
      <c r="E53" s="425">
        <f t="shared" si="5"/>
        <v>23399.5563</v>
      </c>
      <c r="F53" s="410"/>
      <c r="G53" s="437">
        <f t="shared" si="6"/>
        <v>7236.8521000000001</v>
      </c>
      <c r="H53" s="437">
        <f t="shared" si="7"/>
        <v>3618.42605</v>
      </c>
      <c r="I53" s="437">
        <f t="shared" si="8"/>
        <v>28947.4084</v>
      </c>
      <c r="J53" s="440">
        <v>48939.637849999941</v>
      </c>
      <c r="K53" s="437">
        <f t="shared" si="9"/>
        <v>88742.324399999939</v>
      </c>
    </row>
    <row r="54" spans="1:11" s="335" customFormat="1" x14ac:dyDescent="0.3">
      <c r="A54" s="184">
        <v>56</v>
      </c>
      <c r="B54" s="189" t="s">
        <v>139</v>
      </c>
      <c r="C54" s="436">
        <v>21710.5563</v>
      </c>
      <c r="D54" s="436">
        <v>1689</v>
      </c>
      <c r="E54" s="425">
        <f t="shared" si="5"/>
        <v>23399.5563</v>
      </c>
      <c r="F54" s="410"/>
      <c r="G54" s="437">
        <f t="shared" si="6"/>
        <v>7236.8521000000001</v>
      </c>
      <c r="H54" s="437">
        <f t="shared" si="7"/>
        <v>3618.42605</v>
      </c>
      <c r="I54" s="437">
        <f t="shared" si="8"/>
        <v>28947.4084</v>
      </c>
      <c r="J54" s="440">
        <v>48939.637849999941</v>
      </c>
      <c r="K54" s="437">
        <f t="shared" si="9"/>
        <v>88742.324399999939</v>
      </c>
    </row>
    <row r="55" spans="1:11" s="335" customFormat="1" x14ac:dyDescent="0.3">
      <c r="A55" s="184">
        <v>81</v>
      </c>
      <c r="B55" s="189" t="s">
        <v>137</v>
      </c>
      <c r="C55" s="436">
        <v>21426.997299999999</v>
      </c>
      <c r="D55" s="436">
        <v>1689</v>
      </c>
      <c r="E55" s="425">
        <f t="shared" si="5"/>
        <v>23115.997299999999</v>
      </c>
      <c r="F55" s="410"/>
      <c r="G55" s="437">
        <f t="shared" si="6"/>
        <v>7142.332433333333</v>
      </c>
      <c r="H55" s="437">
        <f t="shared" si="7"/>
        <v>3571.1662166666665</v>
      </c>
      <c r="I55" s="437">
        <f t="shared" si="8"/>
        <v>28569.329733333332</v>
      </c>
      <c r="J55" s="440">
        <v>50323.204016666685</v>
      </c>
      <c r="K55" s="437">
        <f t="shared" si="9"/>
        <v>89606.032400000026</v>
      </c>
    </row>
    <row r="56" spans="1:11" s="335" customFormat="1" x14ac:dyDescent="0.3">
      <c r="A56" s="184">
        <v>9</v>
      </c>
      <c r="B56" s="189" t="s">
        <v>136</v>
      </c>
      <c r="C56" s="436">
        <v>21426.997299999999</v>
      </c>
      <c r="D56" s="436">
        <v>1689</v>
      </c>
      <c r="E56" s="425">
        <f t="shared" si="5"/>
        <v>23115.997299999999</v>
      </c>
      <c r="F56" s="410"/>
      <c r="G56" s="437">
        <f t="shared" si="6"/>
        <v>7142.332433333333</v>
      </c>
      <c r="H56" s="437">
        <f t="shared" si="7"/>
        <v>3571.1662166666665</v>
      </c>
      <c r="I56" s="437">
        <f t="shared" si="8"/>
        <v>28569.329733333332</v>
      </c>
      <c r="J56" s="440">
        <v>50323.204016666685</v>
      </c>
      <c r="K56" s="437">
        <f t="shared" si="9"/>
        <v>89606.032400000026</v>
      </c>
    </row>
    <row r="57" spans="1:11" s="335" customFormat="1" x14ac:dyDescent="0.3">
      <c r="A57" s="184">
        <v>14</v>
      </c>
      <c r="B57" s="189" t="s">
        <v>169</v>
      </c>
      <c r="C57" s="436">
        <v>18503.733700000001</v>
      </c>
      <c r="D57" s="436">
        <v>1689</v>
      </c>
      <c r="E57" s="425">
        <f t="shared" si="5"/>
        <v>20192.733700000001</v>
      </c>
      <c r="F57" s="410"/>
      <c r="G57" s="437">
        <f t="shared" si="6"/>
        <v>6167.9112333333333</v>
      </c>
      <c r="H57" s="437">
        <f t="shared" si="7"/>
        <v>3083.9556166666666</v>
      </c>
      <c r="I57" s="437">
        <f t="shared" si="8"/>
        <v>24671.644933333333</v>
      </c>
      <c r="J57" s="440">
        <v>43994.879856488493</v>
      </c>
      <c r="K57" s="437">
        <f t="shared" si="9"/>
        <v>77918.391639821828</v>
      </c>
    </row>
    <row r="58" spans="1:11" s="335" customFormat="1" x14ac:dyDescent="0.3">
      <c r="A58" s="184">
        <v>16</v>
      </c>
      <c r="B58" s="189" t="s">
        <v>140</v>
      </c>
      <c r="C58" s="436">
        <v>18102.7238</v>
      </c>
      <c r="D58" s="436">
        <v>1689</v>
      </c>
      <c r="E58" s="425">
        <f t="shared" si="5"/>
        <v>19791.7238</v>
      </c>
      <c r="F58" s="410"/>
      <c r="G58" s="437">
        <f t="shared" si="6"/>
        <v>6034.2412666666669</v>
      </c>
      <c r="H58" s="437">
        <f t="shared" si="7"/>
        <v>3017.1206333333334</v>
      </c>
      <c r="I58" s="437">
        <f t="shared" si="8"/>
        <v>24136.965066666668</v>
      </c>
      <c r="J58" s="440">
        <v>49542.183473155193</v>
      </c>
      <c r="K58" s="437">
        <f t="shared" si="9"/>
        <v>82730.510439821868</v>
      </c>
    </row>
    <row r="59" spans="1:11" s="335" customFormat="1" x14ac:dyDescent="0.3">
      <c r="A59" s="184">
        <v>17</v>
      </c>
      <c r="B59" s="189" t="s">
        <v>118</v>
      </c>
      <c r="C59" s="436">
        <v>16652.071800000002</v>
      </c>
      <c r="D59" s="436">
        <v>1689</v>
      </c>
      <c r="E59" s="425">
        <f t="shared" si="5"/>
        <v>18341.071800000002</v>
      </c>
      <c r="F59" s="410"/>
      <c r="G59" s="437">
        <f t="shared" si="6"/>
        <v>5550.6905999999999</v>
      </c>
      <c r="H59" s="437">
        <f t="shared" si="7"/>
        <v>2775.3453</v>
      </c>
      <c r="I59" s="437">
        <f t="shared" si="8"/>
        <v>22202.7624</v>
      </c>
      <c r="J59" s="440">
        <v>41461.340100000001</v>
      </c>
      <c r="K59" s="437">
        <f t="shared" si="9"/>
        <v>71990.138399999996</v>
      </c>
    </row>
    <row r="60" spans="1:11" s="335" customFormat="1" x14ac:dyDescent="0.3">
      <c r="A60" s="184">
        <v>113</v>
      </c>
      <c r="B60" s="189" t="s">
        <v>117</v>
      </c>
      <c r="C60" s="436">
        <v>16652.071800000002</v>
      </c>
      <c r="D60" s="436">
        <v>1689</v>
      </c>
      <c r="E60" s="425">
        <f t="shared" si="5"/>
        <v>18341.071800000002</v>
      </c>
      <c r="F60" s="410"/>
      <c r="G60" s="437">
        <f t="shared" si="6"/>
        <v>5550.6905999999999</v>
      </c>
      <c r="H60" s="437">
        <f t="shared" si="7"/>
        <v>2775.3453</v>
      </c>
      <c r="I60" s="437">
        <f t="shared" si="8"/>
        <v>22202.7624</v>
      </c>
      <c r="J60" s="440">
        <v>41461.340100000001</v>
      </c>
      <c r="K60" s="437">
        <f t="shared" si="9"/>
        <v>71990.138399999996</v>
      </c>
    </row>
    <row r="61" spans="1:11" s="335" customFormat="1" x14ac:dyDescent="0.3">
      <c r="A61" s="184">
        <v>108</v>
      </c>
      <c r="B61" s="189" t="s">
        <v>116</v>
      </c>
      <c r="C61" s="436">
        <v>16652.071800000002</v>
      </c>
      <c r="D61" s="436">
        <v>1689</v>
      </c>
      <c r="E61" s="425">
        <f t="shared" si="5"/>
        <v>18341.071800000002</v>
      </c>
      <c r="F61" s="410"/>
      <c r="G61" s="437">
        <f t="shared" si="6"/>
        <v>5550.6905999999999</v>
      </c>
      <c r="H61" s="437">
        <f t="shared" si="7"/>
        <v>2775.3453</v>
      </c>
      <c r="I61" s="437">
        <f t="shared" si="8"/>
        <v>22202.7624</v>
      </c>
      <c r="J61" s="440">
        <v>41461.340100000001</v>
      </c>
      <c r="K61" s="437">
        <f t="shared" si="9"/>
        <v>71990.138399999996</v>
      </c>
    </row>
    <row r="62" spans="1:11" s="335" customFormat="1" x14ac:dyDescent="0.3">
      <c r="A62" s="184">
        <v>21</v>
      </c>
      <c r="B62" s="189" t="s">
        <v>192</v>
      </c>
      <c r="C62" s="436">
        <v>16503.0514</v>
      </c>
      <c r="D62" s="436">
        <v>1689</v>
      </c>
      <c r="E62" s="425">
        <f t="shared" si="5"/>
        <v>18192.0514</v>
      </c>
      <c r="F62" s="410"/>
      <c r="G62" s="437">
        <f t="shared" si="6"/>
        <v>5501.0171333333337</v>
      </c>
      <c r="H62" s="437">
        <f t="shared" si="7"/>
        <v>2750.5085666666669</v>
      </c>
      <c r="I62" s="437">
        <f t="shared" si="8"/>
        <v>22004.068533333335</v>
      </c>
      <c r="J62" s="440">
        <v>37151.788966666645</v>
      </c>
      <c r="K62" s="437">
        <f t="shared" si="9"/>
        <v>67407.383199999982</v>
      </c>
    </row>
    <row r="63" spans="1:11" s="335" customFormat="1" x14ac:dyDescent="0.3">
      <c r="A63" s="184">
        <v>88</v>
      </c>
      <c r="B63" s="189" t="s">
        <v>202</v>
      </c>
      <c r="C63" s="436">
        <v>14850.025</v>
      </c>
      <c r="D63" s="436">
        <v>1547</v>
      </c>
      <c r="E63" s="425">
        <f t="shared" ref="E63:E94" si="10">SUM(C63:D63)</f>
        <v>16397.025000000001</v>
      </c>
      <c r="F63" s="410"/>
      <c r="G63" s="437">
        <f t="shared" ref="G63:G94" si="11">C63/30*10</f>
        <v>4950.0083333333332</v>
      </c>
      <c r="H63" s="437">
        <f t="shared" ref="H63:H94" si="12">C63/30*5</f>
        <v>2475.0041666666666</v>
      </c>
      <c r="I63" s="437">
        <f t="shared" ref="I63:I94" si="13">C63/30*40</f>
        <v>19800.033333333333</v>
      </c>
      <c r="J63" s="440">
        <v>35117.654166666645</v>
      </c>
      <c r="K63" s="437">
        <f t="shared" ref="K63:K94" si="14">G63+H63+I63+J63</f>
        <v>62342.699999999983</v>
      </c>
    </row>
    <row r="64" spans="1:11" s="335" customFormat="1" x14ac:dyDescent="0.3">
      <c r="A64" s="184">
        <v>22</v>
      </c>
      <c r="B64" s="189" t="s">
        <v>194</v>
      </c>
      <c r="C64" s="436">
        <v>14850.025</v>
      </c>
      <c r="D64" s="436">
        <v>1547</v>
      </c>
      <c r="E64" s="425">
        <f t="shared" si="10"/>
        <v>16397.025000000001</v>
      </c>
      <c r="F64" s="410"/>
      <c r="G64" s="437">
        <f t="shared" si="11"/>
        <v>4950.0083333333332</v>
      </c>
      <c r="H64" s="437">
        <f t="shared" si="12"/>
        <v>2475.0041666666666</v>
      </c>
      <c r="I64" s="437">
        <f t="shared" si="13"/>
        <v>19800.033333333333</v>
      </c>
      <c r="J64" s="440">
        <v>35117.654166666645</v>
      </c>
      <c r="K64" s="437">
        <f t="shared" si="14"/>
        <v>62342.699999999983</v>
      </c>
    </row>
    <row r="65" spans="1:11" s="335" customFormat="1" x14ac:dyDescent="0.3">
      <c r="A65" s="184">
        <v>92</v>
      </c>
      <c r="B65" s="189" t="s">
        <v>181</v>
      </c>
      <c r="C65" s="436">
        <v>14850.025</v>
      </c>
      <c r="D65" s="436">
        <v>1547</v>
      </c>
      <c r="E65" s="425">
        <f t="shared" si="10"/>
        <v>16397.025000000001</v>
      </c>
      <c r="F65" s="410"/>
      <c r="G65" s="437">
        <f t="shared" si="11"/>
        <v>4950.0083333333332</v>
      </c>
      <c r="H65" s="437">
        <f t="shared" si="12"/>
        <v>2475.0041666666666</v>
      </c>
      <c r="I65" s="437">
        <f t="shared" si="13"/>
        <v>19800.033333333333</v>
      </c>
      <c r="J65" s="440">
        <v>35117.654166666645</v>
      </c>
      <c r="K65" s="437">
        <f t="shared" si="14"/>
        <v>62342.699999999983</v>
      </c>
    </row>
    <row r="66" spans="1:11" s="335" customFormat="1" x14ac:dyDescent="0.3">
      <c r="A66" s="184">
        <v>90</v>
      </c>
      <c r="B66" s="189" t="s">
        <v>180</v>
      </c>
      <c r="C66" s="436">
        <v>14850.025</v>
      </c>
      <c r="D66" s="436">
        <v>1547</v>
      </c>
      <c r="E66" s="425">
        <f t="shared" si="10"/>
        <v>16397.025000000001</v>
      </c>
      <c r="F66" s="410"/>
      <c r="G66" s="437">
        <f t="shared" si="11"/>
        <v>4950.0083333333332</v>
      </c>
      <c r="H66" s="437">
        <f t="shared" si="12"/>
        <v>2475.0041666666666</v>
      </c>
      <c r="I66" s="437">
        <f t="shared" si="13"/>
        <v>19800.033333333333</v>
      </c>
      <c r="J66" s="440">
        <v>35117.654166666645</v>
      </c>
      <c r="K66" s="437">
        <f t="shared" si="14"/>
        <v>62342.699999999983</v>
      </c>
    </row>
    <row r="67" spans="1:11" s="335" customFormat="1" x14ac:dyDescent="0.3">
      <c r="A67" s="184">
        <v>132</v>
      </c>
      <c r="B67" s="189" t="s">
        <v>174</v>
      </c>
      <c r="C67" s="436">
        <v>14850.025</v>
      </c>
      <c r="D67" s="436">
        <v>1547</v>
      </c>
      <c r="E67" s="425">
        <f t="shared" si="10"/>
        <v>16397.025000000001</v>
      </c>
      <c r="F67" s="410"/>
      <c r="G67" s="437">
        <f t="shared" si="11"/>
        <v>4950.0083333333332</v>
      </c>
      <c r="H67" s="437">
        <f t="shared" si="12"/>
        <v>2475.0041666666666</v>
      </c>
      <c r="I67" s="437">
        <f t="shared" si="13"/>
        <v>19800.033333333333</v>
      </c>
      <c r="J67" s="440">
        <v>35117.654166666645</v>
      </c>
      <c r="K67" s="437">
        <f t="shared" si="14"/>
        <v>62342.699999999983</v>
      </c>
    </row>
    <row r="68" spans="1:11" s="335" customFormat="1" x14ac:dyDescent="0.3">
      <c r="A68" s="184">
        <v>82</v>
      </c>
      <c r="B68" s="189" t="s">
        <v>155</v>
      </c>
      <c r="C68" s="436">
        <v>14850.025</v>
      </c>
      <c r="D68" s="436">
        <v>1547</v>
      </c>
      <c r="E68" s="425">
        <f t="shared" si="10"/>
        <v>16397.025000000001</v>
      </c>
      <c r="F68" s="410"/>
      <c r="G68" s="437">
        <f t="shared" si="11"/>
        <v>4950.0083333333332</v>
      </c>
      <c r="H68" s="437">
        <f t="shared" si="12"/>
        <v>2475.0041666666666</v>
      </c>
      <c r="I68" s="437">
        <f t="shared" si="13"/>
        <v>19800.033333333333</v>
      </c>
      <c r="J68" s="440">
        <v>35117.654166666645</v>
      </c>
      <c r="K68" s="437">
        <f t="shared" si="14"/>
        <v>62342.699999999983</v>
      </c>
    </row>
    <row r="69" spans="1:11" s="335" customFormat="1" x14ac:dyDescent="0.3">
      <c r="A69" s="184">
        <v>91</v>
      </c>
      <c r="B69" s="189" t="s">
        <v>149</v>
      </c>
      <c r="C69" s="436">
        <v>14850.025</v>
      </c>
      <c r="D69" s="436">
        <v>1547</v>
      </c>
      <c r="E69" s="425">
        <f t="shared" si="10"/>
        <v>16397.025000000001</v>
      </c>
      <c r="F69" s="410"/>
      <c r="G69" s="437">
        <f t="shared" si="11"/>
        <v>4950.0083333333332</v>
      </c>
      <c r="H69" s="437">
        <f t="shared" si="12"/>
        <v>2475.0041666666666</v>
      </c>
      <c r="I69" s="437">
        <f t="shared" si="13"/>
        <v>19800.033333333333</v>
      </c>
      <c r="J69" s="440">
        <v>35117.654166666645</v>
      </c>
      <c r="K69" s="437">
        <f t="shared" si="14"/>
        <v>62342.699999999983</v>
      </c>
    </row>
    <row r="70" spans="1:11" s="335" customFormat="1" x14ac:dyDescent="0.3">
      <c r="A70" s="184">
        <v>119</v>
      </c>
      <c r="B70" s="189" t="s">
        <v>213</v>
      </c>
      <c r="C70" s="436">
        <v>13749.1198</v>
      </c>
      <c r="D70" s="436">
        <v>1547</v>
      </c>
      <c r="E70" s="425">
        <f t="shared" si="10"/>
        <v>15296.1198</v>
      </c>
      <c r="F70" s="410"/>
      <c r="G70" s="437">
        <f t="shared" si="11"/>
        <v>4583.0399333333335</v>
      </c>
      <c r="H70" s="437">
        <f t="shared" si="12"/>
        <v>2291.5199666666667</v>
      </c>
      <c r="I70" s="437">
        <f t="shared" si="13"/>
        <v>18332.159733333334</v>
      </c>
      <c r="J70" s="440">
        <v>33570.842766666639</v>
      </c>
      <c r="K70" s="437">
        <f t="shared" si="14"/>
        <v>58777.562399999973</v>
      </c>
    </row>
    <row r="71" spans="1:11" s="335" customFormat="1" x14ac:dyDescent="0.3">
      <c r="A71" s="184">
        <v>120</v>
      </c>
      <c r="B71" s="189" t="s">
        <v>183</v>
      </c>
      <c r="C71" s="436">
        <v>13749.1198</v>
      </c>
      <c r="D71" s="436">
        <v>1547</v>
      </c>
      <c r="E71" s="425">
        <f t="shared" si="10"/>
        <v>15296.1198</v>
      </c>
      <c r="F71" s="410"/>
      <c r="G71" s="437">
        <f t="shared" si="11"/>
        <v>4583.0399333333335</v>
      </c>
      <c r="H71" s="437">
        <f t="shared" si="12"/>
        <v>2291.5199666666667</v>
      </c>
      <c r="I71" s="437">
        <f t="shared" si="13"/>
        <v>18332.159733333334</v>
      </c>
      <c r="J71" s="440">
        <v>33570.842766666639</v>
      </c>
      <c r="K71" s="437">
        <f t="shared" si="14"/>
        <v>58777.562399999973</v>
      </c>
    </row>
    <row r="72" spans="1:11" s="335" customFormat="1" x14ac:dyDescent="0.3">
      <c r="A72" s="184">
        <v>20</v>
      </c>
      <c r="B72" s="189" t="s">
        <v>172</v>
      </c>
      <c r="C72" s="436">
        <v>13749.1198</v>
      </c>
      <c r="D72" s="436">
        <v>1547</v>
      </c>
      <c r="E72" s="425">
        <f t="shared" si="10"/>
        <v>15296.1198</v>
      </c>
      <c r="F72" s="410"/>
      <c r="G72" s="437">
        <f t="shared" si="11"/>
        <v>4583.0399333333335</v>
      </c>
      <c r="H72" s="437">
        <f t="shared" si="12"/>
        <v>2291.5199666666667</v>
      </c>
      <c r="I72" s="437">
        <f t="shared" si="13"/>
        <v>18332.159733333334</v>
      </c>
      <c r="J72" s="440">
        <v>33570.842766666639</v>
      </c>
      <c r="K72" s="437">
        <f t="shared" si="14"/>
        <v>58777.562399999973</v>
      </c>
    </row>
    <row r="73" spans="1:11" s="335" customFormat="1" x14ac:dyDescent="0.3">
      <c r="A73" s="184">
        <v>27</v>
      </c>
      <c r="B73" s="189" t="s">
        <v>190</v>
      </c>
      <c r="C73" s="436">
        <v>12802.281999999999</v>
      </c>
      <c r="D73" s="436">
        <v>1547</v>
      </c>
      <c r="E73" s="425">
        <f t="shared" si="10"/>
        <v>14349.281999999999</v>
      </c>
      <c r="F73" s="410"/>
      <c r="G73" s="437">
        <f t="shared" si="11"/>
        <v>4267.4273333333331</v>
      </c>
      <c r="H73" s="437">
        <f t="shared" si="12"/>
        <v>2133.7136666666665</v>
      </c>
      <c r="I73" s="437">
        <f t="shared" si="13"/>
        <v>17069.709333333332</v>
      </c>
      <c r="J73" s="440">
        <v>31653.765666666673</v>
      </c>
      <c r="K73" s="437">
        <f t="shared" si="14"/>
        <v>55124.616000000009</v>
      </c>
    </row>
    <row r="74" spans="1:11" s="335" customFormat="1" x14ac:dyDescent="0.3">
      <c r="A74" s="184">
        <v>118</v>
      </c>
      <c r="B74" s="189" t="s">
        <v>120</v>
      </c>
      <c r="C74" s="436">
        <v>12802.281999999999</v>
      </c>
      <c r="D74" s="436">
        <v>1547</v>
      </c>
      <c r="E74" s="425">
        <f t="shared" si="10"/>
        <v>14349.281999999999</v>
      </c>
      <c r="F74" s="410"/>
      <c r="G74" s="437">
        <f t="shared" si="11"/>
        <v>4267.4273333333331</v>
      </c>
      <c r="H74" s="437">
        <f t="shared" si="12"/>
        <v>2133.7136666666665</v>
      </c>
      <c r="I74" s="437">
        <f t="shared" si="13"/>
        <v>17069.709333333332</v>
      </c>
      <c r="J74" s="440">
        <v>31653.765666666673</v>
      </c>
      <c r="K74" s="437">
        <f t="shared" si="14"/>
        <v>55124.616000000009</v>
      </c>
    </row>
    <row r="75" spans="1:11" s="335" customFormat="1" x14ac:dyDescent="0.3">
      <c r="A75" s="184">
        <v>23</v>
      </c>
      <c r="B75" s="189" t="s">
        <v>200</v>
      </c>
      <c r="C75" s="436">
        <v>12527.673700000001</v>
      </c>
      <c r="D75" s="436">
        <v>1547</v>
      </c>
      <c r="E75" s="425">
        <f t="shared" si="10"/>
        <v>14074.673700000001</v>
      </c>
      <c r="F75" s="410"/>
      <c r="G75" s="437">
        <f t="shared" si="11"/>
        <v>4175.8912333333337</v>
      </c>
      <c r="H75" s="437">
        <f t="shared" si="12"/>
        <v>2087.9456166666669</v>
      </c>
      <c r="I75" s="437">
        <f t="shared" si="13"/>
        <v>16703.564933333335</v>
      </c>
      <c r="J75" s="440">
        <v>32669.513816666644</v>
      </c>
      <c r="K75" s="437">
        <f t="shared" si="14"/>
        <v>55636.915599999978</v>
      </c>
    </row>
    <row r="76" spans="1:11" s="335" customFormat="1" x14ac:dyDescent="0.3">
      <c r="A76" s="184">
        <v>37</v>
      </c>
      <c r="B76" s="189" t="s">
        <v>133</v>
      </c>
      <c r="C76" s="436">
        <v>12527.673700000001</v>
      </c>
      <c r="D76" s="436">
        <v>1547</v>
      </c>
      <c r="E76" s="425">
        <f t="shared" si="10"/>
        <v>14074.673700000001</v>
      </c>
      <c r="F76" s="410"/>
      <c r="G76" s="437">
        <f t="shared" si="11"/>
        <v>4175.8912333333337</v>
      </c>
      <c r="H76" s="437">
        <f t="shared" si="12"/>
        <v>2087.9456166666669</v>
      </c>
      <c r="I76" s="437">
        <f t="shared" si="13"/>
        <v>16703.564933333335</v>
      </c>
      <c r="J76" s="440">
        <v>32669.513816666644</v>
      </c>
      <c r="K76" s="437">
        <f t="shared" si="14"/>
        <v>55636.915599999978</v>
      </c>
    </row>
    <row r="77" spans="1:11" s="335" customFormat="1" x14ac:dyDescent="0.3">
      <c r="A77" s="184">
        <v>134</v>
      </c>
      <c r="B77" s="189" t="s">
        <v>193</v>
      </c>
      <c r="C77" s="436">
        <v>11272.618700000001</v>
      </c>
      <c r="D77" s="436">
        <v>1547</v>
      </c>
      <c r="E77" s="425">
        <f t="shared" si="10"/>
        <v>12819.618700000001</v>
      </c>
      <c r="F77" s="410"/>
      <c r="G77" s="437">
        <f t="shared" si="11"/>
        <v>3757.5395666666668</v>
      </c>
      <c r="H77" s="437">
        <f t="shared" si="12"/>
        <v>1878.7697833333334</v>
      </c>
      <c r="I77" s="437">
        <f t="shared" si="13"/>
        <v>15030.158266666667</v>
      </c>
      <c r="J77" s="440">
        <v>34369.318191141821</v>
      </c>
      <c r="K77" s="437">
        <f t="shared" si="14"/>
        <v>55035.78580780849</v>
      </c>
    </row>
    <row r="78" spans="1:11" s="335" customFormat="1" x14ac:dyDescent="0.3">
      <c r="A78" s="184">
        <v>36</v>
      </c>
      <c r="B78" s="189" t="s">
        <v>171</v>
      </c>
      <c r="C78" s="436">
        <v>11272.618700000001</v>
      </c>
      <c r="D78" s="436">
        <v>1547</v>
      </c>
      <c r="E78" s="425">
        <f t="shared" si="10"/>
        <v>12819.618700000001</v>
      </c>
      <c r="F78" s="410"/>
      <c r="G78" s="437">
        <f t="shared" si="11"/>
        <v>3757.5395666666668</v>
      </c>
      <c r="H78" s="437">
        <f t="shared" si="12"/>
        <v>1878.7697833333334</v>
      </c>
      <c r="I78" s="437">
        <f t="shared" si="13"/>
        <v>15030.158266666667</v>
      </c>
      <c r="J78" s="440">
        <v>34369.318191141821</v>
      </c>
      <c r="K78" s="437">
        <f t="shared" si="14"/>
        <v>55035.78580780849</v>
      </c>
    </row>
    <row r="79" spans="1:11" s="335" customFormat="1" x14ac:dyDescent="0.3">
      <c r="A79" s="184">
        <v>25</v>
      </c>
      <c r="B79" s="189" t="s">
        <v>148</v>
      </c>
      <c r="C79" s="436">
        <v>10970.488799999999</v>
      </c>
      <c r="D79" s="436">
        <v>1547</v>
      </c>
      <c r="E79" s="425">
        <f t="shared" si="10"/>
        <v>12517.488799999999</v>
      </c>
      <c r="F79" s="410"/>
      <c r="G79" s="437">
        <f t="shared" si="11"/>
        <v>3656.8296</v>
      </c>
      <c r="H79" s="437">
        <f t="shared" si="12"/>
        <v>1828.4148</v>
      </c>
      <c r="I79" s="437">
        <f t="shared" si="13"/>
        <v>14627.3184</v>
      </c>
      <c r="J79" s="440">
        <v>31456.571600000025</v>
      </c>
      <c r="K79" s="437">
        <f t="shared" si="14"/>
        <v>51569.134400000024</v>
      </c>
    </row>
    <row r="80" spans="1:11" s="335" customFormat="1" x14ac:dyDescent="0.3">
      <c r="A80" s="184">
        <v>128</v>
      </c>
      <c r="B80" s="189" t="s">
        <v>212</v>
      </c>
      <c r="C80" s="436">
        <v>10970.488799999999</v>
      </c>
      <c r="D80" s="436">
        <v>1547</v>
      </c>
      <c r="E80" s="425">
        <f t="shared" si="10"/>
        <v>12517.488799999999</v>
      </c>
      <c r="F80" s="410"/>
      <c r="G80" s="437">
        <f t="shared" si="11"/>
        <v>3656.8296</v>
      </c>
      <c r="H80" s="437">
        <f t="shared" si="12"/>
        <v>1828.4148</v>
      </c>
      <c r="I80" s="437">
        <f t="shared" si="13"/>
        <v>14627.3184</v>
      </c>
      <c r="J80" s="440">
        <v>31456.571600000025</v>
      </c>
      <c r="K80" s="437">
        <f t="shared" si="14"/>
        <v>51569.134400000024</v>
      </c>
    </row>
    <row r="81" spans="1:11" s="335" customFormat="1" x14ac:dyDescent="0.3">
      <c r="A81" s="184">
        <v>135</v>
      </c>
      <c r="B81" s="189" t="s">
        <v>191</v>
      </c>
      <c r="C81" s="436">
        <v>10847.0227</v>
      </c>
      <c r="D81" s="436">
        <v>1547</v>
      </c>
      <c r="E81" s="425">
        <f t="shared" si="10"/>
        <v>12394.0227</v>
      </c>
      <c r="F81" s="410"/>
      <c r="G81" s="437">
        <f t="shared" si="11"/>
        <v>3615.6742333333332</v>
      </c>
      <c r="H81" s="437">
        <f t="shared" si="12"/>
        <v>1807.8371166666666</v>
      </c>
      <c r="I81" s="437">
        <f t="shared" si="13"/>
        <v>14462.696933333333</v>
      </c>
      <c r="J81" s="440">
        <v>30998.519316666701</v>
      </c>
      <c r="K81" s="437">
        <f t="shared" si="14"/>
        <v>50884.727600000035</v>
      </c>
    </row>
    <row r="82" spans="1:11" s="335" customFormat="1" x14ac:dyDescent="0.3">
      <c r="A82" s="184">
        <v>58</v>
      </c>
      <c r="B82" s="189" t="s">
        <v>188</v>
      </c>
      <c r="C82" s="436">
        <v>10847.0227</v>
      </c>
      <c r="D82" s="436">
        <v>1547</v>
      </c>
      <c r="E82" s="425">
        <f t="shared" si="10"/>
        <v>12394.0227</v>
      </c>
      <c r="F82" s="410"/>
      <c r="G82" s="437">
        <f t="shared" si="11"/>
        <v>3615.6742333333332</v>
      </c>
      <c r="H82" s="437">
        <f t="shared" si="12"/>
        <v>1807.8371166666666</v>
      </c>
      <c r="I82" s="437">
        <f t="shared" si="13"/>
        <v>14462.696933333333</v>
      </c>
      <c r="J82" s="440">
        <v>30998.519316666701</v>
      </c>
      <c r="K82" s="437">
        <f t="shared" si="14"/>
        <v>50884.727600000035</v>
      </c>
    </row>
    <row r="83" spans="1:11" s="335" customFormat="1" x14ac:dyDescent="0.3">
      <c r="A83" s="184">
        <v>136</v>
      </c>
      <c r="B83" s="189" t="s">
        <v>187</v>
      </c>
      <c r="C83" s="436">
        <v>10847.0227</v>
      </c>
      <c r="D83" s="436">
        <v>1547</v>
      </c>
      <c r="E83" s="425">
        <f t="shared" si="10"/>
        <v>12394.0227</v>
      </c>
      <c r="F83" s="410"/>
      <c r="G83" s="437">
        <f t="shared" si="11"/>
        <v>3615.6742333333332</v>
      </c>
      <c r="H83" s="437">
        <f t="shared" si="12"/>
        <v>1807.8371166666666</v>
      </c>
      <c r="I83" s="437">
        <f t="shared" si="13"/>
        <v>14462.696933333333</v>
      </c>
      <c r="J83" s="440">
        <v>30998.519316666701</v>
      </c>
      <c r="K83" s="437">
        <f t="shared" si="14"/>
        <v>50884.727600000035</v>
      </c>
    </row>
    <row r="84" spans="1:11" s="335" customFormat="1" x14ac:dyDescent="0.3">
      <c r="A84" s="184">
        <v>137</v>
      </c>
      <c r="B84" s="189" t="s">
        <v>186</v>
      </c>
      <c r="C84" s="436">
        <v>10847.0227</v>
      </c>
      <c r="D84" s="436">
        <v>1547</v>
      </c>
      <c r="E84" s="425">
        <f t="shared" si="10"/>
        <v>12394.0227</v>
      </c>
      <c r="F84" s="410"/>
      <c r="G84" s="437">
        <f t="shared" si="11"/>
        <v>3615.6742333333332</v>
      </c>
      <c r="H84" s="437">
        <f t="shared" si="12"/>
        <v>1807.8371166666666</v>
      </c>
      <c r="I84" s="437">
        <f t="shared" si="13"/>
        <v>14462.696933333333</v>
      </c>
      <c r="J84" s="440">
        <v>30998.519316666701</v>
      </c>
      <c r="K84" s="437">
        <f t="shared" si="14"/>
        <v>50884.727600000035</v>
      </c>
    </row>
    <row r="85" spans="1:11" s="335" customFormat="1" x14ac:dyDescent="0.3">
      <c r="A85" s="184">
        <v>147</v>
      </c>
      <c r="B85" s="189" t="s">
        <v>185</v>
      </c>
      <c r="C85" s="436">
        <v>10847.0227</v>
      </c>
      <c r="D85" s="436">
        <v>1547</v>
      </c>
      <c r="E85" s="425">
        <f t="shared" si="10"/>
        <v>12394.0227</v>
      </c>
      <c r="F85" s="410"/>
      <c r="G85" s="437">
        <f t="shared" si="11"/>
        <v>3615.6742333333332</v>
      </c>
      <c r="H85" s="437">
        <f t="shared" si="12"/>
        <v>1807.8371166666666</v>
      </c>
      <c r="I85" s="437">
        <f t="shared" si="13"/>
        <v>14462.696933333333</v>
      </c>
      <c r="J85" s="440">
        <v>30998.519316666701</v>
      </c>
      <c r="K85" s="437">
        <f t="shared" si="14"/>
        <v>50884.727600000035</v>
      </c>
    </row>
    <row r="86" spans="1:11" s="335" customFormat="1" x14ac:dyDescent="0.3">
      <c r="A86" s="184">
        <v>138</v>
      </c>
      <c r="B86" s="189" t="s">
        <v>199</v>
      </c>
      <c r="C86" s="436">
        <v>9823.5116999999991</v>
      </c>
      <c r="D86" s="436">
        <v>1547</v>
      </c>
      <c r="E86" s="425">
        <f t="shared" si="10"/>
        <v>11370.511699999999</v>
      </c>
      <c r="F86" s="410"/>
      <c r="G86" s="437">
        <f t="shared" si="11"/>
        <v>3274.5038999999997</v>
      </c>
      <c r="H86" s="437">
        <f t="shared" si="12"/>
        <v>1637.2519499999999</v>
      </c>
      <c r="I86" s="437">
        <f t="shared" si="13"/>
        <v>13098.015599999999</v>
      </c>
      <c r="J86" s="440">
        <v>23677.625049602939</v>
      </c>
      <c r="K86" s="437">
        <f t="shared" si="14"/>
        <v>41687.396499602939</v>
      </c>
    </row>
    <row r="87" spans="1:11" s="335" customFormat="1" x14ac:dyDescent="0.3">
      <c r="A87" s="184">
        <v>74</v>
      </c>
      <c r="B87" s="189" t="s">
        <v>153</v>
      </c>
      <c r="C87" s="436">
        <v>9146.7192999999988</v>
      </c>
      <c r="D87" s="436">
        <v>1547</v>
      </c>
      <c r="E87" s="425">
        <f t="shared" si="10"/>
        <v>10693.719299999999</v>
      </c>
      <c r="F87" s="410"/>
      <c r="G87" s="437">
        <f t="shared" si="11"/>
        <v>3048.9064333333326</v>
      </c>
      <c r="H87" s="437">
        <f t="shared" si="12"/>
        <v>1524.4532166666663</v>
      </c>
      <c r="I87" s="437">
        <f t="shared" si="13"/>
        <v>12195.625733333331</v>
      </c>
      <c r="J87" s="440">
        <v>22560.868174734147</v>
      </c>
      <c r="K87" s="437">
        <f t="shared" si="14"/>
        <v>39329.85355806748</v>
      </c>
    </row>
    <row r="88" spans="1:11" s="335" customFormat="1" x14ac:dyDescent="0.3">
      <c r="A88" s="184">
        <v>29</v>
      </c>
      <c r="B88" s="189" t="s">
        <v>138</v>
      </c>
      <c r="C88" s="436">
        <v>8389.7207999999991</v>
      </c>
      <c r="D88" s="436">
        <v>1547</v>
      </c>
      <c r="E88" s="425">
        <f t="shared" si="10"/>
        <v>9936.7207999999991</v>
      </c>
      <c r="F88" s="410"/>
      <c r="G88" s="437">
        <f t="shared" si="11"/>
        <v>2796.5735999999997</v>
      </c>
      <c r="H88" s="437">
        <f t="shared" si="12"/>
        <v>1398.2867999999999</v>
      </c>
      <c r="I88" s="437">
        <f t="shared" si="13"/>
        <v>11186.294399999999</v>
      </c>
      <c r="J88" s="440">
        <v>32046.481625101878</v>
      </c>
      <c r="K88" s="437">
        <f t="shared" si="14"/>
        <v>47427.636425101875</v>
      </c>
    </row>
    <row r="89" spans="1:11" s="335" customFormat="1" x14ac:dyDescent="0.3">
      <c r="A89" s="184">
        <v>140</v>
      </c>
      <c r="B89" s="189" t="s">
        <v>197</v>
      </c>
      <c r="C89" s="436">
        <v>8243.9243000000006</v>
      </c>
      <c r="D89" s="436">
        <v>1547</v>
      </c>
      <c r="E89" s="425">
        <f t="shared" si="10"/>
        <v>9790.9243000000006</v>
      </c>
      <c r="F89" s="410"/>
      <c r="G89" s="437">
        <f t="shared" si="11"/>
        <v>2747.9747666666667</v>
      </c>
      <c r="H89" s="437">
        <f t="shared" si="12"/>
        <v>1373.9873833333334</v>
      </c>
      <c r="I89" s="437">
        <f t="shared" si="13"/>
        <v>10991.899066666667</v>
      </c>
      <c r="J89" s="440">
        <v>22753.047183333314</v>
      </c>
      <c r="K89" s="437">
        <f t="shared" si="14"/>
        <v>37866.908399999986</v>
      </c>
    </row>
    <row r="90" spans="1:11" s="335" customFormat="1" x14ac:dyDescent="0.3">
      <c r="A90" s="184">
        <v>144</v>
      </c>
      <c r="B90" s="189" t="s">
        <v>196</v>
      </c>
      <c r="C90" s="436">
        <v>8243.9243000000006</v>
      </c>
      <c r="D90" s="436">
        <v>1547</v>
      </c>
      <c r="E90" s="425">
        <f t="shared" si="10"/>
        <v>9790.9243000000006</v>
      </c>
      <c r="F90" s="410"/>
      <c r="G90" s="437">
        <f t="shared" si="11"/>
        <v>2747.9747666666667</v>
      </c>
      <c r="H90" s="437">
        <f t="shared" si="12"/>
        <v>1373.9873833333334</v>
      </c>
      <c r="I90" s="437">
        <f t="shared" si="13"/>
        <v>10991.899066666667</v>
      </c>
      <c r="J90" s="440">
        <v>22753.047183333314</v>
      </c>
      <c r="K90" s="437">
        <f t="shared" si="14"/>
        <v>37866.908399999986</v>
      </c>
    </row>
    <row r="91" spans="1:11" s="335" customFormat="1" x14ac:dyDescent="0.3">
      <c r="A91" s="184">
        <v>116</v>
      </c>
      <c r="B91" s="189" t="s">
        <v>211</v>
      </c>
      <c r="C91" s="436">
        <v>8243.9243000000006</v>
      </c>
      <c r="D91" s="436">
        <v>1547</v>
      </c>
      <c r="E91" s="425">
        <f t="shared" si="10"/>
        <v>9790.9243000000006</v>
      </c>
      <c r="F91" s="410"/>
      <c r="G91" s="437">
        <f t="shared" si="11"/>
        <v>2747.9747666666667</v>
      </c>
      <c r="H91" s="437">
        <f t="shared" si="12"/>
        <v>1373.9873833333334</v>
      </c>
      <c r="I91" s="437">
        <f t="shared" si="13"/>
        <v>10991.899066666667</v>
      </c>
      <c r="J91" s="440">
        <v>22753.047183333314</v>
      </c>
      <c r="K91" s="437">
        <f t="shared" si="14"/>
        <v>37866.908399999986</v>
      </c>
    </row>
    <row r="92" spans="1:11" s="335" customFormat="1" x14ac:dyDescent="0.3">
      <c r="A92" s="184">
        <v>139</v>
      </c>
      <c r="B92" s="189" t="s">
        <v>159</v>
      </c>
      <c r="C92" s="436">
        <v>8243.9243000000006</v>
      </c>
      <c r="D92" s="436">
        <v>1547</v>
      </c>
      <c r="E92" s="425">
        <f t="shared" si="10"/>
        <v>9790.9243000000006</v>
      </c>
      <c r="F92" s="410"/>
      <c r="G92" s="437">
        <f t="shared" si="11"/>
        <v>2747.9747666666667</v>
      </c>
      <c r="H92" s="437">
        <f t="shared" si="12"/>
        <v>1373.9873833333334</v>
      </c>
      <c r="I92" s="437">
        <f t="shared" si="13"/>
        <v>10991.899066666667</v>
      </c>
      <c r="J92" s="440">
        <v>22753.047183333314</v>
      </c>
      <c r="K92" s="437">
        <f t="shared" si="14"/>
        <v>37866.908399999986</v>
      </c>
    </row>
    <row r="93" spans="1:11" s="335" customFormat="1" x14ac:dyDescent="0.3">
      <c r="A93" s="184">
        <v>30</v>
      </c>
      <c r="B93" s="189" t="s">
        <v>154</v>
      </c>
      <c r="C93" s="436">
        <v>8243.9243000000006</v>
      </c>
      <c r="D93" s="436">
        <v>1547</v>
      </c>
      <c r="E93" s="425">
        <f t="shared" si="10"/>
        <v>9790.9243000000006</v>
      </c>
      <c r="F93" s="410"/>
      <c r="G93" s="437">
        <f t="shared" si="11"/>
        <v>2747.9747666666667</v>
      </c>
      <c r="H93" s="437">
        <f t="shared" si="12"/>
        <v>1373.9873833333334</v>
      </c>
      <c r="I93" s="437">
        <f t="shared" si="13"/>
        <v>10991.899066666667</v>
      </c>
      <c r="J93" s="440">
        <v>22753.047183333314</v>
      </c>
      <c r="K93" s="437">
        <f t="shared" si="14"/>
        <v>37866.908399999986</v>
      </c>
    </row>
    <row r="94" spans="1:11" s="335" customFormat="1" x14ac:dyDescent="0.3">
      <c r="A94" s="184">
        <v>100</v>
      </c>
      <c r="B94" s="189" t="s">
        <v>189</v>
      </c>
      <c r="C94" s="436">
        <v>7961.9515000000001</v>
      </c>
      <c r="D94" s="436">
        <v>1547</v>
      </c>
      <c r="E94" s="425">
        <f t="shared" si="10"/>
        <v>9508.9514999999992</v>
      </c>
      <c r="F94" s="410"/>
      <c r="G94" s="437">
        <f t="shared" si="11"/>
        <v>2653.9838333333337</v>
      </c>
      <c r="H94" s="437">
        <f t="shared" si="12"/>
        <v>1326.9919166666668</v>
      </c>
      <c r="I94" s="437">
        <f t="shared" si="13"/>
        <v>10615.935333333335</v>
      </c>
      <c r="J94" s="440">
        <v>22239.670916666684</v>
      </c>
      <c r="K94" s="437">
        <f t="shared" si="14"/>
        <v>36836.582000000024</v>
      </c>
    </row>
    <row r="95" spans="1:11" s="335" customFormat="1" x14ac:dyDescent="0.3">
      <c r="A95" s="184">
        <v>33</v>
      </c>
      <c r="B95" s="189" t="s">
        <v>179</v>
      </c>
      <c r="C95" s="436">
        <v>7961.9515000000001</v>
      </c>
      <c r="D95" s="436">
        <v>1547</v>
      </c>
      <c r="E95" s="425">
        <f t="shared" ref="E95:E106" si="15">SUM(C95:D95)</f>
        <v>9508.9514999999992</v>
      </c>
      <c r="F95" s="410"/>
      <c r="G95" s="437">
        <f t="shared" ref="G95:G104" si="16">C95/30*10</f>
        <v>2653.9838333333337</v>
      </c>
      <c r="H95" s="437">
        <f t="shared" ref="H95:H106" si="17">C95/30*5</f>
        <v>1326.9919166666668</v>
      </c>
      <c r="I95" s="437">
        <f t="shared" ref="I95:I106" si="18">C95/30*40</f>
        <v>10615.935333333335</v>
      </c>
      <c r="J95" s="440">
        <v>22239.670916666684</v>
      </c>
      <c r="K95" s="437">
        <f t="shared" ref="K95:K106" si="19">G95+H95+I95+J95</f>
        <v>36836.582000000024</v>
      </c>
    </row>
    <row r="96" spans="1:11" s="335" customFormat="1" x14ac:dyDescent="0.3">
      <c r="A96" s="184">
        <v>141</v>
      </c>
      <c r="B96" s="189" t="s">
        <v>178</v>
      </c>
      <c r="C96" s="436">
        <v>7961.9515000000001</v>
      </c>
      <c r="D96" s="436">
        <v>1547</v>
      </c>
      <c r="E96" s="425">
        <f t="shared" si="15"/>
        <v>9508.9514999999992</v>
      </c>
      <c r="F96" s="410"/>
      <c r="G96" s="437">
        <f t="shared" si="16"/>
        <v>2653.9838333333337</v>
      </c>
      <c r="H96" s="437">
        <f t="shared" si="17"/>
        <v>1326.9919166666668</v>
      </c>
      <c r="I96" s="437">
        <f t="shared" si="18"/>
        <v>10615.935333333335</v>
      </c>
      <c r="J96" s="440">
        <v>22239.670916666684</v>
      </c>
      <c r="K96" s="437">
        <f t="shared" si="19"/>
        <v>36836.582000000024</v>
      </c>
    </row>
    <row r="97" spans="1:11" s="335" customFormat="1" x14ac:dyDescent="0.3">
      <c r="A97" s="184">
        <v>143</v>
      </c>
      <c r="B97" s="189" t="s">
        <v>177</v>
      </c>
      <c r="C97" s="436">
        <v>7961.9515000000001</v>
      </c>
      <c r="D97" s="436">
        <v>1547</v>
      </c>
      <c r="E97" s="425">
        <f t="shared" si="15"/>
        <v>9508.9514999999992</v>
      </c>
      <c r="F97" s="410"/>
      <c r="G97" s="437">
        <f t="shared" si="16"/>
        <v>2653.9838333333337</v>
      </c>
      <c r="H97" s="437">
        <f t="shared" si="17"/>
        <v>1326.9919166666668</v>
      </c>
      <c r="I97" s="437">
        <f t="shared" si="18"/>
        <v>10615.935333333335</v>
      </c>
      <c r="J97" s="440">
        <v>22239.670916666684</v>
      </c>
      <c r="K97" s="437">
        <f t="shared" si="19"/>
        <v>36836.582000000024</v>
      </c>
    </row>
    <row r="98" spans="1:11" s="335" customFormat="1" x14ac:dyDescent="0.3">
      <c r="A98" s="184">
        <v>146</v>
      </c>
      <c r="B98" s="189" t="s">
        <v>176</v>
      </c>
      <c r="C98" s="436">
        <v>7961.9515000000001</v>
      </c>
      <c r="D98" s="436">
        <v>1547</v>
      </c>
      <c r="E98" s="425">
        <f t="shared" si="15"/>
        <v>9508.9514999999992</v>
      </c>
      <c r="F98" s="410"/>
      <c r="G98" s="437">
        <f t="shared" si="16"/>
        <v>2653.9838333333337</v>
      </c>
      <c r="H98" s="437">
        <f t="shared" si="17"/>
        <v>1326.9919166666668</v>
      </c>
      <c r="I98" s="437">
        <f t="shared" si="18"/>
        <v>10615.935333333335</v>
      </c>
      <c r="J98" s="440">
        <v>22239.670916666684</v>
      </c>
      <c r="K98" s="437">
        <f t="shared" si="19"/>
        <v>36836.582000000024</v>
      </c>
    </row>
    <row r="99" spans="1:11" s="335" customFormat="1" x14ac:dyDescent="0.3">
      <c r="A99" s="184">
        <v>142</v>
      </c>
      <c r="B99" s="189" t="s">
        <v>175</v>
      </c>
      <c r="C99" s="436">
        <v>7961.9515000000001</v>
      </c>
      <c r="D99" s="436">
        <v>1547</v>
      </c>
      <c r="E99" s="425">
        <f t="shared" si="15"/>
        <v>9508.9514999999992</v>
      </c>
      <c r="F99" s="410"/>
      <c r="G99" s="437">
        <f t="shared" si="16"/>
        <v>2653.9838333333337</v>
      </c>
      <c r="H99" s="437">
        <f t="shared" si="17"/>
        <v>1326.9919166666668</v>
      </c>
      <c r="I99" s="437">
        <f t="shared" si="18"/>
        <v>10615.935333333335</v>
      </c>
      <c r="J99" s="440">
        <v>22239.670916666684</v>
      </c>
      <c r="K99" s="437">
        <f t="shared" si="19"/>
        <v>36836.582000000024</v>
      </c>
    </row>
    <row r="100" spans="1:11" s="335" customFormat="1" x14ac:dyDescent="0.3">
      <c r="A100" s="184">
        <v>75</v>
      </c>
      <c r="B100" s="189" t="s">
        <v>173</v>
      </c>
      <c r="C100" s="436">
        <v>7961.9515000000001</v>
      </c>
      <c r="D100" s="436">
        <v>1547</v>
      </c>
      <c r="E100" s="425">
        <f t="shared" si="15"/>
        <v>9508.9514999999992</v>
      </c>
      <c r="F100" s="410"/>
      <c r="G100" s="437">
        <f t="shared" si="16"/>
        <v>2653.9838333333337</v>
      </c>
      <c r="H100" s="437">
        <f t="shared" si="17"/>
        <v>1326.9919166666668</v>
      </c>
      <c r="I100" s="437">
        <f t="shared" si="18"/>
        <v>10615.935333333335</v>
      </c>
      <c r="J100" s="440">
        <v>22239.670916666684</v>
      </c>
      <c r="K100" s="437">
        <f t="shared" si="19"/>
        <v>36836.582000000024</v>
      </c>
    </row>
    <row r="101" spans="1:11" s="335" customFormat="1" x14ac:dyDescent="0.3">
      <c r="A101" s="184">
        <v>93</v>
      </c>
      <c r="B101" s="189" t="s">
        <v>135</v>
      </c>
      <c r="C101" s="436">
        <v>7961.9515000000001</v>
      </c>
      <c r="D101" s="436">
        <v>1547</v>
      </c>
      <c r="E101" s="425">
        <f t="shared" si="15"/>
        <v>9508.9514999999992</v>
      </c>
      <c r="F101" s="410"/>
      <c r="G101" s="437">
        <f t="shared" si="16"/>
        <v>2653.9838333333337</v>
      </c>
      <c r="H101" s="437">
        <f t="shared" si="17"/>
        <v>1326.9919166666668</v>
      </c>
      <c r="I101" s="437">
        <f t="shared" si="18"/>
        <v>10615.935333333335</v>
      </c>
      <c r="J101" s="440">
        <v>22239.670916666684</v>
      </c>
      <c r="K101" s="437">
        <f t="shared" si="19"/>
        <v>36836.582000000024</v>
      </c>
    </row>
    <row r="102" spans="1:11" s="335" customFormat="1" x14ac:dyDescent="0.3">
      <c r="A102" s="184">
        <v>35</v>
      </c>
      <c r="B102" s="189" t="s">
        <v>146</v>
      </c>
      <c r="C102" s="436">
        <v>7772.2461000000003</v>
      </c>
      <c r="D102" s="436">
        <v>1547</v>
      </c>
      <c r="E102" s="425">
        <f t="shared" si="15"/>
        <v>9319.2461000000003</v>
      </c>
      <c r="F102" s="410"/>
      <c r="G102" s="437">
        <f t="shared" si="16"/>
        <v>2590.7487000000001</v>
      </c>
      <c r="H102" s="437">
        <f t="shared" si="17"/>
        <v>1295.37435</v>
      </c>
      <c r="I102" s="437">
        <f t="shared" si="18"/>
        <v>10362.9948</v>
      </c>
      <c r="J102" s="440">
        <v>23716.928950000001</v>
      </c>
      <c r="K102" s="437">
        <f t="shared" si="19"/>
        <v>37966.046800000004</v>
      </c>
    </row>
    <row r="103" spans="1:11" s="335" customFormat="1" x14ac:dyDescent="0.3">
      <c r="A103" s="184">
        <v>103</v>
      </c>
      <c r="B103" s="189" t="s">
        <v>184</v>
      </c>
      <c r="C103" s="436">
        <v>5842.8706999999995</v>
      </c>
      <c r="D103" s="436">
        <v>1547</v>
      </c>
      <c r="E103" s="425">
        <f t="shared" si="15"/>
        <v>7389.8706999999995</v>
      </c>
      <c r="F103" s="410"/>
      <c r="G103" s="437">
        <f t="shared" si="16"/>
        <v>1947.6235666666664</v>
      </c>
      <c r="H103" s="437">
        <f t="shared" si="17"/>
        <v>973.81178333333321</v>
      </c>
      <c r="I103" s="437">
        <f t="shared" si="18"/>
        <v>7790.4942666666657</v>
      </c>
      <c r="J103" s="440">
        <v>17108.621983333345</v>
      </c>
      <c r="K103" s="437">
        <f t="shared" si="19"/>
        <v>27820.55160000001</v>
      </c>
    </row>
    <row r="104" spans="1:11" s="335" customFormat="1" x14ac:dyDescent="0.3">
      <c r="A104" s="184">
        <v>127</v>
      </c>
      <c r="B104" s="189" t="s">
        <v>198</v>
      </c>
      <c r="C104" s="436">
        <v>5186.1000000000004</v>
      </c>
      <c r="D104" s="436">
        <v>1547</v>
      </c>
      <c r="E104" s="425">
        <f t="shared" si="15"/>
        <v>6733.1</v>
      </c>
      <c r="F104" s="410"/>
      <c r="G104" s="437">
        <f t="shared" si="16"/>
        <v>1728.7</v>
      </c>
      <c r="H104" s="437">
        <f t="shared" si="17"/>
        <v>864.35</v>
      </c>
      <c r="I104" s="437">
        <f t="shared" si="18"/>
        <v>6914.8</v>
      </c>
      <c r="J104" s="440">
        <v>16025.949999999983</v>
      </c>
      <c r="K104" s="437">
        <f t="shared" si="19"/>
        <v>25533.799999999981</v>
      </c>
    </row>
    <row r="105" spans="1:11" s="335" customFormat="1" x14ac:dyDescent="0.3">
      <c r="A105" s="184" t="s">
        <v>1040</v>
      </c>
      <c r="B105" s="411" t="s">
        <v>210</v>
      </c>
      <c r="C105" s="437">
        <v>133434.89000000001</v>
      </c>
      <c r="D105" s="437">
        <v>0</v>
      </c>
      <c r="E105" s="425">
        <f t="shared" si="15"/>
        <v>133434.89000000001</v>
      </c>
      <c r="F105" s="410"/>
      <c r="G105" s="437">
        <v>0</v>
      </c>
      <c r="H105" s="437">
        <f t="shared" si="17"/>
        <v>22239.148333333338</v>
      </c>
      <c r="I105" s="437">
        <f t="shared" si="18"/>
        <v>177913.1866666667</v>
      </c>
      <c r="J105" s="440">
        <v>0</v>
      </c>
      <c r="K105" s="437">
        <f t="shared" si="19"/>
        <v>200152.33500000005</v>
      </c>
    </row>
    <row r="106" spans="1:11" s="335" customFormat="1" x14ac:dyDescent="0.3">
      <c r="A106" s="184" t="s">
        <v>1040</v>
      </c>
      <c r="B106" s="189" t="s">
        <v>209</v>
      </c>
      <c r="C106" s="436">
        <v>34008</v>
      </c>
      <c r="D106" s="436">
        <v>0</v>
      </c>
      <c r="E106" s="425">
        <f t="shared" si="15"/>
        <v>34008</v>
      </c>
      <c r="F106" s="410"/>
      <c r="G106" s="437">
        <v>0</v>
      </c>
      <c r="H106" s="437">
        <f t="shared" si="17"/>
        <v>5668</v>
      </c>
      <c r="I106" s="437">
        <f t="shared" si="18"/>
        <v>45344</v>
      </c>
      <c r="J106" s="440">
        <v>0</v>
      </c>
      <c r="K106" s="437">
        <f t="shared" si="19"/>
        <v>51012</v>
      </c>
    </row>
    <row r="107" spans="1:11" s="335" customFormat="1" x14ac:dyDescent="0.35">
      <c r="A107" s="336"/>
      <c r="B107" s="337"/>
      <c r="C107" s="338"/>
      <c r="D107" s="337"/>
      <c r="E107" s="337"/>
      <c r="F107" s="337"/>
      <c r="G107" s="339"/>
      <c r="H107" s="337"/>
      <c r="I107" s="337"/>
      <c r="J107" s="337"/>
      <c r="K107" s="337"/>
    </row>
  </sheetData>
  <mergeCells count="13">
    <mergeCell ref="A2:K2"/>
    <mergeCell ref="A3:K3"/>
    <mergeCell ref="A4:K4"/>
    <mergeCell ref="A5:K5"/>
    <mergeCell ref="A6:K6"/>
    <mergeCell ref="A29:A30"/>
    <mergeCell ref="B29:B30"/>
    <mergeCell ref="C29:E29"/>
    <mergeCell ref="G29:K29"/>
    <mergeCell ref="A8:A9"/>
    <mergeCell ref="B8:B9"/>
    <mergeCell ref="C8:E8"/>
    <mergeCell ref="G8:K8"/>
  </mergeCells>
  <printOptions horizontalCentered="1"/>
  <pageMargins left="0.47244094488188981" right="0.47244094488188981" top="0.86614173228346458" bottom="0.47244094488188981" header="0" footer="0"/>
  <pageSetup scale="54" fitToHeight="0" orientation="landscape" r:id="rId1"/>
  <headerFooter>
    <oddHeader>&amp;L&amp;G</oddHeader>
    <oddFooter>&amp;R&amp;G</oddFooter>
  </headerFooter>
  <legacyDrawingHF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J55"/>
  <sheetViews>
    <sheetView showGridLines="0" topLeftCell="A47" workbookViewId="0">
      <selection activeCell="K116" sqref="K116"/>
    </sheetView>
  </sheetViews>
  <sheetFormatPr baseColWidth="10" defaultColWidth="8.6328125" defaultRowHeight="14.5" x14ac:dyDescent="0.35"/>
  <cols>
    <col min="1" max="1" width="25.90625" style="58" customWidth="1"/>
    <col min="2" max="2" width="35.90625" style="58" customWidth="1"/>
    <col min="3" max="5" width="15.81640625" style="58" customWidth="1"/>
    <col min="6" max="6" width="2.6328125" style="58" customWidth="1"/>
    <col min="7" max="16384" width="8.6328125" style="58"/>
  </cols>
  <sheetData>
    <row r="2" spans="1:10" x14ac:dyDescent="0.35">
      <c r="A2" s="606" t="s">
        <v>19</v>
      </c>
      <c r="B2" s="606"/>
      <c r="C2" s="606"/>
      <c r="D2" s="606"/>
      <c r="E2" s="606"/>
    </row>
    <row r="3" spans="1:10" x14ac:dyDescent="0.35">
      <c r="A3" s="606" t="s">
        <v>84</v>
      </c>
      <c r="B3" s="606"/>
      <c r="C3" s="606"/>
      <c r="D3" s="606"/>
      <c r="E3" s="606"/>
    </row>
    <row r="4" spans="1:10" x14ac:dyDescent="0.35">
      <c r="A4" s="606" t="s">
        <v>36</v>
      </c>
      <c r="B4" s="606"/>
      <c r="C4" s="606"/>
      <c r="D4" s="606"/>
      <c r="E4" s="606"/>
    </row>
    <row r="5" spans="1:10" ht="14" customHeight="1" x14ac:dyDescent="0.35">
      <c r="A5" s="606" t="s">
        <v>83</v>
      </c>
      <c r="B5" s="606"/>
      <c r="C5" s="606"/>
      <c r="D5" s="606"/>
      <c r="E5" s="606"/>
    </row>
    <row r="6" spans="1:10" s="261" customFormat="1" ht="12" customHeight="1" x14ac:dyDescent="0.35">
      <c r="A6" s="604" t="s">
        <v>82</v>
      </c>
      <c r="B6" s="604"/>
      <c r="C6" s="604"/>
      <c r="D6" s="604"/>
      <c r="E6" s="604"/>
      <c r="F6" s="260"/>
      <c r="G6" s="260"/>
      <c r="H6" s="260"/>
      <c r="I6" s="260"/>
      <c r="J6" s="81"/>
    </row>
    <row r="7" spans="1:10" x14ac:dyDescent="0.35">
      <c r="A7" s="613"/>
      <c r="B7" s="613"/>
      <c r="C7" s="613"/>
      <c r="D7" s="613"/>
      <c r="E7" s="613"/>
    </row>
    <row r="8" spans="1:10" x14ac:dyDescent="0.35">
      <c r="A8" s="617" t="s">
        <v>81</v>
      </c>
      <c r="B8" s="617" t="s">
        <v>80</v>
      </c>
      <c r="C8" s="617" t="s">
        <v>79</v>
      </c>
      <c r="D8" s="598" t="s">
        <v>285</v>
      </c>
      <c r="E8" s="598"/>
    </row>
    <row r="9" spans="1:10" x14ac:dyDescent="0.35">
      <c r="A9" s="617"/>
      <c r="B9" s="599"/>
      <c r="C9" s="599"/>
      <c r="D9" s="488" t="s">
        <v>284</v>
      </c>
      <c r="E9" s="488" t="s">
        <v>283</v>
      </c>
    </row>
    <row r="10" spans="1:10" x14ac:dyDescent="0.35">
      <c r="A10" s="79"/>
    </row>
    <row r="11" spans="1:10" x14ac:dyDescent="0.35">
      <c r="A11" s="621" t="s">
        <v>30</v>
      </c>
      <c r="B11" s="622"/>
    </row>
    <row r="12" spans="1:10" ht="247" x14ac:dyDescent="0.35">
      <c r="A12" s="241" t="s">
        <v>904</v>
      </c>
      <c r="B12" s="75" t="s">
        <v>905</v>
      </c>
      <c r="C12" s="74">
        <v>56</v>
      </c>
      <c r="D12" s="73">
        <v>5442.3</v>
      </c>
      <c r="E12" s="73">
        <v>10950</v>
      </c>
    </row>
    <row r="13" spans="1:10" x14ac:dyDescent="0.35">
      <c r="A13" s="241" t="s">
        <v>962</v>
      </c>
      <c r="B13" s="75" t="s">
        <v>906</v>
      </c>
      <c r="C13" s="74">
        <v>3</v>
      </c>
      <c r="D13" s="73">
        <v>8652.9</v>
      </c>
      <c r="E13" s="73">
        <v>11937.3</v>
      </c>
    </row>
    <row r="14" spans="1:10" x14ac:dyDescent="0.35">
      <c r="A14" s="241" t="s">
        <v>281</v>
      </c>
      <c r="B14" s="75" t="s">
        <v>907</v>
      </c>
      <c r="C14" s="74">
        <v>1</v>
      </c>
      <c r="D14" s="73">
        <v>17824.2</v>
      </c>
      <c r="E14" s="73">
        <v>17824.2</v>
      </c>
    </row>
    <row r="15" spans="1:10" ht="39" x14ac:dyDescent="0.35">
      <c r="A15" s="241" t="s">
        <v>279</v>
      </c>
      <c r="B15" s="75" t="s">
        <v>908</v>
      </c>
      <c r="C15" s="74">
        <v>1</v>
      </c>
      <c r="D15" s="73">
        <v>17895.900000000001</v>
      </c>
      <c r="E15" s="73">
        <v>17895.900000000001</v>
      </c>
    </row>
    <row r="16" spans="1:10" ht="26" x14ac:dyDescent="0.35">
      <c r="A16" s="241" t="s">
        <v>277</v>
      </c>
      <c r="B16" s="75" t="s">
        <v>909</v>
      </c>
      <c r="C16" s="74">
        <v>1</v>
      </c>
      <c r="D16" s="73">
        <v>12999.867999999999</v>
      </c>
      <c r="E16" s="73">
        <v>12999.867999999999</v>
      </c>
    </row>
    <row r="17" spans="1:5" ht="26" x14ac:dyDescent="0.35">
      <c r="A17" s="241" t="s">
        <v>275</v>
      </c>
      <c r="B17" s="75" t="s">
        <v>910</v>
      </c>
      <c r="C17" s="74">
        <v>1</v>
      </c>
      <c r="D17" s="73">
        <v>11937.3</v>
      </c>
      <c r="E17" s="73">
        <v>11937.3</v>
      </c>
    </row>
    <row r="18" spans="1:5" ht="26" x14ac:dyDescent="0.35">
      <c r="A18" s="241" t="s">
        <v>273</v>
      </c>
      <c r="B18" s="75" t="s">
        <v>911</v>
      </c>
      <c r="C18" s="74">
        <v>1</v>
      </c>
      <c r="D18" s="73">
        <v>14559.869999999999</v>
      </c>
      <c r="E18" s="73">
        <v>14559.869999999999</v>
      </c>
    </row>
    <row r="19" spans="1:5" ht="39" x14ac:dyDescent="0.35">
      <c r="A19" s="241" t="s">
        <v>271</v>
      </c>
      <c r="B19" s="78" t="s">
        <v>912</v>
      </c>
      <c r="C19" s="74">
        <v>1</v>
      </c>
      <c r="D19" s="73">
        <v>14853.650000000001</v>
      </c>
      <c r="E19" s="73">
        <v>14853.650000000001</v>
      </c>
    </row>
    <row r="20" spans="1:5" x14ac:dyDescent="0.35">
      <c r="A20" s="241" t="s">
        <v>269</v>
      </c>
      <c r="B20" s="75" t="s">
        <v>913</v>
      </c>
      <c r="C20" s="74">
        <v>1</v>
      </c>
      <c r="D20" s="73">
        <v>14559.9</v>
      </c>
      <c r="E20" s="73">
        <v>14559.9</v>
      </c>
    </row>
    <row r="21" spans="1:5" x14ac:dyDescent="0.35">
      <c r="A21" s="241" t="s">
        <v>267</v>
      </c>
      <c r="B21" s="75" t="s">
        <v>914</v>
      </c>
      <c r="C21" s="74">
        <v>1</v>
      </c>
      <c r="D21" s="73">
        <v>17824.2</v>
      </c>
      <c r="E21" s="73">
        <v>17824.2</v>
      </c>
    </row>
    <row r="22" spans="1:5" x14ac:dyDescent="0.35">
      <c r="A22" s="241" t="s">
        <v>265</v>
      </c>
      <c r="B22" s="75" t="s">
        <v>915</v>
      </c>
      <c r="C22" s="74">
        <v>1</v>
      </c>
      <c r="D22" s="73">
        <v>18249.900000000001</v>
      </c>
      <c r="E22" s="73">
        <v>18249.900000000001</v>
      </c>
    </row>
    <row r="23" spans="1:5" x14ac:dyDescent="0.35">
      <c r="A23" s="241" t="s">
        <v>263</v>
      </c>
      <c r="B23" s="75" t="s">
        <v>916</v>
      </c>
      <c r="C23" s="74">
        <v>1</v>
      </c>
      <c r="D23" s="73">
        <v>17586.1224</v>
      </c>
      <c r="E23" s="73">
        <v>17586.1224</v>
      </c>
    </row>
    <row r="24" spans="1:5" x14ac:dyDescent="0.35">
      <c r="A24" s="241" t="s">
        <v>261</v>
      </c>
      <c r="B24" s="75" t="s">
        <v>917</v>
      </c>
      <c r="C24" s="74">
        <v>1</v>
      </c>
      <c r="D24" s="73">
        <v>21535.8</v>
      </c>
      <c r="E24" s="73">
        <v>21535.8</v>
      </c>
    </row>
    <row r="25" spans="1:5" ht="26" x14ac:dyDescent="0.35">
      <c r="A25" s="241" t="s">
        <v>260</v>
      </c>
      <c r="B25" s="75" t="s">
        <v>918</v>
      </c>
      <c r="C25" s="74">
        <v>1</v>
      </c>
      <c r="D25" s="73">
        <v>15110.7</v>
      </c>
      <c r="E25" s="73">
        <v>15110.7</v>
      </c>
    </row>
    <row r="26" spans="1:5" ht="26" x14ac:dyDescent="0.35">
      <c r="A26" s="241" t="s">
        <v>258</v>
      </c>
      <c r="B26" s="75" t="s">
        <v>919</v>
      </c>
      <c r="C26" s="74">
        <v>1</v>
      </c>
      <c r="D26" s="73">
        <v>11882.4</v>
      </c>
      <c r="E26" s="73">
        <v>11882.4</v>
      </c>
    </row>
    <row r="27" spans="1:5" x14ac:dyDescent="0.35">
      <c r="A27" s="241" t="s">
        <v>256</v>
      </c>
      <c r="B27" s="75" t="s">
        <v>920</v>
      </c>
      <c r="C27" s="74">
        <v>1</v>
      </c>
      <c r="D27" s="73">
        <v>17586.1224</v>
      </c>
      <c r="E27" s="73">
        <v>17586.1224</v>
      </c>
    </row>
    <row r="28" spans="1:5" x14ac:dyDescent="0.35">
      <c r="A28" s="241" t="s">
        <v>254</v>
      </c>
      <c r="B28" s="75" t="s">
        <v>921</v>
      </c>
      <c r="C28" s="74">
        <v>1</v>
      </c>
      <c r="D28" s="73">
        <v>17586.3</v>
      </c>
      <c r="E28" s="73">
        <v>17586.3</v>
      </c>
    </row>
    <row r="29" spans="1:5" x14ac:dyDescent="0.35">
      <c r="A29" s="241" t="s">
        <v>252</v>
      </c>
      <c r="B29" s="75" t="s">
        <v>922</v>
      </c>
      <c r="C29" s="74">
        <v>1</v>
      </c>
      <c r="D29" s="73">
        <v>17575.868000000002</v>
      </c>
      <c r="E29" s="73">
        <v>17575.868000000002</v>
      </c>
    </row>
    <row r="30" spans="1:5" ht="26" x14ac:dyDescent="0.35">
      <c r="A30" s="241" t="s">
        <v>250</v>
      </c>
      <c r="B30" s="75" t="s">
        <v>923</v>
      </c>
      <c r="C30" s="74">
        <v>1</v>
      </c>
      <c r="D30" s="73">
        <v>21535.66</v>
      </c>
      <c r="E30" s="73">
        <v>21535.66</v>
      </c>
    </row>
    <row r="31" spans="1:5" ht="26" x14ac:dyDescent="0.35">
      <c r="A31" s="241" t="s">
        <v>248</v>
      </c>
      <c r="B31" s="75" t="s">
        <v>924</v>
      </c>
      <c r="C31" s="74">
        <v>1</v>
      </c>
      <c r="D31" s="73">
        <v>43155.3</v>
      </c>
      <c r="E31" s="73">
        <v>43155.3</v>
      </c>
    </row>
    <row r="32" spans="1:5" ht="26" x14ac:dyDescent="0.35">
      <c r="A32" s="241" t="s">
        <v>246</v>
      </c>
      <c r="B32" s="75" t="s">
        <v>925</v>
      </c>
      <c r="C32" s="74">
        <v>1</v>
      </c>
      <c r="D32" s="73">
        <v>35995.800000000003</v>
      </c>
      <c r="E32" s="73">
        <v>35995.800000000003</v>
      </c>
    </row>
    <row r="33" spans="1:5" ht="26" x14ac:dyDescent="0.35">
      <c r="A33" s="241" t="s">
        <v>244</v>
      </c>
      <c r="B33" s="75" t="s">
        <v>926</v>
      </c>
      <c r="C33" s="74">
        <v>1</v>
      </c>
      <c r="D33" s="73">
        <v>31452.3</v>
      </c>
      <c r="E33" s="73">
        <v>31452.3</v>
      </c>
    </row>
    <row r="34" spans="1:5" ht="26" x14ac:dyDescent="0.35">
      <c r="A34" s="241" t="s">
        <v>242</v>
      </c>
      <c r="B34" s="75" t="s">
        <v>927</v>
      </c>
      <c r="C34" s="74">
        <v>1</v>
      </c>
      <c r="D34" s="73">
        <v>11937.324000000001</v>
      </c>
      <c r="E34" s="73">
        <v>11937.324000000001</v>
      </c>
    </row>
    <row r="35" spans="1:5" ht="26" x14ac:dyDescent="0.35">
      <c r="A35" s="241" t="s">
        <v>963</v>
      </c>
      <c r="B35" s="75" t="s">
        <v>928</v>
      </c>
      <c r="C35" s="74">
        <v>3</v>
      </c>
      <c r="D35" s="73">
        <v>11937.3</v>
      </c>
      <c r="E35" s="73">
        <v>12108</v>
      </c>
    </row>
    <row r="36" spans="1:5" ht="26" x14ac:dyDescent="0.35">
      <c r="A36" s="241" t="s">
        <v>964</v>
      </c>
      <c r="B36" s="75" t="s">
        <v>929</v>
      </c>
      <c r="C36" s="74">
        <v>3</v>
      </c>
      <c r="D36" s="73">
        <v>11937.324000000001</v>
      </c>
      <c r="E36" s="73">
        <v>11882.7</v>
      </c>
    </row>
    <row r="37" spans="1:5" x14ac:dyDescent="0.35">
      <c r="A37" s="241" t="s">
        <v>238</v>
      </c>
      <c r="B37" s="75" t="s">
        <v>140</v>
      </c>
      <c r="C37" s="74">
        <v>2</v>
      </c>
      <c r="D37" s="73">
        <v>9803.4</v>
      </c>
      <c r="E37" s="73">
        <v>9803.4</v>
      </c>
    </row>
    <row r="38" spans="1:5" x14ac:dyDescent="0.35">
      <c r="A38" s="241" t="s">
        <v>236</v>
      </c>
      <c r="B38" s="75" t="s">
        <v>930</v>
      </c>
      <c r="C38" s="74">
        <v>1</v>
      </c>
      <c r="D38" s="73">
        <v>31452.3</v>
      </c>
      <c r="E38" s="73">
        <v>31452.3</v>
      </c>
    </row>
    <row r="39" spans="1:5" x14ac:dyDescent="0.35">
      <c r="A39" s="241" t="s">
        <v>234</v>
      </c>
      <c r="B39" s="75" t="s">
        <v>931</v>
      </c>
      <c r="C39" s="74">
        <v>1</v>
      </c>
      <c r="D39" s="73">
        <v>115096.2</v>
      </c>
      <c r="E39" s="73">
        <v>115096.2</v>
      </c>
    </row>
    <row r="40" spans="1:5" x14ac:dyDescent="0.35">
      <c r="A40" s="241" t="s">
        <v>232</v>
      </c>
      <c r="B40" s="75" t="s">
        <v>613</v>
      </c>
      <c r="C40" s="74">
        <v>3</v>
      </c>
      <c r="D40" s="73">
        <v>8652.9</v>
      </c>
      <c r="E40" s="73">
        <v>15110.7</v>
      </c>
    </row>
    <row r="41" spans="1:5" x14ac:dyDescent="0.35">
      <c r="A41" s="241" t="s">
        <v>230</v>
      </c>
      <c r="B41" s="75" t="s">
        <v>128</v>
      </c>
      <c r="C41" s="74">
        <v>1</v>
      </c>
      <c r="D41" s="73">
        <v>77227.199999999997</v>
      </c>
      <c r="E41" s="73">
        <v>77227.199999999997</v>
      </c>
    </row>
    <row r="42" spans="1:5" ht="26" x14ac:dyDescent="0.35">
      <c r="A42" s="241" t="s">
        <v>228</v>
      </c>
      <c r="B42" s="75" t="s">
        <v>932</v>
      </c>
      <c r="C42" s="74">
        <v>1</v>
      </c>
      <c r="D42" s="73">
        <v>12680.7</v>
      </c>
      <c r="E42" s="73">
        <v>12680.7</v>
      </c>
    </row>
    <row r="43" spans="1:5" ht="26" x14ac:dyDescent="0.35">
      <c r="A43" s="241" t="s">
        <v>226</v>
      </c>
      <c r="B43" s="75" t="s">
        <v>933</v>
      </c>
      <c r="C43" s="74">
        <v>1</v>
      </c>
      <c r="D43" s="73">
        <v>13312.1</v>
      </c>
      <c r="E43" s="73">
        <v>13312.1</v>
      </c>
    </row>
    <row r="44" spans="1:5" ht="26" x14ac:dyDescent="0.35">
      <c r="A44" s="241" t="s">
        <v>965</v>
      </c>
      <c r="B44" s="75" t="s">
        <v>934</v>
      </c>
      <c r="C44" s="74">
        <v>1</v>
      </c>
      <c r="D44" s="73">
        <v>12830.268</v>
      </c>
      <c r="E44" s="73">
        <v>12830.268</v>
      </c>
    </row>
    <row r="45" spans="1:5" ht="26" x14ac:dyDescent="0.35">
      <c r="A45" s="243" t="s">
        <v>223</v>
      </c>
      <c r="B45" s="75" t="s">
        <v>601</v>
      </c>
      <c r="C45" s="74">
        <v>1</v>
      </c>
      <c r="D45" s="73">
        <v>27040.2</v>
      </c>
      <c r="E45" s="73">
        <v>27040.2</v>
      </c>
    </row>
    <row r="46" spans="1:5" ht="39" x14ac:dyDescent="0.35">
      <c r="A46" s="241" t="s">
        <v>966</v>
      </c>
      <c r="B46" s="75" t="s">
        <v>935</v>
      </c>
      <c r="C46" s="74">
        <v>9</v>
      </c>
      <c r="D46" s="73">
        <v>11882.2</v>
      </c>
      <c r="E46" s="73">
        <v>11937.3</v>
      </c>
    </row>
    <row r="47" spans="1:5" x14ac:dyDescent="0.35">
      <c r="A47" s="241" t="s">
        <v>220</v>
      </c>
      <c r="B47" s="75" t="s">
        <v>936</v>
      </c>
      <c r="C47" s="74">
        <v>1</v>
      </c>
      <c r="D47" s="73">
        <v>31452.3</v>
      </c>
      <c r="E47" s="73">
        <v>31452.3</v>
      </c>
    </row>
    <row r="48" spans="1:5" ht="26" x14ac:dyDescent="0.35">
      <c r="A48" s="241" t="s">
        <v>967</v>
      </c>
      <c r="B48" s="75" t="s">
        <v>937</v>
      </c>
      <c r="C48" s="74">
        <v>7</v>
      </c>
      <c r="D48" s="73">
        <v>14853.647200000001</v>
      </c>
      <c r="E48" s="73">
        <v>20428.8</v>
      </c>
    </row>
    <row r="49" spans="1:5" x14ac:dyDescent="0.35">
      <c r="B49" s="72" t="s">
        <v>673</v>
      </c>
      <c r="C49" s="61">
        <f>SUM(C12:C48)</f>
        <v>115</v>
      </c>
      <c r="D49" s="618"/>
      <c r="E49" s="618"/>
    </row>
    <row r="50" spans="1:5" x14ac:dyDescent="0.35">
      <c r="A50" s="71"/>
      <c r="B50" s="71"/>
      <c r="D50" s="70"/>
      <c r="E50" s="70"/>
    </row>
    <row r="51" spans="1:5" s="67" customFormat="1" x14ac:dyDescent="0.35">
      <c r="A51" s="583" t="s">
        <v>28</v>
      </c>
      <c r="B51" s="623"/>
      <c r="C51" s="69"/>
      <c r="D51" s="68"/>
      <c r="E51" s="68"/>
    </row>
    <row r="52" spans="1:5" s="63" customFormat="1" x14ac:dyDescent="0.3">
      <c r="A52" s="256" t="s">
        <v>968</v>
      </c>
      <c r="B52" s="66" t="s">
        <v>938</v>
      </c>
      <c r="C52" s="65">
        <v>3</v>
      </c>
      <c r="D52" s="64">
        <v>6600</v>
      </c>
      <c r="E52" s="64">
        <v>8112</v>
      </c>
    </row>
    <row r="53" spans="1:5" x14ac:dyDescent="0.35">
      <c r="B53" s="62" t="s">
        <v>217</v>
      </c>
      <c r="C53" s="61">
        <f>SUM(C52:C52)</f>
        <v>3</v>
      </c>
      <c r="D53" s="619"/>
      <c r="E53" s="620"/>
    </row>
    <row r="54" spans="1:5" x14ac:dyDescent="0.35">
      <c r="A54" s="614"/>
      <c r="B54" s="614"/>
      <c r="C54" s="614"/>
      <c r="D54" s="614"/>
      <c r="E54" s="614"/>
    </row>
    <row r="55" spans="1:5" x14ac:dyDescent="0.35">
      <c r="A55" s="59"/>
      <c r="B55" s="454" t="s">
        <v>50</v>
      </c>
      <c r="C55" s="459">
        <f>+C49+C53</f>
        <v>118</v>
      </c>
      <c r="D55" s="615"/>
      <c r="E55" s="616"/>
    </row>
  </sheetData>
  <mergeCells count="16">
    <mergeCell ref="A54:E54"/>
    <mergeCell ref="D55:E55"/>
    <mergeCell ref="A8:A9"/>
    <mergeCell ref="B8:B9"/>
    <mergeCell ref="C8:C9"/>
    <mergeCell ref="D8:E8"/>
    <mergeCell ref="D49:E49"/>
    <mergeCell ref="D53:E53"/>
    <mergeCell ref="A11:B11"/>
    <mergeCell ref="A51:B51"/>
    <mergeCell ref="A7:E7"/>
    <mergeCell ref="A2:E2"/>
    <mergeCell ref="A3:E3"/>
    <mergeCell ref="A4:E4"/>
    <mergeCell ref="A5:E5"/>
    <mergeCell ref="A6:E6"/>
  </mergeCells>
  <printOptions horizontalCentered="1"/>
  <pageMargins left="0.47244094488188981" right="0.47244094488188981" top="0.86614173228346458" bottom="0.47244094488188981" header="0" footer="0"/>
  <pageSetup scale="72" fitToHeight="0" orientation="landscape" r:id="rId1"/>
  <headerFooter>
    <oddHeader>&amp;L&amp;G</oddHeader>
    <oddFooter>&amp;R&amp;G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
  <sheetViews>
    <sheetView workbookViewId="0">
      <selection activeCell="B13" sqref="B13"/>
    </sheetView>
  </sheetViews>
  <sheetFormatPr baseColWidth="10" defaultRowHeight="14.5" x14ac:dyDescent="0.35"/>
  <cols>
    <col min="1" max="1" width="10.90625" style="6"/>
    <col min="2" max="2" width="51.08984375" style="6" customWidth="1"/>
    <col min="3" max="8" width="25.90625" style="6" customWidth="1"/>
    <col min="9" max="16384" width="10.90625" style="6"/>
  </cols>
  <sheetData>
    <row r="2" spans="2:8" ht="28" x14ac:dyDescent="0.35">
      <c r="B2" s="541" t="s">
        <v>1408</v>
      </c>
      <c r="C2" s="541" t="s">
        <v>1409</v>
      </c>
      <c r="D2" s="541" t="s">
        <v>1410</v>
      </c>
      <c r="E2" s="541" t="s">
        <v>1411</v>
      </c>
      <c r="F2" s="541" t="s">
        <v>1412</v>
      </c>
      <c r="G2" s="541" t="s">
        <v>1413</v>
      </c>
      <c r="H2" s="541" t="s">
        <v>1414</v>
      </c>
    </row>
    <row r="3" spans="2:8" x14ac:dyDescent="0.35">
      <c r="B3" s="542" t="s">
        <v>23</v>
      </c>
      <c r="C3" s="543" t="s">
        <v>1415</v>
      </c>
      <c r="D3" s="543" t="s">
        <v>1351</v>
      </c>
      <c r="E3" s="543">
        <v>0</v>
      </c>
      <c r="F3" s="543">
        <v>0</v>
      </c>
      <c r="G3" s="543">
        <v>0</v>
      </c>
      <c r="H3" s="553" t="s">
        <v>1102</v>
      </c>
    </row>
    <row r="4" spans="2:8" x14ac:dyDescent="0.35">
      <c r="B4" s="542" t="s">
        <v>1103</v>
      </c>
      <c r="C4" s="543" t="s">
        <v>1416</v>
      </c>
      <c r="D4" s="543" t="s">
        <v>1401</v>
      </c>
      <c r="E4" s="543">
        <v>0</v>
      </c>
      <c r="F4" s="543">
        <v>0</v>
      </c>
      <c r="G4" s="543">
        <v>0</v>
      </c>
      <c r="H4" s="553" t="s">
        <v>1104</v>
      </c>
    </row>
    <row r="5" spans="2:8" x14ac:dyDescent="0.35">
      <c r="B5" s="544" t="s">
        <v>1302</v>
      </c>
      <c r="C5" s="544" t="s">
        <v>1406</v>
      </c>
      <c r="D5" s="544" t="s">
        <v>1280</v>
      </c>
      <c r="E5" s="544">
        <v>0</v>
      </c>
      <c r="F5" s="544">
        <v>0</v>
      </c>
      <c r="G5" s="544">
        <v>0</v>
      </c>
      <c r="H5" s="544" t="s">
        <v>1105</v>
      </c>
    </row>
  </sheetData>
  <pageMargins left="0.7" right="0.7" top="0.75" bottom="0.75" header="0.3" footer="0.3"/>
  <pageSetup paperSize="9" orientation="portrait" horizontalDpi="300" verticalDpi="30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38"/>
  <sheetViews>
    <sheetView showGridLines="0" workbookViewId="0">
      <selection activeCell="I14" sqref="I14"/>
    </sheetView>
  </sheetViews>
  <sheetFormatPr baseColWidth="10" defaultColWidth="8.6328125" defaultRowHeight="14.5" x14ac:dyDescent="0.35"/>
  <cols>
    <col min="1" max="1" width="15.81640625" style="58" customWidth="1"/>
    <col min="2" max="2" width="40.81640625" style="58" customWidth="1"/>
    <col min="3" max="3" width="14.36328125" style="58" customWidth="1"/>
    <col min="4" max="4" width="15.1796875" style="58" customWidth="1"/>
    <col min="5" max="9" width="14.36328125" style="58" customWidth="1"/>
    <col min="10" max="10" width="1.6328125" style="58" customWidth="1"/>
    <col min="11" max="16" width="14.36328125" style="58" customWidth="1"/>
    <col min="17" max="17" width="2.6328125" style="58" customWidth="1"/>
    <col min="18" max="16384" width="8.6328125" style="58"/>
  </cols>
  <sheetData>
    <row r="2" spans="1:17" x14ac:dyDescent="0.35">
      <c r="A2" s="606" t="s">
        <v>19</v>
      </c>
      <c r="B2" s="606"/>
      <c r="C2" s="606"/>
      <c r="D2" s="606"/>
      <c r="E2" s="606"/>
      <c r="F2" s="606"/>
      <c r="G2" s="606"/>
      <c r="H2" s="606"/>
      <c r="I2" s="606"/>
      <c r="J2" s="606"/>
      <c r="K2" s="606"/>
      <c r="L2" s="606"/>
      <c r="M2" s="606"/>
      <c r="N2" s="606"/>
      <c r="O2" s="606"/>
      <c r="P2" s="606"/>
    </row>
    <row r="3" spans="1:17" x14ac:dyDescent="0.35">
      <c r="A3" s="606" t="s">
        <v>84</v>
      </c>
      <c r="B3" s="606"/>
      <c r="C3" s="606"/>
      <c r="D3" s="606"/>
      <c r="E3" s="606"/>
      <c r="F3" s="606"/>
      <c r="G3" s="606"/>
      <c r="H3" s="606"/>
      <c r="I3" s="606"/>
      <c r="J3" s="606"/>
      <c r="K3" s="606"/>
      <c r="L3" s="606"/>
      <c r="M3" s="606"/>
      <c r="N3" s="606"/>
      <c r="O3" s="606"/>
      <c r="P3" s="606"/>
    </row>
    <row r="4" spans="1:17" x14ac:dyDescent="0.35">
      <c r="A4" s="606" t="s">
        <v>36</v>
      </c>
      <c r="B4" s="606"/>
      <c r="C4" s="606"/>
      <c r="D4" s="606"/>
      <c r="E4" s="606"/>
      <c r="F4" s="606"/>
      <c r="G4" s="606"/>
      <c r="H4" s="606"/>
      <c r="I4" s="606"/>
      <c r="J4" s="606"/>
      <c r="K4" s="606"/>
      <c r="L4" s="606"/>
      <c r="M4" s="606"/>
      <c r="N4" s="606"/>
      <c r="O4" s="606"/>
      <c r="P4" s="606"/>
    </row>
    <row r="5" spans="1:17" x14ac:dyDescent="0.35">
      <c r="A5" s="606" t="s">
        <v>391</v>
      </c>
      <c r="B5" s="606"/>
      <c r="C5" s="606"/>
      <c r="D5" s="606"/>
      <c r="E5" s="606"/>
      <c r="F5" s="606"/>
      <c r="G5" s="606"/>
      <c r="H5" s="606"/>
      <c r="I5" s="606"/>
      <c r="J5" s="606"/>
      <c r="K5" s="606"/>
      <c r="L5" s="606"/>
      <c r="M5" s="606"/>
      <c r="N5" s="606"/>
      <c r="O5" s="606"/>
      <c r="P5" s="606"/>
    </row>
    <row r="6" spans="1:17" s="80" customFormat="1" ht="12" customHeight="1" x14ac:dyDescent="0.35">
      <c r="A6" s="604" t="s">
        <v>82</v>
      </c>
      <c r="B6" s="604"/>
      <c r="C6" s="604"/>
      <c r="D6" s="604"/>
      <c r="E6" s="604"/>
      <c r="F6" s="604"/>
      <c r="G6" s="604"/>
      <c r="H6" s="604"/>
      <c r="I6" s="604"/>
      <c r="J6" s="604"/>
      <c r="K6" s="604"/>
      <c r="L6" s="604"/>
      <c r="M6" s="604"/>
      <c r="N6" s="604"/>
      <c r="O6" s="604"/>
      <c r="P6" s="604"/>
    </row>
    <row r="7" spans="1:17" x14ac:dyDescent="0.35">
      <c r="A7" s="625" t="s">
        <v>114</v>
      </c>
      <c r="B7" s="625"/>
      <c r="C7" s="625"/>
      <c r="D7" s="281"/>
      <c r="E7" s="281"/>
      <c r="F7" s="281"/>
      <c r="G7" s="281"/>
      <c r="H7" s="281"/>
      <c r="I7" s="281"/>
      <c r="J7" s="281"/>
      <c r="K7" s="281"/>
      <c r="L7" s="281"/>
      <c r="M7" s="281"/>
      <c r="N7" s="281"/>
      <c r="O7" s="281"/>
      <c r="P7" s="281"/>
      <c r="Q7" s="281"/>
    </row>
    <row r="8" spans="1:17" ht="18" customHeight="1" x14ac:dyDescent="0.35">
      <c r="A8" s="596" t="s">
        <v>88</v>
      </c>
      <c r="B8" s="599" t="s">
        <v>970</v>
      </c>
      <c r="C8" s="598" t="s">
        <v>971</v>
      </c>
      <c r="D8" s="598"/>
      <c r="E8" s="598"/>
      <c r="F8" s="598"/>
      <c r="G8" s="598"/>
      <c r="H8" s="598"/>
      <c r="I8" s="598"/>
      <c r="J8" s="396"/>
      <c r="K8" s="601" t="s">
        <v>102</v>
      </c>
      <c r="L8" s="601"/>
      <c r="M8" s="601"/>
      <c r="N8" s="601"/>
      <c r="O8" s="601"/>
      <c r="P8" s="601"/>
    </row>
    <row r="9" spans="1:17" s="63" customFormat="1" ht="43.5" x14ac:dyDescent="0.35">
      <c r="A9" s="596"/>
      <c r="B9" s="599"/>
      <c r="C9" s="473" t="s">
        <v>973</v>
      </c>
      <c r="D9" s="490" t="s">
        <v>112</v>
      </c>
      <c r="E9" s="470" t="s">
        <v>85</v>
      </c>
      <c r="F9" s="490" t="s">
        <v>390</v>
      </c>
      <c r="G9" s="490" t="s">
        <v>389</v>
      </c>
      <c r="H9" s="473" t="s">
        <v>974</v>
      </c>
      <c r="I9" s="473" t="s">
        <v>975</v>
      </c>
      <c r="J9" s="397"/>
      <c r="K9" s="470" t="s">
        <v>100</v>
      </c>
      <c r="L9" s="470" t="s">
        <v>98</v>
      </c>
      <c r="M9" s="470" t="s">
        <v>97</v>
      </c>
      <c r="N9" s="470" t="s">
        <v>96</v>
      </c>
      <c r="O9" s="470" t="s">
        <v>388</v>
      </c>
      <c r="P9" s="470" t="s">
        <v>94</v>
      </c>
    </row>
    <row r="10" spans="1:17" x14ac:dyDescent="0.35">
      <c r="A10" s="417" t="s">
        <v>234</v>
      </c>
      <c r="B10" s="185" t="s">
        <v>233</v>
      </c>
      <c r="C10" s="186">
        <v>115096.2</v>
      </c>
      <c r="D10" s="186">
        <v>0</v>
      </c>
      <c r="E10" s="186">
        <v>71</v>
      </c>
      <c r="F10" s="186">
        <v>0</v>
      </c>
      <c r="G10" s="186">
        <v>0</v>
      </c>
      <c r="H10" s="186">
        <v>4000</v>
      </c>
      <c r="I10" s="186">
        <f t="shared" ref="I10:I18" si="0">SUM(C10:H10)</f>
        <v>119167.2</v>
      </c>
      <c r="J10" s="412"/>
      <c r="K10" s="186">
        <f t="shared" ref="K10:K18" si="1">((C10+D10)/30)*10</f>
        <v>38365.4</v>
      </c>
      <c r="L10" s="186">
        <f t="shared" ref="L10:L18" si="2">((C10+D10)/30)*5</f>
        <v>19182.7</v>
      </c>
      <c r="M10" s="186">
        <f t="shared" ref="M10:M18" si="3">((C10+D10)/30)*40</f>
        <v>153461.6</v>
      </c>
      <c r="N10" s="186">
        <v>1500</v>
      </c>
      <c r="O10" s="186">
        <v>0</v>
      </c>
      <c r="P10" s="186">
        <f t="shared" ref="P10:P18" si="4">+K10+L10+M10+N10+O10</f>
        <v>212509.7</v>
      </c>
    </row>
    <row r="11" spans="1:17" x14ac:dyDescent="0.35">
      <c r="A11" s="241" t="s">
        <v>230</v>
      </c>
      <c r="B11" s="75" t="s">
        <v>229</v>
      </c>
      <c r="C11" s="73">
        <v>77227.199999999997</v>
      </c>
      <c r="D11" s="73">
        <v>0</v>
      </c>
      <c r="E11" s="73">
        <v>38</v>
      </c>
      <c r="F11" s="186">
        <v>0</v>
      </c>
      <c r="G11" s="186">
        <v>0</v>
      </c>
      <c r="H11" s="73">
        <v>4000</v>
      </c>
      <c r="I11" s="186">
        <f t="shared" si="0"/>
        <v>81265.2</v>
      </c>
      <c r="J11" s="412"/>
      <c r="K11" s="73">
        <f t="shared" si="1"/>
        <v>25742.399999999998</v>
      </c>
      <c r="L11" s="73">
        <f t="shared" si="2"/>
        <v>12871.199999999999</v>
      </c>
      <c r="M11" s="73">
        <f t="shared" si="3"/>
        <v>102969.59999999999</v>
      </c>
      <c r="N11" s="73">
        <v>1500</v>
      </c>
      <c r="O11" s="73">
        <v>0</v>
      </c>
      <c r="P11" s="73">
        <f t="shared" si="4"/>
        <v>143083.19999999998</v>
      </c>
    </row>
    <row r="12" spans="1:17" ht="26" x14ac:dyDescent="0.35">
      <c r="A12" s="241" t="s">
        <v>248</v>
      </c>
      <c r="B12" s="75" t="s">
        <v>247</v>
      </c>
      <c r="C12" s="73">
        <v>43155.3</v>
      </c>
      <c r="D12" s="73">
        <v>0</v>
      </c>
      <c r="E12" s="73">
        <v>144</v>
      </c>
      <c r="F12" s="186">
        <v>0</v>
      </c>
      <c r="G12" s="186">
        <v>0</v>
      </c>
      <c r="H12" s="73">
        <v>4000</v>
      </c>
      <c r="I12" s="186">
        <f t="shared" si="0"/>
        <v>47299.3</v>
      </c>
      <c r="J12" s="412"/>
      <c r="K12" s="73">
        <f t="shared" si="1"/>
        <v>14385.1</v>
      </c>
      <c r="L12" s="73">
        <f t="shared" si="2"/>
        <v>7192.55</v>
      </c>
      <c r="M12" s="73">
        <f t="shared" si="3"/>
        <v>57540.4</v>
      </c>
      <c r="N12" s="73">
        <v>1500</v>
      </c>
      <c r="O12" s="73">
        <v>0</v>
      </c>
      <c r="P12" s="73">
        <f t="shared" si="4"/>
        <v>80618.05</v>
      </c>
    </row>
    <row r="13" spans="1:17" x14ac:dyDescent="0.35">
      <c r="A13" s="241" t="s">
        <v>246</v>
      </c>
      <c r="B13" s="75" t="s">
        <v>245</v>
      </c>
      <c r="C13" s="73">
        <v>35995.800000000003</v>
      </c>
      <c r="D13" s="73">
        <v>0</v>
      </c>
      <c r="E13" s="73">
        <v>71</v>
      </c>
      <c r="F13" s="186">
        <v>0</v>
      </c>
      <c r="G13" s="186">
        <v>0</v>
      </c>
      <c r="H13" s="73">
        <v>3000</v>
      </c>
      <c r="I13" s="186">
        <f t="shared" si="0"/>
        <v>39066.800000000003</v>
      </c>
      <c r="J13" s="412"/>
      <c r="K13" s="73">
        <f t="shared" si="1"/>
        <v>11998.600000000002</v>
      </c>
      <c r="L13" s="73">
        <f t="shared" si="2"/>
        <v>5999.3000000000011</v>
      </c>
      <c r="M13" s="73">
        <f t="shared" si="3"/>
        <v>47994.400000000009</v>
      </c>
      <c r="N13" s="73">
        <v>1500</v>
      </c>
      <c r="O13" s="73">
        <v>0</v>
      </c>
      <c r="P13" s="73">
        <f t="shared" si="4"/>
        <v>67492.300000000017</v>
      </c>
    </row>
    <row r="14" spans="1:17" x14ac:dyDescent="0.35">
      <c r="A14" s="241" t="s">
        <v>244</v>
      </c>
      <c r="B14" s="75" t="s">
        <v>243</v>
      </c>
      <c r="C14" s="73">
        <v>31452.3</v>
      </c>
      <c r="D14" s="73">
        <v>0</v>
      </c>
      <c r="E14" s="73">
        <v>0</v>
      </c>
      <c r="F14" s="186">
        <v>0</v>
      </c>
      <c r="G14" s="186">
        <v>0</v>
      </c>
      <c r="H14" s="73">
        <v>3000</v>
      </c>
      <c r="I14" s="186">
        <f t="shared" si="0"/>
        <v>34452.300000000003</v>
      </c>
      <c r="J14" s="412"/>
      <c r="K14" s="73">
        <f t="shared" si="1"/>
        <v>10484.1</v>
      </c>
      <c r="L14" s="73">
        <f t="shared" si="2"/>
        <v>5242.05</v>
      </c>
      <c r="M14" s="73">
        <f t="shared" si="3"/>
        <v>41936.400000000001</v>
      </c>
      <c r="N14" s="73">
        <v>1500</v>
      </c>
      <c r="O14" s="73">
        <v>0</v>
      </c>
      <c r="P14" s="73">
        <f t="shared" si="4"/>
        <v>59162.55</v>
      </c>
    </row>
    <row r="15" spans="1:17" x14ac:dyDescent="0.35">
      <c r="A15" s="241" t="s">
        <v>236</v>
      </c>
      <c r="B15" s="75" t="s">
        <v>235</v>
      </c>
      <c r="C15" s="73">
        <v>31452.3</v>
      </c>
      <c r="D15" s="73">
        <v>0</v>
      </c>
      <c r="E15" s="73">
        <v>0</v>
      </c>
      <c r="F15" s="186">
        <v>0</v>
      </c>
      <c r="G15" s="186">
        <v>0</v>
      </c>
      <c r="H15" s="73">
        <v>3000</v>
      </c>
      <c r="I15" s="186">
        <f t="shared" si="0"/>
        <v>34452.300000000003</v>
      </c>
      <c r="J15" s="412"/>
      <c r="K15" s="73">
        <f t="shared" si="1"/>
        <v>10484.1</v>
      </c>
      <c r="L15" s="73">
        <f t="shared" si="2"/>
        <v>5242.05</v>
      </c>
      <c r="M15" s="73">
        <f t="shared" si="3"/>
        <v>41936.400000000001</v>
      </c>
      <c r="N15" s="73">
        <v>1500</v>
      </c>
      <c r="O15" s="73">
        <v>0</v>
      </c>
      <c r="P15" s="73">
        <f t="shared" si="4"/>
        <v>59162.55</v>
      </c>
    </row>
    <row r="16" spans="1:17" x14ac:dyDescent="0.35">
      <c r="A16" s="241" t="s">
        <v>220</v>
      </c>
      <c r="B16" s="75" t="s">
        <v>219</v>
      </c>
      <c r="C16" s="73">
        <v>31452.3</v>
      </c>
      <c r="D16" s="73">
        <v>0</v>
      </c>
      <c r="E16" s="73">
        <v>0</v>
      </c>
      <c r="F16" s="186">
        <v>0</v>
      </c>
      <c r="G16" s="186">
        <v>0</v>
      </c>
      <c r="H16" s="73">
        <v>3000</v>
      </c>
      <c r="I16" s="186">
        <f t="shared" si="0"/>
        <v>34452.300000000003</v>
      </c>
      <c r="J16" s="412"/>
      <c r="K16" s="73">
        <f t="shared" si="1"/>
        <v>10484.1</v>
      </c>
      <c r="L16" s="73">
        <f t="shared" si="2"/>
        <v>5242.05</v>
      </c>
      <c r="M16" s="73">
        <f t="shared" si="3"/>
        <v>41936.400000000001</v>
      </c>
      <c r="N16" s="73">
        <v>1500</v>
      </c>
      <c r="O16" s="73">
        <v>0</v>
      </c>
      <c r="P16" s="73">
        <f t="shared" si="4"/>
        <v>59162.55</v>
      </c>
    </row>
    <row r="17" spans="1:17" x14ac:dyDescent="0.35">
      <c r="A17" s="243" t="s">
        <v>223</v>
      </c>
      <c r="B17" s="315" t="s">
        <v>222</v>
      </c>
      <c r="C17" s="316">
        <v>27040.2</v>
      </c>
      <c r="D17" s="73">
        <v>0</v>
      </c>
      <c r="E17" s="316">
        <v>108</v>
      </c>
      <c r="F17" s="186">
        <v>0</v>
      </c>
      <c r="G17" s="186">
        <v>0</v>
      </c>
      <c r="H17" s="316">
        <v>3500</v>
      </c>
      <c r="I17" s="186">
        <f t="shared" si="0"/>
        <v>30648.2</v>
      </c>
      <c r="J17" s="412"/>
      <c r="K17" s="73">
        <f t="shared" si="1"/>
        <v>9013.4</v>
      </c>
      <c r="L17" s="73">
        <f t="shared" si="2"/>
        <v>4506.7</v>
      </c>
      <c r="M17" s="73">
        <f t="shared" si="3"/>
        <v>36053.599999999999</v>
      </c>
      <c r="N17" s="73">
        <v>1500</v>
      </c>
      <c r="O17" s="73">
        <v>0</v>
      </c>
      <c r="P17" s="73">
        <f t="shared" si="4"/>
        <v>51073.7</v>
      </c>
    </row>
    <row r="18" spans="1:17" ht="26" x14ac:dyDescent="0.35">
      <c r="A18" s="241" t="s">
        <v>250</v>
      </c>
      <c r="B18" s="317" t="s">
        <v>249</v>
      </c>
      <c r="C18" s="188">
        <v>11882.7</v>
      </c>
      <c r="D18" s="188">
        <v>9652.9599999999991</v>
      </c>
      <c r="E18" s="318">
        <v>108</v>
      </c>
      <c r="F18" s="186">
        <v>0</v>
      </c>
      <c r="G18" s="186">
        <v>0</v>
      </c>
      <c r="H18" s="188">
        <v>2500</v>
      </c>
      <c r="I18" s="186">
        <f t="shared" si="0"/>
        <v>24143.66</v>
      </c>
      <c r="J18" s="319"/>
      <c r="K18" s="73">
        <f t="shared" si="1"/>
        <v>7178.5533333333333</v>
      </c>
      <c r="L18" s="73">
        <f t="shared" si="2"/>
        <v>3589.2766666666666</v>
      </c>
      <c r="M18" s="73">
        <f t="shared" si="3"/>
        <v>28714.213333333333</v>
      </c>
      <c r="N18" s="73">
        <v>1500</v>
      </c>
      <c r="O18" s="73">
        <v>0</v>
      </c>
      <c r="P18" s="73">
        <f t="shared" si="4"/>
        <v>40982.043333333335</v>
      </c>
    </row>
    <row r="20" spans="1:17" x14ac:dyDescent="0.35">
      <c r="A20" s="625" t="s">
        <v>104</v>
      </c>
      <c r="B20" s="625"/>
      <c r="C20" s="625"/>
      <c r="D20" s="281"/>
      <c r="E20" s="281"/>
      <c r="F20" s="281"/>
      <c r="G20" s="281"/>
      <c r="H20" s="281"/>
      <c r="I20" s="281"/>
      <c r="J20" s="281"/>
      <c r="K20" s="281"/>
      <c r="L20" s="281"/>
      <c r="M20" s="281"/>
      <c r="N20" s="281"/>
      <c r="O20" s="281"/>
      <c r="P20" s="281"/>
      <c r="Q20" s="281"/>
    </row>
    <row r="21" spans="1:17" ht="16.25" customHeight="1" x14ac:dyDescent="0.35">
      <c r="A21" s="597" t="s">
        <v>88</v>
      </c>
      <c r="B21" s="599" t="s">
        <v>970</v>
      </c>
      <c r="C21" s="599" t="s">
        <v>971</v>
      </c>
      <c r="D21" s="599"/>
      <c r="E21" s="599"/>
      <c r="F21" s="599"/>
      <c r="G21" s="599"/>
      <c r="H21" s="599"/>
      <c r="I21" s="599"/>
      <c r="J21" s="382"/>
      <c r="K21" s="599" t="s">
        <v>972</v>
      </c>
      <c r="L21" s="599"/>
      <c r="M21" s="599"/>
      <c r="N21" s="599"/>
      <c r="O21" s="599"/>
      <c r="P21" s="599"/>
    </row>
    <row r="22" spans="1:17" ht="43.5" x14ac:dyDescent="0.35">
      <c r="A22" s="597"/>
      <c r="B22" s="599"/>
      <c r="C22" s="470" t="s">
        <v>101</v>
      </c>
      <c r="D22" s="490" t="s">
        <v>112</v>
      </c>
      <c r="E22" s="470" t="s">
        <v>85</v>
      </c>
      <c r="F22" s="490" t="s">
        <v>390</v>
      </c>
      <c r="G22" s="490" t="s">
        <v>389</v>
      </c>
      <c r="H22" s="470" t="s">
        <v>111</v>
      </c>
      <c r="I22" s="470" t="s">
        <v>94</v>
      </c>
      <c r="J22" s="382"/>
      <c r="K22" s="473" t="s">
        <v>976</v>
      </c>
      <c r="L22" s="473" t="s">
        <v>977</v>
      </c>
      <c r="M22" s="473" t="s">
        <v>978</v>
      </c>
      <c r="N22" s="470" t="s">
        <v>96</v>
      </c>
      <c r="O22" s="470" t="s">
        <v>388</v>
      </c>
      <c r="P22" s="470" t="s">
        <v>94</v>
      </c>
    </row>
    <row r="23" spans="1:17" x14ac:dyDescent="0.35">
      <c r="A23" s="417" t="s">
        <v>261</v>
      </c>
      <c r="B23" s="185" t="s">
        <v>387</v>
      </c>
      <c r="C23" s="186">
        <v>21535.8</v>
      </c>
      <c r="D23" s="186">
        <v>0</v>
      </c>
      <c r="E23" s="186">
        <v>144</v>
      </c>
      <c r="F23" s="186">
        <f>+(C23/30)</f>
        <v>717.86</v>
      </c>
      <c r="G23" s="186">
        <v>0</v>
      </c>
      <c r="H23" s="186">
        <v>2500</v>
      </c>
      <c r="I23" s="186">
        <f t="shared" ref="I23:I54" si="5">SUM(C23:H23)</f>
        <v>24897.66</v>
      </c>
      <c r="J23" s="320"/>
      <c r="K23" s="441">
        <f t="shared" ref="K23:K54" si="6">((C23+D23)/30)*10</f>
        <v>7178.6</v>
      </c>
      <c r="L23" s="441">
        <f t="shared" ref="L23:L54" si="7">((C23+D23)/30)*5</f>
        <v>3589.3</v>
      </c>
      <c r="M23" s="441">
        <f t="shared" ref="M23:M54" si="8">((C23+D23)/30)*40</f>
        <v>28714.400000000001</v>
      </c>
      <c r="N23" s="441">
        <v>1500</v>
      </c>
      <c r="O23" s="441">
        <f>(C23/30)*5</f>
        <v>3589.3</v>
      </c>
      <c r="P23" s="441">
        <f t="shared" ref="P23:P54" si="9">+K23+L23+M23+N23+O23</f>
        <v>44571.600000000006</v>
      </c>
    </row>
    <row r="24" spans="1:17" x14ac:dyDescent="0.35">
      <c r="A24" s="241" t="s">
        <v>386</v>
      </c>
      <c r="B24" s="75" t="s">
        <v>218</v>
      </c>
      <c r="C24" s="186">
        <v>20428.8</v>
      </c>
      <c r="D24" s="186">
        <v>0</v>
      </c>
      <c r="E24" s="186">
        <v>108</v>
      </c>
      <c r="F24" s="186">
        <v>0</v>
      </c>
      <c r="G24" s="186">
        <v>0</v>
      </c>
      <c r="H24" s="186">
        <v>2500</v>
      </c>
      <c r="I24" s="186">
        <f t="shared" si="5"/>
        <v>23036.799999999999</v>
      </c>
      <c r="J24" s="320"/>
      <c r="K24" s="442">
        <f t="shared" si="6"/>
        <v>6809.5999999999995</v>
      </c>
      <c r="L24" s="442">
        <f t="shared" si="7"/>
        <v>3404.7999999999997</v>
      </c>
      <c r="M24" s="442">
        <f t="shared" si="8"/>
        <v>27238.399999999998</v>
      </c>
      <c r="N24" s="442">
        <v>1500</v>
      </c>
      <c r="O24" s="442">
        <v>0</v>
      </c>
      <c r="P24" s="442">
        <f t="shared" si="9"/>
        <v>38952.799999999996</v>
      </c>
    </row>
    <row r="25" spans="1:17" x14ac:dyDescent="0.35">
      <c r="A25" s="241" t="s">
        <v>385</v>
      </c>
      <c r="B25" s="75" t="s">
        <v>218</v>
      </c>
      <c r="C25" s="186">
        <v>20428.8</v>
      </c>
      <c r="D25" s="186">
        <v>0</v>
      </c>
      <c r="E25" s="186">
        <v>108</v>
      </c>
      <c r="F25" s="186">
        <v>0</v>
      </c>
      <c r="G25" s="186">
        <v>0</v>
      </c>
      <c r="H25" s="186">
        <v>2500</v>
      </c>
      <c r="I25" s="186">
        <f t="shared" si="5"/>
        <v>23036.799999999999</v>
      </c>
      <c r="J25" s="320"/>
      <c r="K25" s="442">
        <f t="shared" si="6"/>
        <v>6809.5999999999995</v>
      </c>
      <c r="L25" s="442">
        <f t="shared" si="7"/>
        <v>3404.7999999999997</v>
      </c>
      <c r="M25" s="442">
        <f t="shared" si="8"/>
        <v>27238.399999999998</v>
      </c>
      <c r="N25" s="442">
        <v>1500</v>
      </c>
      <c r="O25" s="442">
        <v>0</v>
      </c>
      <c r="P25" s="442">
        <f t="shared" si="9"/>
        <v>38952.799999999996</v>
      </c>
    </row>
    <row r="26" spans="1:17" x14ac:dyDescent="0.35">
      <c r="A26" s="241" t="s">
        <v>384</v>
      </c>
      <c r="B26" s="75" t="s">
        <v>218</v>
      </c>
      <c r="C26" s="186">
        <v>20428.8</v>
      </c>
      <c r="D26" s="186">
        <v>0</v>
      </c>
      <c r="E26" s="186">
        <v>144</v>
      </c>
      <c r="F26" s="186">
        <v>0</v>
      </c>
      <c r="G26" s="186">
        <v>0</v>
      </c>
      <c r="H26" s="186">
        <v>2500</v>
      </c>
      <c r="I26" s="186">
        <f t="shared" si="5"/>
        <v>23072.799999999999</v>
      </c>
      <c r="J26" s="320"/>
      <c r="K26" s="442">
        <f t="shared" si="6"/>
        <v>6809.5999999999995</v>
      </c>
      <c r="L26" s="442">
        <f t="shared" si="7"/>
        <v>3404.7999999999997</v>
      </c>
      <c r="M26" s="442">
        <f t="shared" si="8"/>
        <v>27238.399999999998</v>
      </c>
      <c r="N26" s="442">
        <v>1500</v>
      </c>
      <c r="O26" s="442">
        <v>0</v>
      </c>
      <c r="P26" s="442">
        <f t="shared" si="9"/>
        <v>38952.799999999996</v>
      </c>
    </row>
    <row r="27" spans="1:17" x14ac:dyDescent="0.35">
      <c r="A27" s="241" t="s">
        <v>383</v>
      </c>
      <c r="B27" s="75" t="s">
        <v>218</v>
      </c>
      <c r="C27" s="186">
        <v>20428.8</v>
      </c>
      <c r="D27" s="186">
        <v>0</v>
      </c>
      <c r="E27" s="186">
        <v>144</v>
      </c>
      <c r="F27" s="186">
        <v>0</v>
      </c>
      <c r="G27" s="186">
        <v>0</v>
      </c>
      <c r="H27" s="186">
        <v>2500</v>
      </c>
      <c r="I27" s="186">
        <f t="shared" si="5"/>
        <v>23072.799999999999</v>
      </c>
      <c r="J27" s="320"/>
      <c r="K27" s="442">
        <f t="shared" si="6"/>
        <v>6809.5999999999995</v>
      </c>
      <c r="L27" s="442">
        <f t="shared" si="7"/>
        <v>3404.7999999999997</v>
      </c>
      <c r="M27" s="442">
        <f t="shared" si="8"/>
        <v>27238.399999999998</v>
      </c>
      <c r="N27" s="442">
        <v>1500</v>
      </c>
      <c r="O27" s="442">
        <v>0</v>
      </c>
      <c r="P27" s="442">
        <f t="shared" si="9"/>
        <v>38952.799999999996</v>
      </c>
    </row>
    <row r="28" spans="1:17" x14ac:dyDescent="0.35">
      <c r="A28" s="241" t="s">
        <v>382</v>
      </c>
      <c r="B28" s="75" t="s">
        <v>218</v>
      </c>
      <c r="C28" s="186">
        <v>20428.8</v>
      </c>
      <c r="D28" s="186">
        <v>0</v>
      </c>
      <c r="E28" s="186">
        <v>144</v>
      </c>
      <c r="F28" s="186">
        <v>0</v>
      </c>
      <c r="G28" s="186">
        <v>0</v>
      </c>
      <c r="H28" s="186">
        <v>2500</v>
      </c>
      <c r="I28" s="186">
        <f t="shared" si="5"/>
        <v>23072.799999999999</v>
      </c>
      <c r="J28" s="320"/>
      <c r="K28" s="442">
        <f t="shared" si="6"/>
        <v>6809.5999999999995</v>
      </c>
      <c r="L28" s="442">
        <f t="shared" si="7"/>
        <v>3404.7999999999997</v>
      </c>
      <c r="M28" s="442">
        <f t="shared" si="8"/>
        <v>27238.399999999998</v>
      </c>
      <c r="N28" s="442">
        <v>1500</v>
      </c>
      <c r="O28" s="442">
        <v>0</v>
      </c>
      <c r="P28" s="442">
        <f t="shared" si="9"/>
        <v>38952.799999999996</v>
      </c>
    </row>
    <row r="29" spans="1:17" x14ac:dyDescent="0.35">
      <c r="A29" s="241" t="s">
        <v>265</v>
      </c>
      <c r="B29" s="75" t="s">
        <v>264</v>
      </c>
      <c r="C29" s="186">
        <v>18249.900000000001</v>
      </c>
      <c r="D29" s="186">
        <v>0</v>
      </c>
      <c r="E29" s="186">
        <v>108</v>
      </c>
      <c r="F29" s="186">
        <v>0</v>
      </c>
      <c r="G29" s="186">
        <v>0</v>
      </c>
      <c r="H29" s="186">
        <v>2500</v>
      </c>
      <c r="I29" s="186">
        <f t="shared" si="5"/>
        <v>20857.900000000001</v>
      </c>
      <c r="J29" s="320"/>
      <c r="K29" s="442">
        <f t="shared" si="6"/>
        <v>6083.3</v>
      </c>
      <c r="L29" s="442">
        <f t="shared" si="7"/>
        <v>3041.65</v>
      </c>
      <c r="M29" s="442">
        <f t="shared" si="8"/>
        <v>24333.200000000001</v>
      </c>
      <c r="N29" s="442">
        <v>1500</v>
      </c>
      <c r="O29" s="442">
        <v>0</v>
      </c>
      <c r="P29" s="442">
        <f t="shared" si="9"/>
        <v>34958.15</v>
      </c>
    </row>
    <row r="30" spans="1:17" ht="26" x14ac:dyDescent="0.35">
      <c r="A30" s="241" t="s">
        <v>279</v>
      </c>
      <c r="B30" s="75" t="s">
        <v>278</v>
      </c>
      <c r="C30" s="186">
        <v>17895.900000000001</v>
      </c>
      <c r="D30" s="186">
        <v>0</v>
      </c>
      <c r="E30" s="186">
        <v>108</v>
      </c>
      <c r="F30" s="186">
        <f t="shared" ref="F30:F61" si="10">+(C30/30)</f>
        <v>596.53000000000009</v>
      </c>
      <c r="G30" s="186">
        <v>0</v>
      </c>
      <c r="H30" s="186">
        <v>2000</v>
      </c>
      <c r="I30" s="186">
        <f t="shared" si="5"/>
        <v>20600.43</v>
      </c>
      <c r="J30" s="320"/>
      <c r="K30" s="442">
        <f t="shared" si="6"/>
        <v>5965.3000000000011</v>
      </c>
      <c r="L30" s="442">
        <f t="shared" si="7"/>
        <v>2982.6500000000005</v>
      </c>
      <c r="M30" s="442">
        <f t="shared" si="8"/>
        <v>23861.200000000004</v>
      </c>
      <c r="N30" s="442">
        <v>1500</v>
      </c>
      <c r="O30" s="442">
        <f t="shared" ref="O30:O61" si="11">(C30/30)*5</f>
        <v>2982.6500000000005</v>
      </c>
      <c r="P30" s="442">
        <f t="shared" si="9"/>
        <v>37291.80000000001</v>
      </c>
    </row>
    <row r="31" spans="1:17" x14ac:dyDescent="0.35">
      <c r="A31" s="241" t="s">
        <v>281</v>
      </c>
      <c r="B31" s="75" t="s">
        <v>280</v>
      </c>
      <c r="C31" s="186">
        <v>17824.2</v>
      </c>
      <c r="D31" s="186">
        <v>0</v>
      </c>
      <c r="E31" s="186">
        <v>108</v>
      </c>
      <c r="F31" s="186">
        <f t="shared" si="10"/>
        <v>594.14</v>
      </c>
      <c r="G31" s="186">
        <v>0</v>
      </c>
      <c r="H31" s="186">
        <v>2000</v>
      </c>
      <c r="I31" s="186">
        <f t="shared" si="5"/>
        <v>20526.34</v>
      </c>
      <c r="J31" s="320"/>
      <c r="K31" s="442">
        <f t="shared" si="6"/>
        <v>5941.4</v>
      </c>
      <c r="L31" s="442">
        <f t="shared" si="7"/>
        <v>2970.7</v>
      </c>
      <c r="M31" s="442">
        <f t="shared" si="8"/>
        <v>23765.599999999999</v>
      </c>
      <c r="N31" s="442">
        <v>1500</v>
      </c>
      <c r="O31" s="442">
        <f t="shared" si="11"/>
        <v>2970.7</v>
      </c>
      <c r="P31" s="442">
        <f t="shared" si="9"/>
        <v>37148.399999999994</v>
      </c>
    </row>
    <row r="32" spans="1:17" x14ac:dyDescent="0.35">
      <c r="A32" s="241" t="s">
        <v>267</v>
      </c>
      <c r="B32" s="75" t="s">
        <v>266</v>
      </c>
      <c r="C32" s="186">
        <v>17824.2</v>
      </c>
      <c r="D32" s="186">
        <v>0</v>
      </c>
      <c r="E32" s="186">
        <v>108</v>
      </c>
      <c r="F32" s="186">
        <f t="shared" si="10"/>
        <v>594.14</v>
      </c>
      <c r="G32" s="186">
        <v>0</v>
      </c>
      <c r="H32" s="186">
        <v>2000</v>
      </c>
      <c r="I32" s="186">
        <f t="shared" si="5"/>
        <v>20526.34</v>
      </c>
      <c r="J32" s="320"/>
      <c r="K32" s="442">
        <f t="shared" si="6"/>
        <v>5941.4</v>
      </c>
      <c r="L32" s="442">
        <f t="shared" si="7"/>
        <v>2970.7</v>
      </c>
      <c r="M32" s="442">
        <f t="shared" si="8"/>
        <v>23765.599999999999</v>
      </c>
      <c r="N32" s="442">
        <v>1500</v>
      </c>
      <c r="O32" s="442">
        <f t="shared" si="11"/>
        <v>2970.7</v>
      </c>
      <c r="P32" s="442">
        <f t="shared" si="9"/>
        <v>37148.399999999994</v>
      </c>
    </row>
    <row r="33" spans="1:16" x14ac:dyDescent="0.35">
      <c r="A33" s="241" t="s">
        <v>254</v>
      </c>
      <c r="B33" s="75" t="s">
        <v>253</v>
      </c>
      <c r="C33" s="186">
        <v>17586.3</v>
      </c>
      <c r="D33" s="186">
        <v>0</v>
      </c>
      <c r="E33" s="186">
        <v>108</v>
      </c>
      <c r="F33" s="186">
        <f t="shared" si="10"/>
        <v>586.20999999999992</v>
      </c>
      <c r="G33" s="186">
        <v>0</v>
      </c>
      <c r="H33" s="186">
        <v>3500</v>
      </c>
      <c r="I33" s="186">
        <f t="shared" si="5"/>
        <v>21780.51</v>
      </c>
      <c r="J33" s="320"/>
      <c r="K33" s="442">
        <f t="shared" si="6"/>
        <v>5862.0999999999995</v>
      </c>
      <c r="L33" s="442">
        <f t="shared" si="7"/>
        <v>2931.0499999999997</v>
      </c>
      <c r="M33" s="442">
        <f t="shared" si="8"/>
        <v>23448.399999999998</v>
      </c>
      <c r="N33" s="442">
        <v>1500</v>
      </c>
      <c r="O33" s="442">
        <f t="shared" si="11"/>
        <v>2931.0499999999997</v>
      </c>
      <c r="P33" s="442">
        <f t="shared" si="9"/>
        <v>36672.6</v>
      </c>
    </row>
    <row r="34" spans="1:16" x14ac:dyDescent="0.35">
      <c r="A34" s="241" t="s">
        <v>263</v>
      </c>
      <c r="B34" s="75" t="s">
        <v>262</v>
      </c>
      <c r="C34" s="186">
        <v>10463.1</v>
      </c>
      <c r="D34" s="186">
        <v>7123.0224000000007</v>
      </c>
      <c r="E34" s="186">
        <v>38</v>
      </c>
      <c r="F34" s="186">
        <f t="shared" si="10"/>
        <v>348.77000000000004</v>
      </c>
      <c r="G34" s="186">
        <v>0</v>
      </c>
      <c r="H34" s="186">
        <v>3500</v>
      </c>
      <c r="I34" s="186">
        <f t="shared" si="5"/>
        <v>21472.892400000001</v>
      </c>
      <c r="J34" s="320"/>
      <c r="K34" s="442">
        <f t="shared" si="6"/>
        <v>5862.0407999999998</v>
      </c>
      <c r="L34" s="442">
        <f t="shared" si="7"/>
        <v>2931.0203999999999</v>
      </c>
      <c r="M34" s="442">
        <f t="shared" si="8"/>
        <v>23448.163199999999</v>
      </c>
      <c r="N34" s="442">
        <v>1500</v>
      </c>
      <c r="O34" s="442">
        <f t="shared" si="11"/>
        <v>1743.8500000000001</v>
      </c>
      <c r="P34" s="442">
        <f t="shared" si="9"/>
        <v>35485.074399999998</v>
      </c>
    </row>
    <row r="35" spans="1:16" x14ac:dyDescent="0.35">
      <c r="A35" s="241" t="s">
        <v>256</v>
      </c>
      <c r="B35" s="75" t="s">
        <v>255</v>
      </c>
      <c r="C35" s="186">
        <v>10463.1</v>
      </c>
      <c r="D35" s="186">
        <v>7123.0224000000007</v>
      </c>
      <c r="E35" s="186">
        <v>71</v>
      </c>
      <c r="F35" s="186">
        <f t="shared" si="10"/>
        <v>348.77000000000004</v>
      </c>
      <c r="G35" s="186">
        <v>0</v>
      </c>
      <c r="H35" s="186">
        <v>3500</v>
      </c>
      <c r="I35" s="186">
        <f t="shared" si="5"/>
        <v>21505.892400000001</v>
      </c>
      <c r="J35" s="320"/>
      <c r="K35" s="442">
        <f t="shared" si="6"/>
        <v>5862.0407999999998</v>
      </c>
      <c r="L35" s="442">
        <f t="shared" si="7"/>
        <v>2931.0203999999999</v>
      </c>
      <c r="M35" s="442">
        <f t="shared" si="8"/>
        <v>23448.163199999999</v>
      </c>
      <c r="N35" s="442">
        <v>1500</v>
      </c>
      <c r="O35" s="442">
        <f t="shared" si="11"/>
        <v>1743.8500000000001</v>
      </c>
      <c r="P35" s="442">
        <f t="shared" si="9"/>
        <v>35485.074399999998</v>
      </c>
    </row>
    <row r="36" spans="1:16" x14ac:dyDescent="0.35">
      <c r="A36" s="241" t="s">
        <v>252</v>
      </c>
      <c r="B36" s="75" t="s">
        <v>251</v>
      </c>
      <c r="C36" s="186">
        <v>11882.7</v>
      </c>
      <c r="D36" s="186">
        <v>5693.1679999999997</v>
      </c>
      <c r="E36" s="186">
        <v>71</v>
      </c>
      <c r="F36" s="186">
        <f t="shared" si="10"/>
        <v>396.09000000000003</v>
      </c>
      <c r="G36" s="186">
        <v>0</v>
      </c>
      <c r="H36" s="186">
        <v>2000</v>
      </c>
      <c r="I36" s="186">
        <f t="shared" si="5"/>
        <v>20042.958000000002</v>
      </c>
      <c r="J36" s="320"/>
      <c r="K36" s="442">
        <f t="shared" si="6"/>
        <v>5858.622666666668</v>
      </c>
      <c r="L36" s="442">
        <f t="shared" si="7"/>
        <v>2929.311333333334</v>
      </c>
      <c r="M36" s="442">
        <f t="shared" si="8"/>
        <v>23434.490666666672</v>
      </c>
      <c r="N36" s="442">
        <v>1500</v>
      </c>
      <c r="O36" s="442">
        <f t="shared" si="11"/>
        <v>1980.4500000000003</v>
      </c>
      <c r="P36" s="442">
        <f t="shared" si="9"/>
        <v>35702.87466666667</v>
      </c>
    </row>
    <row r="37" spans="1:16" ht="26" x14ac:dyDescent="0.35">
      <c r="A37" s="241" t="s">
        <v>260</v>
      </c>
      <c r="B37" s="75" t="s">
        <v>259</v>
      </c>
      <c r="C37" s="186">
        <v>15110.7</v>
      </c>
      <c r="D37" s="186">
        <v>0</v>
      </c>
      <c r="E37" s="186">
        <v>144</v>
      </c>
      <c r="F37" s="186">
        <f t="shared" si="10"/>
        <v>503.69</v>
      </c>
      <c r="G37" s="186">
        <v>0</v>
      </c>
      <c r="H37" s="186">
        <v>2500</v>
      </c>
      <c r="I37" s="186">
        <f t="shared" si="5"/>
        <v>18258.39</v>
      </c>
      <c r="J37" s="320"/>
      <c r="K37" s="442">
        <f t="shared" si="6"/>
        <v>5036.8999999999996</v>
      </c>
      <c r="L37" s="442">
        <f t="shared" si="7"/>
        <v>2518.4499999999998</v>
      </c>
      <c r="M37" s="442">
        <f t="shared" si="8"/>
        <v>20147.599999999999</v>
      </c>
      <c r="N37" s="442">
        <v>1500</v>
      </c>
      <c r="O37" s="442">
        <f t="shared" si="11"/>
        <v>2518.4499999999998</v>
      </c>
      <c r="P37" s="442">
        <f t="shared" si="9"/>
        <v>31721.399999999998</v>
      </c>
    </row>
    <row r="38" spans="1:16" x14ac:dyDescent="0.35">
      <c r="A38" s="241" t="s">
        <v>381</v>
      </c>
      <c r="B38" s="75" t="s">
        <v>380</v>
      </c>
      <c r="C38" s="186">
        <v>15110.7</v>
      </c>
      <c r="D38" s="186">
        <v>0</v>
      </c>
      <c r="E38" s="186">
        <v>108</v>
      </c>
      <c r="F38" s="186">
        <f t="shared" si="10"/>
        <v>503.69</v>
      </c>
      <c r="G38" s="186">
        <v>0</v>
      </c>
      <c r="H38" s="186">
        <v>3000</v>
      </c>
      <c r="I38" s="186">
        <f t="shared" si="5"/>
        <v>18722.39</v>
      </c>
      <c r="J38" s="320"/>
      <c r="K38" s="442">
        <f t="shared" si="6"/>
        <v>5036.8999999999996</v>
      </c>
      <c r="L38" s="442">
        <f t="shared" si="7"/>
        <v>2518.4499999999998</v>
      </c>
      <c r="M38" s="442">
        <f t="shared" si="8"/>
        <v>20147.599999999999</v>
      </c>
      <c r="N38" s="442">
        <v>1500</v>
      </c>
      <c r="O38" s="442">
        <f t="shared" si="11"/>
        <v>2518.4499999999998</v>
      </c>
      <c r="P38" s="442">
        <f t="shared" si="9"/>
        <v>31721.399999999998</v>
      </c>
    </row>
    <row r="39" spans="1:16" ht="26" x14ac:dyDescent="0.35">
      <c r="A39" s="241" t="s">
        <v>271</v>
      </c>
      <c r="B39" s="75" t="s">
        <v>270</v>
      </c>
      <c r="C39" s="186">
        <v>11882.7</v>
      </c>
      <c r="D39" s="186">
        <v>2970.95</v>
      </c>
      <c r="E39" s="186">
        <v>0</v>
      </c>
      <c r="F39" s="186">
        <f t="shared" si="10"/>
        <v>396.09000000000003</v>
      </c>
      <c r="G39" s="186">
        <v>0</v>
      </c>
      <c r="H39" s="186">
        <v>2500</v>
      </c>
      <c r="I39" s="186">
        <f t="shared" si="5"/>
        <v>17749.740000000002</v>
      </c>
      <c r="J39" s="320"/>
      <c r="K39" s="442">
        <f t="shared" si="6"/>
        <v>4951.2166666666672</v>
      </c>
      <c r="L39" s="442">
        <f t="shared" si="7"/>
        <v>2475.6083333333336</v>
      </c>
      <c r="M39" s="442">
        <f t="shared" si="8"/>
        <v>19804.866666666669</v>
      </c>
      <c r="N39" s="442">
        <v>1500</v>
      </c>
      <c r="O39" s="442">
        <f t="shared" si="11"/>
        <v>1980.4500000000003</v>
      </c>
      <c r="P39" s="442">
        <f t="shared" si="9"/>
        <v>30712.14166666667</v>
      </c>
    </row>
    <row r="40" spans="1:16" x14ac:dyDescent="0.35">
      <c r="A40" s="241" t="s">
        <v>379</v>
      </c>
      <c r="B40" s="75" t="s">
        <v>218</v>
      </c>
      <c r="C40" s="186">
        <v>11937.3</v>
      </c>
      <c r="D40" s="186">
        <v>2916.35</v>
      </c>
      <c r="E40" s="186">
        <v>71</v>
      </c>
      <c r="F40" s="186">
        <f t="shared" si="10"/>
        <v>397.90999999999997</v>
      </c>
      <c r="G40" s="186">
        <v>0</v>
      </c>
      <c r="H40" s="186">
        <v>2500</v>
      </c>
      <c r="I40" s="186">
        <f t="shared" si="5"/>
        <v>17822.559999999998</v>
      </c>
      <c r="J40" s="320"/>
      <c r="K40" s="442">
        <f t="shared" si="6"/>
        <v>4951.2166666666672</v>
      </c>
      <c r="L40" s="442">
        <f t="shared" si="7"/>
        <v>2475.6083333333336</v>
      </c>
      <c r="M40" s="442">
        <f t="shared" si="8"/>
        <v>19804.866666666669</v>
      </c>
      <c r="N40" s="442">
        <v>1500</v>
      </c>
      <c r="O40" s="442">
        <f t="shared" si="11"/>
        <v>1989.5499999999997</v>
      </c>
      <c r="P40" s="442">
        <f t="shared" si="9"/>
        <v>30721.241666666669</v>
      </c>
    </row>
    <row r="41" spans="1:16" x14ac:dyDescent="0.35">
      <c r="A41" s="241" t="s">
        <v>378</v>
      </c>
      <c r="B41" s="75" t="s">
        <v>218</v>
      </c>
      <c r="C41" s="186">
        <v>11882.7</v>
      </c>
      <c r="D41" s="186">
        <v>2970.9472000000001</v>
      </c>
      <c r="E41" s="186">
        <v>0</v>
      </c>
      <c r="F41" s="186">
        <f t="shared" si="10"/>
        <v>396.09000000000003</v>
      </c>
      <c r="G41" s="186">
        <v>0</v>
      </c>
      <c r="H41" s="186">
        <v>2500</v>
      </c>
      <c r="I41" s="186">
        <f t="shared" si="5"/>
        <v>17749.737200000003</v>
      </c>
      <c r="J41" s="320"/>
      <c r="K41" s="442">
        <f t="shared" si="6"/>
        <v>4951.2157333333344</v>
      </c>
      <c r="L41" s="442">
        <f t="shared" si="7"/>
        <v>2475.6078666666672</v>
      </c>
      <c r="M41" s="442">
        <f t="shared" si="8"/>
        <v>19804.862933333337</v>
      </c>
      <c r="N41" s="442">
        <v>1500</v>
      </c>
      <c r="O41" s="442">
        <f t="shared" si="11"/>
        <v>1980.4500000000003</v>
      </c>
      <c r="P41" s="442">
        <f t="shared" si="9"/>
        <v>30712.136533333342</v>
      </c>
    </row>
    <row r="42" spans="1:16" x14ac:dyDescent="0.35">
      <c r="A42" s="241" t="s">
        <v>269</v>
      </c>
      <c r="B42" s="75" t="s">
        <v>268</v>
      </c>
      <c r="C42" s="186">
        <v>8652.9</v>
      </c>
      <c r="D42" s="186">
        <v>5907</v>
      </c>
      <c r="E42" s="186">
        <v>38</v>
      </c>
      <c r="F42" s="186">
        <f t="shared" si="10"/>
        <v>288.43</v>
      </c>
      <c r="G42" s="186">
        <v>0</v>
      </c>
      <c r="H42" s="186">
        <v>3000</v>
      </c>
      <c r="I42" s="186">
        <f t="shared" si="5"/>
        <v>17886.330000000002</v>
      </c>
      <c r="J42" s="320"/>
      <c r="K42" s="442">
        <f t="shared" si="6"/>
        <v>4853.3</v>
      </c>
      <c r="L42" s="442">
        <f t="shared" si="7"/>
        <v>2426.65</v>
      </c>
      <c r="M42" s="442">
        <f t="shared" si="8"/>
        <v>19413.2</v>
      </c>
      <c r="N42" s="442">
        <v>1500</v>
      </c>
      <c r="O42" s="442">
        <f t="shared" si="11"/>
        <v>1442.15</v>
      </c>
      <c r="P42" s="442">
        <f t="shared" si="9"/>
        <v>29635.300000000003</v>
      </c>
    </row>
    <row r="43" spans="1:16" ht="26" x14ac:dyDescent="0.35">
      <c r="A43" s="241" t="s">
        <v>273</v>
      </c>
      <c r="B43" s="75" t="s">
        <v>272</v>
      </c>
      <c r="C43" s="186">
        <v>11937.3</v>
      </c>
      <c r="D43" s="186">
        <v>2622.57</v>
      </c>
      <c r="E43" s="186">
        <v>71</v>
      </c>
      <c r="F43" s="186">
        <f t="shared" si="10"/>
        <v>397.90999999999997</v>
      </c>
      <c r="G43" s="186">
        <v>0</v>
      </c>
      <c r="H43" s="186">
        <v>2000</v>
      </c>
      <c r="I43" s="186">
        <f t="shared" si="5"/>
        <v>17028.78</v>
      </c>
      <c r="J43" s="320"/>
      <c r="K43" s="442">
        <f t="shared" si="6"/>
        <v>4853.2899999999991</v>
      </c>
      <c r="L43" s="442">
        <f t="shared" si="7"/>
        <v>2426.6449999999995</v>
      </c>
      <c r="M43" s="442">
        <f t="shared" si="8"/>
        <v>19413.159999999996</v>
      </c>
      <c r="N43" s="442">
        <v>1500</v>
      </c>
      <c r="O43" s="442">
        <f t="shared" si="11"/>
        <v>1989.5499999999997</v>
      </c>
      <c r="P43" s="442">
        <f t="shared" si="9"/>
        <v>30182.644999999993</v>
      </c>
    </row>
    <row r="44" spans="1:16" x14ac:dyDescent="0.35">
      <c r="A44" s="241" t="s">
        <v>377</v>
      </c>
      <c r="B44" s="75" t="s">
        <v>376</v>
      </c>
      <c r="C44" s="186">
        <v>14256</v>
      </c>
      <c r="D44" s="186">
        <v>0</v>
      </c>
      <c r="E44" s="186">
        <v>144</v>
      </c>
      <c r="F44" s="186">
        <f t="shared" si="10"/>
        <v>475.2</v>
      </c>
      <c r="G44" s="186">
        <v>0</v>
      </c>
      <c r="H44" s="186">
        <v>2500</v>
      </c>
      <c r="I44" s="186">
        <f t="shared" si="5"/>
        <v>17375.2</v>
      </c>
      <c r="J44" s="320"/>
      <c r="K44" s="442">
        <f t="shared" si="6"/>
        <v>4752</v>
      </c>
      <c r="L44" s="442">
        <f t="shared" si="7"/>
        <v>2376</v>
      </c>
      <c r="M44" s="442">
        <f t="shared" si="8"/>
        <v>19008</v>
      </c>
      <c r="N44" s="442">
        <v>1500</v>
      </c>
      <c r="O44" s="442">
        <f t="shared" si="11"/>
        <v>2376</v>
      </c>
      <c r="P44" s="442">
        <f t="shared" si="9"/>
        <v>30012</v>
      </c>
    </row>
    <row r="45" spans="1:16" ht="26" x14ac:dyDescent="0.35">
      <c r="A45" s="241" t="s">
        <v>226</v>
      </c>
      <c r="B45" s="75" t="s">
        <v>225</v>
      </c>
      <c r="C45" s="186">
        <v>9152.1</v>
      </c>
      <c r="D45" s="186">
        <v>4160</v>
      </c>
      <c r="E45" s="186">
        <v>0</v>
      </c>
      <c r="F45" s="186">
        <f t="shared" si="10"/>
        <v>305.07</v>
      </c>
      <c r="G45" s="186">
        <v>0</v>
      </c>
      <c r="H45" s="186">
        <v>2000</v>
      </c>
      <c r="I45" s="186">
        <f t="shared" si="5"/>
        <v>15617.17</v>
      </c>
      <c r="J45" s="320"/>
      <c r="K45" s="442">
        <f t="shared" si="6"/>
        <v>4437.3666666666668</v>
      </c>
      <c r="L45" s="442">
        <f t="shared" si="7"/>
        <v>2218.6833333333334</v>
      </c>
      <c r="M45" s="442">
        <f t="shared" si="8"/>
        <v>17749.466666666667</v>
      </c>
      <c r="N45" s="442">
        <v>1500</v>
      </c>
      <c r="O45" s="442">
        <f t="shared" si="11"/>
        <v>1525.35</v>
      </c>
      <c r="P45" s="442">
        <f t="shared" si="9"/>
        <v>27430.866666666665</v>
      </c>
    </row>
    <row r="46" spans="1:16" x14ac:dyDescent="0.35">
      <c r="A46" s="241" t="s">
        <v>277</v>
      </c>
      <c r="B46" s="75" t="s">
        <v>276</v>
      </c>
      <c r="C46" s="186">
        <v>11937.3</v>
      </c>
      <c r="D46" s="186">
        <v>1062.568</v>
      </c>
      <c r="E46" s="186">
        <v>0</v>
      </c>
      <c r="F46" s="186">
        <f t="shared" si="10"/>
        <v>397.90999999999997</v>
      </c>
      <c r="G46" s="186">
        <v>0</v>
      </c>
      <c r="H46" s="186">
        <v>2500</v>
      </c>
      <c r="I46" s="186">
        <f t="shared" si="5"/>
        <v>15897.777999999998</v>
      </c>
      <c r="J46" s="320"/>
      <c r="K46" s="442">
        <f t="shared" si="6"/>
        <v>4333.2893333333332</v>
      </c>
      <c r="L46" s="442">
        <f t="shared" si="7"/>
        <v>2166.6446666666666</v>
      </c>
      <c r="M46" s="442">
        <f t="shared" si="8"/>
        <v>17333.157333333333</v>
      </c>
      <c r="N46" s="442">
        <v>1500</v>
      </c>
      <c r="O46" s="442">
        <f t="shared" si="11"/>
        <v>1989.5499999999997</v>
      </c>
      <c r="P46" s="442">
        <f t="shared" si="9"/>
        <v>27322.641333333329</v>
      </c>
    </row>
    <row r="47" spans="1:16" x14ac:dyDescent="0.35">
      <c r="A47" s="241" t="s">
        <v>375</v>
      </c>
      <c r="B47" s="75" t="s">
        <v>224</v>
      </c>
      <c r="C47" s="186">
        <v>9152.1</v>
      </c>
      <c r="D47" s="186">
        <v>3678.1680000000001</v>
      </c>
      <c r="E47" s="186">
        <v>0</v>
      </c>
      <c r="F47" s="186">
        <f t="shared" si="10"/>
        <v>305.07</v>
      </c>
      <c r="G47" s="186">
        <v>0</v>
      </c>
      <c r="H47" s="186">
        <v>2000</v>
      </c>
      <c r="I47" s="186">
        <f t="shared" si="5"/>
        <v>15135.338</v>
      </c>
      <c r="J47" s="320"/>
      <c r="K47" s="442">
        <f t="shared" si="6"/>
        <v>4276.7559999999994</v>
      </c>
      <c r="L47" s="442">
        <f t="shared" si="7"/>
        <v>2138.3779999999997</v>
      </c>
      <c r="M47" s="442">
        <f t="shared" si="8"/>
        <v>17107.023999999998</v>
      </c>
      <c r="N47" s="442">
        <v>1500</v>
      </c>
      <c r="O47" s="442">
        <f t="shared" si="11"/>
        <v>1525.35</v>
      </c>
      <c r="P47" s="442">
        <f t="shared" si="9"/>
        <v>26547.507999999994</v>
      </c>
    </row>
    <row r="48" spans="1:16" x14ac:dyDescent="0.35">
      <c r="A48" s="241" t="s">
        <v>228</v>
      </c>
      <c r="B48" s="75" t="s">
        <v>227</v>
      </c>
      <c r="C48" s="186">
        <v>12680.7</v>
      </c>
      <c r="D48" s="186">
        <v>0</v>
      </c>
      <c r="E48" s="186">
        <v>184</v>
      </c>
      <c r="F48" s="186">
        <f t="shared" si="10"/>
        <v>422.69</v>
      </c>
      <c r="G48" s="186">
        <v>0</v>
      </c>
      <c r="H48" s="186">
        <v>2500</v>
      </c>
      <c r="I48" s="186">
        <f t="shared" si="5"/>
        <v>15787.390000000001</v>
      </c>
      <c r="J48" s="320"/>
      <c r="K48" s="442">
        <f t="shared" si="6"/>
        <v>4226.8999999999996</v>
      </c>
      <c r="L48" s="442">
        <f t="shared" si="7"/>
        <v>2113.4499999999998</v>
      </c>
      <c r="M48" s="442">
        <f t="shared" si="8"/>
        <v>16907.599999999999</v>
      </c>
      <c r="N48" s="442">
        <v>1500</v>
      </c>
      <c r="O48" s="442">
        <f t="shared" si="11"/>
        <v>2113.4499999999998</v>
      </c>
      <c r="P48" s="442">
        <f t="shared" si="9"/>
        <v>26861.399999999998</v>
      </c>
    </row>
    <row r="49" spans="1:16" ht="26" x14ac:dyDescent="0.35">
      <c r="A49" s="241" t="s">
        <v>374</v>
      </c>
      <c r="B49" s="75" t="s">
        <v>240</v>
      </c>
      <c r="C49" s="186">
        <v>12108</v>
      </c>
      <c r="D49" s="186">
        <v>0</v>
      </c>
      <c r="E49" s="186">
        <v>71</v>
      </c>
      <c r="F49" s="186">
        <f t="shared" si="10"/>
        <v>403.6</v>
      </c>
      <c r="G49" s="186">
        <v>400</v>
      </c>
      <c r="H49" s="186">
        <v>2000</v>
      </c>
      <c r="I49" s="186">
        <f t="shared" si="5"/>
        <v>14982.6</v>
      </c>
      <c r="J49" s="320"/>
      <c r="K49" s="442">
        <f t="shared" si="6"/>
        <v>4036</v>
      </c>
      <c r="L49" s="442">
        <f t="shared" si="7"/>
        <v>2018</v>
      </c>
      <c r="M49" s="442">
        <f t="shared" si="8"/>
        <v>16144</v>
      </c>
      <c r="N49" s="442">
        <v>1500</v>
      </c>
      <c r="O49" s="442">
        <f t="shared" si="11"/>
        <v>2018</v>
      </c>
      <c r="P49" s="442">
        <f t="shared" si="9"/>
        <v>25716</v>
      </c>
    </row>
    <row r="50" spans="1:16" x14ac:dyDescent="0.35">
      <c r="A50" s="241" t="s">
        <v>242</v>
      </c>
      <c r="B50" s="75" t="s">
        <v>241</v>
      </c>
      <c r="C50" s="186">
        <v>8652.9</v>
      </c>
      <c r="D50" s="186">
        <v>3284.424</v>
      </c>
      <c r="E50" s="186">
        <v>71</v>
      </c>
      <c r="F50" s="186">
        <f t="shared" si="10"/>
        <v>288.43</v>
      </c>
      <c r="G50" s="186">
        <v>0</v>
      </c>
      <c r="H50" s="186">
        <v>2000</v>
      </c>
      <c r="I50" s="186">
        <f t="shared" si="5"/>
        <v>14296.754000000001</v>
      </c>
      <c r="J50" s="320"/>
      <c r="K50" s="442">
        <f t="shared" si="6"/>
        <v>3979.1080000000002</v>
      </c>
      <c r="L50" s="442">
        <f t="shared" si="7"/>
        <v>1989.5540000000001</v>
      </c>
      <c r="M50" s="442">
        <f t="shared" si="8"/>
        <v>15916.432000000001</v>
      </c>
      <c r="N50" s="442">
        <v>1500</v>
      </c>
      <c r="O50" s="442">
        <f t="shared" si="11"/>
        <v>1442.15</v>
      </c>
      <c r="P50" s="442">
        <f t="shared" si="9"/>
        <v>24827.244000000002</v>
      </c>
    </row>
    <row r="51" spans="1:16" x14ac:dyDescent="0.35">
      <c r="A51" s="241" t="s">
        <v>373</v>
      </c>
      <c r="B51" s="75" t="s">
        <v>239</v>
      </c>
      <c r="C51" s="186">
        <v>8652.9</v>
      </c>
      <c r="D51" s="186">
        <v>3284.424</v>
      </c>
      <c r="E51" s="186">
        <v>71</v>
      </c>
      <c r="F51" s="186">
        <f t="shared" si="10"/>
        <v>288.43</v>
      </c>
      <c r="G51" s="186">
        <v>0</v>
      </c>
      <c r="H51" s="186">
        <v>2000</v>
      </c>
      <c r="I51" s="186">
        <f t="shared" si="5"/>
        <v>14296.754000000001</v>
      </c>
      <c r="J51" s="320"/>
      <c r="K51" s="442">
        <f t="shared" si="6"/>
        <v>3979.1080000000002</v>
      </c>
      <c r="L51" s="442">
        <f t="shared" si="7"/>
        <v>1989.5540000000001</v>
      </c>
      <c r="M51" s="442">
        <f t="shared" si="8"/>
        <v>15916.432000000001</v>
      </c>
      <c r="N51" s="442">
        <v>1500</v>
      </c>
      <c r="O51" s="442">
        <f t="shared" si="11"/>
        <v>1442.15</v>
      </c>
      <c r="P51" s="442">
        <f t="shared" si="9"/>
        <v>24827.244000000002</v>
      </c>
    </row>
    <row r="52" spans="1:16" ht="26" x14ac:dyDescent="0.35">
      <c r="A52" s="241" t="s">
        <v>275</v>
      </c>
      <c r="B52" s="75" t="s">
        <v>274</v>
      </c>
      <c r="C52" s="186">
        <v>11937.3</v>
      </c>
      <c r="D52" s="186">
        <v>0</v>
      </c>
      <c r="E52" s="186">
        <v>71</v>
      </c>
      <c r="F52" s="186">
        <f t="shared" si="10"/>
        <v>397.90999999999997</v>
      </c>
      <c r="G52" s="186">
        <v>400</v>
      </c>
      <c r="H52" s="186">
        <v>2000</v>
      </c>
      <c r="I52" s="186">
        <f t="shared" si="5"/>
        <v>14806.21</v>
      </c>
      <c r="J52" s="320"/>
      <c r="K52" s="442">
        <f t="shared" si="6"/>
        <v>3979.0999999999995</v>
      </c>
      <c r="L52" s="442">
        <f t="shared" si="7"/>
        <v>1989.5499999999997</v>
      </c>
      <c r="M52" s="442">
        <f t="shared" si="8"/>
        <v>15916.399999999998</v>
      </c>
      <c r="N52" s="442">
        <v>1500</v>
      </c>
      <c r="O52" s="442">
        <f t="shared" si="11"/>
        <v>1989.5499999999997</v>
      </c>
      <c r="P52" s="442">
        <f t="shared" si="9"/>
        <v>25374.599999999995</v>
      </c>
    </row>
    <row r="53" spans="1:16" ht="26" x14ac:dyDescent="0.35">
      <c r="A53" s="241" t="s">
        <v>372</v>
      </c>
      <c r="B53" s="75" t="s">
        <v>240</v>
      </c>
      <c r="C53" s="186">
        <v>11937.3</v>
      </c>
      <c r="D53" s="186">
        <v>0</v>
      </c>
      <c r="E53" s="186">
        <v>71</v>
      </c>
      <c r="F53" s="186">
        <f t="shared" si="10"/>
        <v>397.90999999999997</v>
      </c>
      <c r="G53" s="186">
        <v>400</v>
      </c>
      <c r="H53" s="186">
        <v>2000</v>
      </c>
      <c r="I53" s="186">
        <f t="shared" si="5"/>
        <v>14806.21</v>
      </c>
      <c r="J53" s="320"/>
      <c r="K53" s="442">
        <f t="shared" si="6"/>
        <v>3979.0999999999995</v>
      </c>
      <c r="L53" s="442">
        <f t="shared" si="7"/>
        <v>1989.5499999999997</v>
      </c>
      <c r="M53" s="442">
        <f t="shared" si="8"/>
        <v>15916.399999999998</v>
      </c>
      <c r="N53" s="442">
        <v>1500</v>
      </c>
      <c r="O53" s="442">
        <f t="shared" si="11"/>
        <v>1989.5499999999997</v>
      </c>
      <c r="P53" s="442">
        <f t="shared" si="9"/>
        <v>25374.599999999995</v>
      </c>
    </row>
    <row r="54" spans="1:16" ht="26" x14ac:dyDescent="0.35">
      <c r="A54" s="241" t="s">
        <v>371</v>
      </c>
      <c r="B54" s="75" t="s">
        <v>240</v>
      </c>
      <c r="C54" s="186">
        <v>11937.3</v>
      </c>
      <c r="D54" s="186">
        <v>0</v>
      </c>
      <c r="E54" s="186">
        <v>38</v>
      </c>
      <c r="F54" s="186">
        <f t="shared" si="10"/>
        <v>397.90999999999997</v>
      </c>
      <c r="G54" s="186">
        <v>400</v>
      </c>
      <c r="H54" s="186">
        <v>2000</v>
      </c>
      <c r="I54" s="186">
        <f t="shared" si="5"/>
        <v>14773.21</v>
      </c>
      <c r="J54" s="320"/>
      <c r="K54" s="442">
        <f t="shared" si="6"/>
        <v>3979.0999999999995</v>
      </c>
      <c r="L54" s="442">
        <f t="shared" si="7"/>
        <v>1989.5499999999997</v>
      </c>
      <c r="M54" s="442">
        <f t="shared" si="8"/>
        <v>15916.399999999998</v>
      </c>
      <c r="N54" s="442">
        <v>1500</v>
      </c>
      <c r="O54" s="442">
        <f t="shared" si="11"/>
        <v>1989.5499999999997</v>
      </c>
      <c r="P54" s="442">
        <f t="shared" si="9"/>
        <v>25374.599999999995</v>
      </c>
    </row>
    <row r="55" spans="1:16" x14ac:dyDescent="0.35">
      <c r="A55" s="241" t="s">
        <v>370</v>
      </c>
      <c r="B55" s="75" t="s">
        <v>221</v>
      </c>
      <c r="C55" s="186">
        <v>11937.3</v>
      </c>
      <c r="D55" s="186">
        <v>0</v>
      </c>
      <c r="E55" s="186">
        <v>108</v>
      </c>
      <c r="F55" s="186">
        <f t="shared" si="10"/>
        <v>397.90999999999997</v>
      </c>
      <c r="G55" s="186">
        <v>400</v>
      </c>
      <c r="H55" s="186">
        <v>2500</v>
      </c>
      <c r="I55" s="186">
        <f t="shared" ref="I55:I86" si="12">SUM(C55:H55)</f>
        <v>15343.21</v>
      </c>
      <c r="J55" s="320"/>
      <c r="K55" s="442">
        <f t="shared" ref="K55:K86" si="13">((C55+D55)/30)*10</f>
        <v>3979.0999999999995</v>
      </c>
      <c r="L55" s="442">
        <f t="shared" ref="L55:L86" si="14">((C55+D55)/30)*5</f>
        <v>1989.5499999999997</v>
      </c>
      <c r="M55" s="442">
        <f t="shared" ref="M55:M86" si="15">((C55+D55)/30)*40</f>
        <v>15916.399999999998</v>
      </c>
      <c r="N55" s="442">
        <v>1500</v>
      </c>
      <c r="O55" s="442">
        <f t="shared" si="11"/>
        <v>1989.5499999999997</v>
      </c>
      <c r="P55" s="442">
        <f t="shared" ref="P55:P86" si="16">+K55+L55+M55+N55+O55</f>
        <v>25374.599999999995</v>
      </c>
    </row>
    <row r="56" spans="1:16" x14ac:dyDescent="0.35">
      <c r="A56" s="241" t="s">
        <v>369</v>
      </c>
      <c r="B56" s="75" t="s">
        <v>221</v>
      </c>
      <c r="C56" s="186">
        <v>11937.3</v>
      </c>
      <c r="D56" s="186">
        <v>0</v>
      </c>
      <c r="E56" s="186">
        <v>71</v>
      </c>
      <c r="F56" s="186">
        <f t="shared" si="10"/>
        <v>397.90999999999997</v>
      </c>
      <c r="G56" s="186">
        <v>400</v>
      </c>
      <c r="H56" s="186">
        <v>2000</v>
      </c>
      <c r="I56" s="186">
        <f t="shared" si="12"/>
        <v>14806.21</v>
      </c>
      <c r="J56" s="320"/>
      <c r="K56" s="442">
        <f t="shared" si="13"/>
        <v>3979.0999999999995</v>
      </c>
      <c r="L56" s="442">
        <f t="shared" si="14"/>
        <v>1989.5499999999997</v>
      </c>
      <c r="M56" s="442">
        <f t="shared" si="15"/>
        <v>15916.399999999998</v>
      </c>
      <c r="N56" s="442">
        <v>1500</v>
      </c>
      <c r="O56" s="442">
        <f t="shared" si="11"/>
        <v>1989.5499999999997</v>
      </c>
      <c r="P56" s="442">
        <f t="shared" si="16"/>
        <v>25374.599999999995</v>
      </c>
    </row>
    <row r="57" spans="1:16" ht="26" x14ac:dyDescent="0.35">
      <c r="A57" s="241" t="s">
        <v>368</v>
      </c>
      <c r="B57" s="75" t="s">
        <v>366</v>
      </c>
      <c r="C57" s="186">
        <v>11937.3</v>
      </c>
      <c r="D57" s="186">
        <v>0</v>
      </c>
      <c r="E57" s="186">
        <v>71</v>
      </c>
      <c r="F57" s="186">
        <f t="shared" si="10"/>
        <v>397.90999999999997</v>
      </c>
      <c r="G57" s="186">
        <v>0</v>
      </c>
      <c r="H57" s="186">
        <v>2500</v>
      </c>
      <c r="I57" s="186">
        <f t="shared" si="12"/>
        <v>14906.21</v>
      </c>
      <c r="J57" s="320"/>
      <c r="K57" s="442">
        <f t="shared" si="13"/>
        <v>3979.0999999999995</v>
      </c>
      <c r="L57" s="442">
        <f t="shared" si="14"/>
        <v>1989.5499999999997</v>
      </c>
      <c r="M57" s="442">
        <f t="shared" si="15"/>
        <v>15916.399999999998</v>
      </c>
      <c r="N57" s="442">
        <v>1500</v>
      </c>
      <c r="O57" s="442">
        <f t="shared" si="11"/>
        <v>1989.5499999999997</v>
      </c>
      <c r="P57" s="442">
        <f t="shared" si="16"/>
        <v>25374.599999999995</v>
      </c>
    </row>
    <row r="58" spans="1:16" ht="26" x14ac:dyDescent="0.35">
      <c r="A58" s="241" t="s">
        <v>367</v>
      </c>
      <c r="B58" s="75" t="s">
        <v>366</v>
      </c>
      <c r="C58" s="186">
        <v>11937.3</v>
      </c>
      <c r="D58" s="186">
        <v>0</v>
      </c>
      <c r="E58" s="186">
        <v>71</v>
      </c>
      <c r="F58" s="186">
        <f t="shared" si="10"/>
        <v>397.90999999999997</v>
      </c>
      <c r="G58" s="186">
        <v>0</v>
      </c>
      <c r="H58" s="186">
        <v>2000</v>
      </c>
      <c r="I58" s="186">
        <f t="shared" si="12"/>
        <v>14406.21</v>
      </c>
      <c r="J58" s="320"/>
      <c r="K58" s="442">
        <f t="shared" si="13"/>
        <v>3979.0999999999995</v>
      </c>
      <c r="L58" s="442">
        <f t="shared" si="14"/>
        <v>1989.5499999999997</v>
      </c>
      <c r="M58" s="442">
        <f t="shared" si="15"/>
        <v>15916.399999999998</v>
      </c>
      <c r="N58" s="442">
        <v>1500</v>
      </c>
      <c r="O58" s="442">
        <f t="shared" si="11"/>
        <v>1989.5499999999997</v>
      </c>
      <c r="P58" s="442">
        <f t="shared" si="16"/>
        <v>25374.599999999995</v>
      </c>
    </row>
    <row r="59" spans="1:16" x14ac:dyDescent="0.35">
      <c r="A59" s="241" t="s">
        <v>365</v>
      </c>
      <c r="B59" s="75" t="s">
        <v>364</v>
      </c>
      <c r="C59" s="186">
        <v>8652.9</v>
      </c>
      <c r="D59" s="186">
        <v>3229.8</v>
      </c>
      <c r="E59" s="186">
        <v>38</v>
      </c>
      <c r="F59" s="186">
        <f t="shared" si="10"/>
        <v>288.43</v>
      </c>
      <c r="G59" s="186">
        <v>0</v>
      </c>
      <c r="H59" s="186">
        <v>2000</v>
      </c>
      <c r="I59" s="186">
        <f t="shared" si="12"/>
        <v>14209.130000000001</v>
      </c>
      <c r="J59" s="320"/>
      <c r="K59" s="442">
        <f t="shared" si="13"/>
        <v>3960.9000000000005</v>
      </c>
      <c r="L59" s="442">
        <f t="shared" si="14"/>
        <v>1980.4500000000003</v>
      </c>
      <c r="M59" s="442">
        <f t="shared" si="15"/>
        <v>15843.600000000002</v>
      </c>
      <c r="N59" s="442">
        <v>1500</v>
      </c>
      <c r="O59" s="442">
        <f t="shared" si="11"/>
        <v>1442.15</v>
      </c>
      <c r="P59" s="442">
        <f t="shared" si="16"/>
        <v>24727.100000000006</v>
      </c>
    </row>
    <row r="60" spans="1:16" x14ac:dyDescent="0.35">
      <c r="A60" s="241" t="s">
        <v>363</v>
      </c>
      <c r="B60" s="75" t="s">
        <v>362</v>
      </c>
      <c r="C60" s="186">
        <v>11882.7</v>
      </c>
      <c r="D60" s="186">
        <v>0</v>
      </c>
      <c r="E60" s="186">
        <v>71</v>
      </c>
      <c r="F60" s="186">
        <f t="shared" si="10"/>
        <v>396.09000000000003</v>
      </c>
      <c r="G60" s="186">
        <v>0</v>
      </c>
      <c r="H60" s="186">
        <v>2500</v>
      </c>
      <c r="I60" s="186">
        <f t="shared" si="12"/>
        <v>14849.79</v>
      </c>
      <c r="J60" s="320"/>
      <c r="K60" s="442">
        <f t="shared" si="13"/>
        <v>3960.9000000000005</v>
      </c>
      <c r="L60" s="442">
        <f t="shared" si="14"/>
        <v>1980.4500000000003</v>
      </c>
      <c r="M60" s="442">
        <f t="shared" si="15"/>
        <v>15843.600000000002</v>
      </c>
      <c r="N60" s="442">
        <v>1500</v>
      </c>
      <c r="O60" s="442">
        <f t="shared" si="11"/>
        <v>1980.4500000000003</v>
      </c>
      <c r="P60" s="442">
        <f t="shared" si="16"/>
        <v>25265.400000000005</v>
      </c>
    </row>
    <row r="61" spans="1:16" x14ac:dyDescent="0.35">
      <c r="A61" s="241" t="s">
        <v>361</v>
      </c>
      <c r="B61" s="75" t="s">
        <v>221</v>
      </c>
      <c r="C61" s="186">
        <v>8652.9</v>
      </c>
      <c r="D61" s="186">
        <v>3229.8</v>
      </c>
      <c r="E61" s="186">
        <v>71</v>
      </c>
      <c r="F61" s="186">
        <f t="shared" si="10"/>
        <v>288.43</v>
      </c>
      <c r="G61" s="186">
        <v>0</v>
      </c>
      <c r="H61" s="186">
        <v>2000</v>
      </c>
      <c r="I61" s="186">
        <f t="shared" si="12"/>
        <v>14242.130000000001</v>
      </c>
      <c r="J61" s="320"/>
      <c r="K61" s="442">
        <f t="shared" si="13"/>
        <v>3960.9000000000005</v>
      </c>
      <c r="L61" s="442">
        <f t="shared" si="14"/>
        <v>1980.4500000000003</v>
      </c>
      <c r="M61" s="442">
        <f t="shared" si="15"/>
        <v>15843.600000000002</v>
      </c>
      <c r="N61" s="442">
        <v>1500</v>
      </c>
      <c r="O61" s="442">
        <f t="shared" si="11"/>
        <v>1442.15</v>
      </c>
      <c r="P61" s="442">
        <f t="shared" si="16"/>
        <v>24727.100000000006</v>
      </c>
    </row>
    <row r="62" spans="1:16" x14ac:dyDescent="0.35">
      <c r="A62" s="241" t="s">
        <v>360</v>
      </c>
      <c r="B62" s="75" t="s">
        <v>221</v>
      </c>
      <c r="C62" s="186">
        <v>11882.7</v>
      </c>
      <c r="D62" s="186">
        <v>0</v>
      </c>
      <c r="E62" s="186">
        <v>71</v>
      </c>
      <c r="F62" s="186">
        <f t="shared" ref="F62:F93" si="17">+(C62/30)</f>
        <v>396.09000000000003</v>
      </c>
      <c r="G62" s="186">
        <v>0</v>
      </c>
      <c r="H62" s="186">
        <v>2000</v>
      </c>
      <c r="I62" s="186">
        <f t="shared" si="12"/>
        <v>14349.79</v>
      </c>
      <c r="J62" s="320"/>
      <c r="K62" s="442">
        <f t="shared" si="13"/>
        <v>3960.9000000000005</v>
      </c>
      <c r="L62" s="442">
        <f t="shared" si="14"/>
        <v>1980.4500000000003</v>
      </c>
      <c r="M62" s="442">
        <f t="shared" si="15"/>
        <v>15843.600000000002</v>
      </c>
      <c r="N62" s="442">
        <v>1500</v>
      </c>
      <c r="O62" s="442">
        <f t="shared" ref="O62:O93" si="18">(C62/30)*5</f>
        <v>1980.4500000000003</v>
      </c>
      <c r="P62" s="442">
        <f t="shared" si="16"/>
        <v>25265.400000000005</v>
      </c>
    </row>
    <row r="63" spans="1:16" ht="26" x14ac:dyDescent="0.35">
      <c r="A63" s="241" t="s">
        <v>359</v>
      </c>
      <c r="B63" s="75" t="s">
        <v>358</v>
      </c>
      <c r="C63" s="186">
        <v>11882.7</v>
      </c>
      <c r="D63" s="186">
        <v>0</v>
      </c>
      <c r="E63" s="186">
        <v>108</v>
      </c>
      <c r="F63" s="186">
        <f t="shared" si="17"/>
        <v>396.09000000000003</v>
      </c>
      <c r="G63" s="186">
        <v>400</v>
      </c>
      <c r="H63" s="186">
        <v>2000</v>
      </c>
      <c r="I63" s="186">
        <f t="shared" si="12"/>
        <v>14786.79</v>
      </c>
      <c r="J63" s="320"/>
      <c r="K63" s="442">
        <f t="shared" si="13"/>
        <v>3960.9000000000005</v>
      </c>
      <c r="L63" s="442">
        <f t="shared" si="14"/>
        <v>1980.4500000000003</v>
      </c>
      <c r="M63" s="442">
        <f t="shared" si="15"/>
        <v>15843.600000000002</v>
      </c>
      <c r="N63" s="442">
        <v>1500</v>
      </c>
      <c r="O63" s="442">
        <f t="shared" si="18"/>
        <v>1980.4500000000003</v>
      </c>
      <c r="P63" s="442">
        <f t="shared" si="16"/>
        <v>25265.400000000005</v>
      </c>
    </row>
    <row r="64" spans="1:16" x14ac:dyDescent="0.35">
      <c r="A64" s="241" t="s">
        <v>357</v>
      </c>
      <c r="B64" s="75" t="s">
        <v>356</v>
      </c>
      <c r="C64" s="186">
        <v>11882.7</v>
      </c>
      <c r="D64" s="186">
        <v>0</v>
      </c>
      <c r="E64" s="186">
        <v>108</v>
      </c>
      <c r="F64" s="186">
        <f t="shared" si="17"/>
        <v>396.09000000000003</v>
      </c>
      <c r="G64" s="186">
        <v>0</v>
      </c>
      <c r="H64" s="186">
        <v>2000</v>
      </c>
      <c r="I64" s="186">
        <f t="shared" si="12"/>
        <v>14386.79</v>
      </c>
      <c r="J64" s="320"/>
      <c r="K64" s="442">
        <f t="shared" si="13"/>
        <v>3960.9000000000005</v>
      </c>
      <c r="L64" s="442">
        <f t="shared" si="14"/>
        <v>1980.4500000000003</v>
      </c>
      <c r="M64" s="442">
        <f t="shared" si="15"/>
        <v>15843.600000000002</v>
      </c>
      <c r="N64" s="442">
        <v>1500</v>
      </c>
      <c r="O64" s="442">
        <f t="shared" si="18"/>
        <v>1980.4500000000003</v>
      </c>
      <c r="P64" s="442">
        <f t="shared" si="16"/>
        <v>25265.400000000005</v>
      </c>
    </row>
    <row r="65" spans="1:16" ht="26" x14ac:dyDescent="0.35">
      <c r="A65" s="241" t="s">
        <v>258</v>
      </c>
      <c r="B65" s="75" t="s">
        <v>257</v>
      </c>
      <c r="C65" s="186">
        <v>11882.4</v>
      </c>
      <c r="D65" s="186">
        <v>0</v>
      </c>
      <c r="E65" s="186">
        <v>71</v>
      </c>
      <c r="F65" s="186">
        <f t="shared" si="17"/>
        <v>396.08</v>
      </c>
      <c r="G65" s="186">
        <v>400</v>
      </c>
      <c r="H65" s="186">
        <v>2000</v>
      </c>
      <c r="I65" s="186">
        <f t="shared" si="12"/>
        <v>14749.48</v>
      </c>
      <c r="J65" s="320"/>
      <c r="K65" s="442">
        <f t="shared" si="13"/>
        <v>3960.7999999999997</v>
      </c>
      <c r="L65" s="442">
        <f t="shared" si="14"/>
        <v>1980.3999999999999</v>
      </c>
      <c r="M65" s="442">
        <f t="shared" si="15"/>
        <v>15843.199999999999</v>
      </c>
      <c r="N65" s="442">
        <v>1500</v>
      </c>
      <c r="O65" s="442">
        <f t="shared" si="18"/>
        <v>1980.3999999999999</v>
      </c>
      <c r="P65" s="442">
        <f t="shared" si="16"/>
        <v>25264.799999999999</v>
      </c>
    </row>
    <row r="66" spans="1:16" x14ac:dyDescent="0.35">
      <c r="A66" s="241" t="s">
        <v>355</v>
      </c>
      <c r="B66" s="75" t="s">
        <v>221</v>
      </c>
      <c r="C66" s="186">
        <v>8652.9</v>
      </c>
      <c r="D66" s="186">
        <v>3229.3</v>
      </c>
      <c r="E66" s="186">
        <v>108</v>
      </c>
      <c r="F66" s="186">
        <f t="shared" si="17"/>
        <v>288.43</v>
      </c>
      <c r="G66" s="186">
        <v>0</v>
      </c>
      <c r="H66" s="186">
        <v>2000</v>
      </c>
      <c r="I66" s="186">
        <f t="shared" si="12"/>
        <v>14278.630000000001</v>
      </c>
      <c r="J66" s="320"/>
      <c r="K66" s="442">
        <f t="shared" si="13"/>
        <v>3960.7333333333336</v>
      </c>
      <c r="L66" s="442">
        <f t="shared" si="14"/>
        <v>1980.3666666666668</v>
      </c>
      <c r="M66" s="442">
        <f t="shared" si="15"/>
        <v>15842.933333333334</v>
      </c>
      <c r="N66" s="442">
        <v>1500</v>
      </c>
      <c r="O66" s="442">
        <f t="shared" si="18"/>
        <v>1442.15</v>
      </c>
      <c r="P66" s="442">
        <f t="shared" si="16"/>
        <v>24726.183333333334</v>
      </c>
    </row>
    <row r="67" spans="1:16" x14ac:dyDescent="0.35">
      <c r="A67" s="241" t="s">
        <v>354</v>
      </c>
      <c r="B67" s="75" t="s">
        <v>237</v>
      </c>
      <c r="C67" s="186">
        <v>9803.4</v>
      </c>
      <c r="D67" s="186">
        <v>0</v>
      </c>
      <c r="E67" s="186">
        <v>108</v>
      </c>
      <c r="F67" s="186">
        <f t="shared" si="17"/>
        <v>326.77999999999997</v>
      </c>
      <c r="G67" s="186">
        <v>0</v>
      </c>
      <c r="H67" s="186">
        <v>2000</v>
      </c>
      <c r="I67" s="186">
        <f t="shared" si="12"/>
        <v>12238.18</v>
      </c>
      <c r="J67" s="320"/>
      <c r="K67" s="442">
        <f t="shared" si="13"/>
        <v>3267.7999999999997</v>
      </c>
      <c r="L67" s="442">
        <f t="shared" si="14"/>
        <v>1633.8999999999999</v>
      </c>
      <c r="M67" s="442">
        <f t="shared" si="15"/>
        <v>13071.199999999999</v>
      </c>
      <c r="N67" s="442">
        <v>1500</v>
      </c>
      <c r="O67" s="442">
        <f t="shared" si="18"/>
        <v>1633.8999999999999</v>
      </c>
      <c r="P67" s="442">
        <f t="shared" si="16"/>
        <v>21106.799999999999</v>
      </c>
    </row>
    <row r="68" spans="1:16" x14ac:dyDescent="0.35">
      <c r="A68" s="241" t="s">
        <v>353</v>
      </c>
      <c r="B68" s="75" t="s">
        <v>237</v>
      </c>
      <c r="C68" s="186">
        <v>9803.4</v>
      </c>
      <c r="D68" s="186">
        <v>0</v>
      </c>
      <c r="E68" s="186">
        <v>71</v>
      </c>
      <c r="F68" s="186">
        <f t="shared" si="17"/>
        <v>326.77999999999997</v>
      </c>
      <c r="G68" s="186">
        <v>0</v>
      </c>
      <c r="H68" s="186">
        <v>2000</v>
      </c>
      <c r="I68" s="186">
        <f t="shared" si="12"/>
        <v>12201.18</v>
      </c>
      <c r="J68" s="320"/>
      <c r="K68" s="442">
        <f t="shared" si="13"/>
        <v>3267.7999999999997</v>
      </c>
      <c r="L68" s="442">
        <f t="shared" si="14"/>
        <v>1633.8999999999999</v>
      </c>
      <c r="M68" s="442">
        <f t="shared" si="15"/>
        <v>13071.199999999999</v>
      </c>
      <c r="N68" s="442">
        <v>1500</v>
      </c>
      <c r="O68" s="442">
        <f t="shared" si="18"/>
        <v>1633.8999999999999</v>
      </c>
      <c r="P68" s="442">
        <f t="shared" si="16"/>
        <v>21106.799999999999</v>
      </c>
    </row>
    <row r="69" spans="1:16" x14ac:dyDescent="0.35">
      <c r="A69" s="241" t="s">
        <v>232</v>
      </c>
      <c r="B69" s="75" t="s">
        <v>231</v>
      </c>
      <c r="C69" s="186">
        <v>8652.9</v>
      </c>
      <c r="D69" s="186">
        <v>0</v>
      </c>
      <c r="E69" s="186">
        <v>71</v>
      </c>
      <c r="F69" s="186">
        <f t="shared" si="17"/>
        <v>288.43</v>
      </c>
      <c r="G69" s="186">
        <v>0</v>
      </c>
      <c r="H69" s="186">
        <v>2000</v>
      </c>
      <c r="I69" s="186">
        <f t="shared" si="12"/>
        <v>11012.33</v>
      </c>
      <c r="J69" s="320"/>
      <c r="K69" s="442">
        <f t="shared" si="13"/>
        <v>2884.3</v>
      </c>
      <c r="L69" s="442">
        <f t="shared" si="14"/>
        <v>1442.15</v>
      </c>
      <c r="M69" s="442">
        <f t="shared" si="15"/>
        <v>11537.2</v>
      </c>
      <c r="N69" s="442">
        <v>1500</v>
      </c>
      <c r="O69" s="442">
        <f t="shared" si="18"/>
        <v>1442.15</v>
      </c>
      <c r="P69" s="442">
        <f t="shared" si="16"/>
        <v>18805.800000000003</v>
      </c>
    </row>
    <row r="70" spans="1:16" x14ac:dyDescent="0.35">
      <c r="A70" s="241" t="s">
        <v>352</v>
      </c>
      <c r="B70" s="75" t="s">
        <v>296</v>
      </c>
      <c r="C70" s="186">
        <v>8652.9</v>
      </c>
      <c r="D70" s="186">
        <v>0</v>
      </c>
      <c r="E70" s="186">
        <v>0</v>
      </c>
      <c r="F70" s="186">
        <f t="shared" si="17"/>
        <v>288.43</v>
      </c>
      <c r="G70" s="186">
        <v>0</v>
      </c>
      <c r="H70" s="186">
        <v>2000</v>
      </c>
      <c r="I70" s="186">
        <f t="shared" si="12"/>
        <v>10941.33</v>
      </c>
      <c r="J70" s="320"/>
      <c r="K70" s="442">
        <f t="shared" si="13"/>
        <v>2884.3</v>
      </c>
      <c r="L70" s="442">
        <f t="shared" si="14"/>
        <v>1442.15</v>
      </c>
      <c r="M70" s="442">
        <f t="shared" si="15"/>
        <v>11537.2</v>
      </c>
      <c r="N70" s="442">
        <v>1500</v>
      </c>
      <c r="O70" s="442">
        <f t="shared" si="18"/>
        <v>1442.15</v>
      </c>
      <c r="P70" s="442">
        <f t="shared" si="16"/>
        <v>18805.800000000003</v>
      </c>
    </row>
    <row r="71" spans="1:16" x14ac:dyDescent="0.35">
      <c r="A71" s="241" t="s">
        <v>351</v>
      </c>
      <c r="B71" s="75" t="s">
        <v>296</v>
      </c>
      <c r="C71" s="186">
        <v>8652.9</v>
      </c>
      <c r="D71" s="186">
        <v>0</v>
      </c>
      <c r="E71" s="186">
        <v>0</v>
      </c>
      <c r="F71" s="186">
        <f t="shared" si="17"/>
        <v>288.43</v>
      </c>
      <c r="G71" s="186">
        <v>0</v>
      </c>
      <c r="H71" s="186">
        <v>3000</v>
      </c>
      <c r="I71" s="186">
        <f t="shared" si="12"/>
        <v>11941.33</v>
      </c>
      <c r="J71" s="320"/>
      <c r="K71" s="442">
        <f t="shared" si="13"/>
        <v>2884.3</v>
      </c>
      <c r="L71" s="442">
        <f t="shared" si="14"/>
        <v>1442.15</v>
      </c>
      <c r="M71" s="442">
        <f t="shared" si="15"/>
        <v>11537.2</v>
      </c>
      <c r="N71" s="442">
        <v>1500</v>
      </c>
      <c r="O71" s="442">
        <f t="shared" si="18"/>
        <v>1442.15</v>
      </c>
      <c r="P71" s="442">
        <f t="shared" si="16"/>
        <v>18805.800000000003</v>
      </c>
    </row>
    <row r="72" spans="1:16" x14ac:dyDescent="0.35">
      <c r="A72" s="241" t="s">
        <v>350</v>
      </c>
      <c r="B72" s="75" t="s">
        <v>296</v>
      </c>
      <c r="C72" s="186">
        <v>8652.9</v>
      </c>
      <c r="D72" s="186">
        <v>0</v>
      </c>
      <c r="E72" s="186">
        <v>71</v>
      </c>
      <c r="F72" s="186">
        <f t="shared" si="17"/>
        <v>288.43</v>
      </c>
      <c r="G72" s="186">
        <v>0</v>
      </c>
      <c r="H72" s="186">
        <v>2000</v>
      </c>
      <c r="I72" s="186">
        <f t="shared" si="12"/>
        <v>11012.33</v>
      </c>
      <c r="J72" s="320"/>
      <c r="K72" s="442">
        <f t="shared" si="13"/>
        <v>2884.3</v>
      </c>
      <c r="L72" s="442">
        <f t="shared" si="14"/>
        <v>1442.15</v>
      </c>
      <c r="M72" s="442">
        <f t="shared" si="15"/>
        <v>11537.2</v>
      </c>
      <c r="N72" s="442">
        <v>1500</v>
      </c>
      <c r="O72" s="442">
        <f t="shared" si="18"/>
        <v>1442.15</v>
      </c>
      <c r="P72" s="442">
        <f t="shared" si="16"/>
        <v>18805.800000000003</v>
      </c>
    </row>
    <row r="73" spans="1:16" x14ac:dyDescent="0.35">
      <c r="A73" s="241" t="s">
        <v>349</v>
      </c>
      <c r="B73" s="75" t="s">
        <v>296</v>
      </c>
      <c r="C73" s="186">
        <v>8652.9</v>
      </c>
      <c r="D73" s="186">
        <v>0</v>
      </c>
      <c r="E73" s="186">
        <v>0</v>
      </c>
      <c r="F73" s="186">
        <f t="shared" si="17"/>
        <v>288.43</v>
      </c>
      <c r="G73" s="186">
        <v>400</v>
      </c>
      <c r="H73" s="186">
        <v>2000</v>
      </c>
      <c r="I73" s="186">
        <f t="shared" si="12"/>
        <v>11341.33</v>
      </c>
      <c r="J73" s="320"/>
      <c r="K73" s="442">
        <f t="shared" si="13"/>
        <v>2884.3</v>
      </c>
      <c r="L73" s="442">
        <f t="shared" si="14"/>
        <v>1442.15</v>
      </c>
      <c r="M73" s="442">
        <f t="shared" si="15"/>
        <v>11537.2</v>
      </c>
      <c r="N73" s="442">
        <v>1500</v>
      </c>
      <c r="O73" s="442">
        <f t="shared" si="18"/>
        <v>1442.15</v>
      </c>
      <c r="P73" s="442">
        <f t="shared" si="16"/>
        <v>18805.800000000003</v>
      </c>
    </row>
    <row r="74" spans="1:16" x14ac:dyDescent="0.35">
      <c r="A74" s="241" t="s">
        <v>348</v>
      </c>
      <c r="B74" s="75" t="s">
        <v>296</v>
      </c>
      <c r="C74" s="186">
        <v>8652.9</v>
      </c>
      <c r="D74" s="186">
        <v>0</v>
      </c>
      <c r="E74" s="186">
        <v>71</v>
      </c>
      <c r="F74" s="186">
        <f t="shared" si="17"/>
        <v>288.43</v>
      </c>
      <c r="G74" s="186">
        <v>0</v>
      </c>
      <c r="H74" s="186">
        <v>2000</v>
      </c>
      <c r="I74" s="186">
        <f t="shared" si="12"/>
        <v>11012.33</v>
      </c>
      <c r="J74" s="320"/>
      <c r="K74" s="442">
        <f t="shared" si="13"/>
        <v>2884.3</v>
      </c>
      <c r="L74" s="442">
        <f t="shared" si="14"/>
        <v>1442.15</v>
      </c>
      <c r="M74" s="442">
        <f t="shared" si="15"/>
        <v>11537.2</v>
      </c>
      <c r="N74" s="442">
        <v>1500</v>
      </c>
      <c r="O74" s="442">
        <f t="shared" si="18"/>
        <v>1442.15</v>
      </c>
      <c r="P74" s="442">
        <f t="shared" si="16"/>
        <v>18805.800000000003</v>
      </c>
    </row>
    <row r="75" spans="1:16" x14ac:dyDescent="0.35">
      <c r="A75" s="241" t="s">
        <v>347</v>
      </c>
      <c r="B75" s="75" t="s">
        <v>296</v>
      </c>
      <c r="C75" s="186">
        <v>8652.9</v>
      </c>
      <c r="D75" s="186">
        <v>0</v>
      </c>
      <c r="E75" s="186">
        <v>38</v>
      </c>
      <c r="F75" s="186">
        <f t="shared" si="17"/>
        <v>288.43</v>
      </c>
      <c r="G75" s="186">
        <v>0</v>
      </c>
      <c r="H75" s="186">
        <v>2000</v>
      </c>
      <c r="I75" s="186">
        <f t="shared" si="12"/>
        <v>10979.33</v>
      </c>
      <c r="J75" s="320"/>
      <c r="K75" s="442">
        <f t="shared" si="13"/>
        <v>2884.3</v>
      </c>
      <c r="L75" s="442">
        <f t="shared" si="14"/>
        <v>1442.15</v>
      </c>
      <c r="M75" s="442">
        <f t="shared" si="15"/>
        <v>11537.2</v>
      </c>
      <c r="N75" s="442">
        <v>1500</v>
      </c>
      <c r="O75" s="442">
        <f t="shared" si="18"/>
        <v>1442.15</v>
      </c>
      <c r="P75" s="442">
        <f t="shared" si="16"/>
        <v>18805.800000000003</v>
      </c>
    </row>
    <row r="76" spans="1:16" x14ac:dyDescent="0.35">
      <c r="A76" s="241" t="s">
        <v>346</v>
      </c>
      <c r="B76" s="75" t="s">
        <v>296</v>
      </c>
      <c r="C76" s="186">
        <v>8652.9</v>
      </c>
      <c r="D76" s="186">
        <v>0</v>
      </c>
      <c r="E76" s="186">
        <v>0</v>
      </c>
      <c r="F76" s="186">
        <f t="shared" si="17"/>
        <v>288.43</v>
      </c>
      <c r="G76" s="186">
        <v>0</v>
      </c>
      <c r="H76" s="186">
        <v>2000</v>
      </c>
      <c r="I76" s="186">
        <f t="shared" si="12"/>
        <v>10941.33</v>
      </c>
      <c r="J76" s="320"/>
      <c r="K76" s="442">
        <f t="shared" si="13"/>
        <v>2884.3</v>
      </c>
      <c r="L76" s="442">
        <f t="shared" si="14"/>
        <v>1442.15</v>
      </c>
      <c r="M76" s="442">
        <f t="shared" si="15"/>
        <v>11537.2</v>
      </c>
      <c r="N76" s="442">
        <v>1500</v>
      </c>
      <c r="O76" s="442">
        <f t="shared" si="18"/>
        <v>1442.15</v>
      </c>
      <c r="P76" s="442">
        <f t="shared" si="16"/>
        <v>18805.800000000003</v>
      </c>
    </row>
    <row r="77" spans="1:16" x14ac:dyDescent="0.35">
      <c r="A77" s="241" t="s">
        <v>345</v>
      </c>
      <c r="B77" s="75" t="s">
        <v>296</v>
      </c>
      <c r="C77" s="186">
        <v>8652.9</v>
      </c>
      <c r="D77" s="186">
        <v>0</v>
      </c>
      <c r="E77" s="186">
        <v>71</v>
      </c>
      <c r="F77" s="186">
        <f t="shared" si="17"/>
        <v>288.43</v>
      </c>
      <c r="G77" s="186">
        <v>0</v>
      </c>
      <c r="H77" s="186">
        <v>2000</v>
      </c>
      <c r="I77" s="186">
        <f t="shared" si="12"/>
        <v>11012.33</v>
      </c>
      <c r="J77" s="320"/>
      <c r="K77" s="442">
        <f t="shared" si="13"/>
        <v>2884.3</v>
      </c>
      <c r="L77" s="442">
        <f t="shared" si="14"/>
        <v>1442.15</v>
      </c>
      <c r="M77" s="442">
        <f t="shared" si="15"/>
        <v>11537.2</v>
      </c>
      <c r="N77" s="442">
        <v>1500</v>
      </c>
      <c r="O77" s="442">
        <f t="shared" si="18"/>
        <v>1442.15</v>
      </c>
      <c r="P77" s="442">
        <f t="shared" si="16"/>
        <v>18805.800000000003</v>
      </c>
    </row>
    <row r="78" spans="1:16" x14ac:dyDescent="0.35">
      <c r="A78" s="241" t="s">
        <v>344</v>
      </c>
      <c r="B78" s="75" t="s">
        <v>296</v>
      </c>
      <c r="C78" s="186">
        <v>8652.9</v>
      </c>
      <c r="D78" s="186">
        <v>0</v>
      </c>
      <c r="E78" s="186">
        <v>71</v>
      </c>
      <c r="F78" s="186">
        <f t="shared" si="17"/>
        <v>288.43</v>
      </c>
      <c r="G78" s="186">
        <v>0</v>
      </c>
      <c r="H78" s="186">
        <v>2000</v>
      </c>
      <c r="I78" s="186">
        <f t="shared" si="12"/>
        <v>11012.33</v>
      </c>
      <c r="J78" s="320"/>
      <c r="K78" s="442">
        <f t="shared" si="13"/>
        <v>2884.3</v>
      </c>
      <c r="L78" s="442">
        <f t="shared" si="14"/>
        <v>1442.15</v>
      </c>
      <c r="M78" s="442">
        <f t="shared" si="15"/>
        <v>11537.2</v>
      </c>
      <c r="N78" s="442">
        <v>1500</v>
      </c>
      <c r="O78" s="442">
        <f t="shared" si="18"/>
        <v>1442.15</v>
      </c>
      <c r="P78" s="442">
        <f t="shared" si="16"/>
        <v>18805.800000000003</v>
      </c>
    </row>
    <row r="79" spans="1:16" x14ac:dyDescent="0.35">
      <c r="A79" s="241" t="s">
        <v>343</v>
      </c>
      <c r="B79" s="75" t="s">
        <v>296</v>
      </c>
      <c r="C79" s="186">
        <v>10950</v>
      </c>
      <c r="D79" s="186">
        <v>0</v>
      </c>
      <c r="E79" s="186">
        <v>71</v>
      </c>
      <c r="F79" s="186">
        <f t="shared" si="17"/>
        <v>365</v>
      </c>
      <c r="G79" s="186">
        <v>0</v>
      </c>
      <c r="H79" s="186">
        <v>3300</v>
      </c>
      <c r="I79" s="186">
        <f t="shared" si="12"/>
        <v>14686</v>
      </c>
      <c r="J79" s="320"/>
      <c r="K79" s="442">
        <f t="shared" si="13"/>
        <v>3650</v>
      </c>
      <c r="L79" s="442">
        <f t="shared" si="14"/>
        <v>1825</v>
      </c>
      <c r="M79" s="442">
        <f t="shared" si="15"/>
        <v>14600</v>
      </c>
      <c r="N79" s="442">
        <v>1500</v>
      </c>
      <c r="O79" s="442">
        <f t="shared" si="18"/>
        <v>1825</v>
      </c>
      <c r="P79" s="442">
        <f t="shared" si="16"/>
        <v>23400</v>
      </c>
    </row>
    <row r="80" spans="1:16" x14ac:dyDescent="0.35">
      <c r="A80" s="241" t="s">
        <v>342</v>
      </c>
      <c r="B80" s="75" t="s">
        <v>296</v>
      </c>
      <c r="C80" s="186">
        <v>8652.9</v>
      </c>
      <c r="D80" s="186">
        <v>0</v>
      </c>
      <c r="E80" s="186">
        <v>71</v>
      </c>
      <c r="F80" s="186">
        <f t="shared" si="17"/>
        <v>288.43</v>
      </c>
      <c r="G80" s="186">
        <v>0</v>
      </c>
      <c r="H80" s="186">
        <v>2500</v>
      </c>
      <c r="I80" s="186">
        <f t="shared" si="12"/>
        <v>11512.33</v>
      </c>
      <c r="J80" s="320"/>
      <c r="K80" s="442">
        <f t="shared" si="13"/>
        <v>2884.3</v>
      </c>
      <c r="L80" s="442">
        <f t="shared" si="14"/>
        <v>1442.15</v>
      </c>
      <c r="M80" s="442">
        <f t="shared" si="15"/>
        <v>11537.2</v>
      </c>
      <c r="N80" s="442">
        <v>1500</v>
      </c>
      <c r="O80" s="442">
        <f t="shared" si="18"/>
        <v>1442.15</v>
      </c>
      <c r="P80" s="442">
        <f t="shared" si="16"/>
        <v>18805.800000000003</v>
      </c>
    </row>
    <row r="81" spans="1:16" x14ac:dyDescent="0.35">
      <c r="A81" s="241" t="s">
        <v>341</v>
      </c>
      <c r="B81" s="75" t="s">
        <v>296</v>
      </c>
      <c r="C81" s="186">
        <v>8652.9</v>
      </c>
      <c r="D81" s="186">
        <v>0</v>
      </c>
      <c r="E81" s="186">
        <v>108</v>
      </c>
      <c r="F81" s="186">
        <f t="shared" si="17"/>
        <v>288.43</v>
      </c>
      <c r="G81" s="186">
        <v>400</v>
      </c>
      <c r="H81" s="186">
        <v>2000</v>
      </c>
      <c r="I81" s="186">
        <f t="shared" si="12"/>
        <v>11449.33</v>
      </c>
      <c r="J81" s="320"/>
      <c r="K81" s="442">
        <f t="shared" si="13"/>
        <v>2884.3</v>
      </c>
      <c r="L81" s="442">
        <f t="shared" si="14"/>
        <v>1442.15</v>
      </c>
      <c r="M81" s="442">
        <f t="shared" si="15"/>
        <v>11537.2</v>
      </c>
      <c r="N81" s="442">
        <v>1500</v>
      </c>
      <c r="O81" s="442">
        <f t="shared" si="18"/>
        <v>1442.15</v>
      </c>
      <c r="P81" s="442">
        <f t="shared" si="16"/>
        <v>18805.800000000003</v>
      </c>
    </row>
    <row r="82" spans="1:16" x14ac:dyDescent="0.35">
      <c r="A82" s="241" t="s">
        <v>340</v>
      </c>
      <c r="B82" s="75" t="s">
        <v>296</v>
      </c>
      <c r="C82" s="186">
        <v>8652.9</v>
      </c>
      <c r="D82" s="186">
        <v>0</v>
      </c>
      <c r="E82" s="186">
        <v>0</v>
      </c>
      <c r="F82" s="186">
        <f t="shared" si="17"/>
        <v>288.43</v>
      </c>
      <c r="G82" s="186">
        <v>0</v>
      </c>
      <c r="H82" s="186">
        <v>2000</v>
      </c>
      <c r="I82" s="186">
        <f t="shared" si="12"/>
        <v>10941.33</v>
      </c>
      <c r="J82" s="320"/>
      <c r="K82" s="442">
        <f t="shared" si="13"/>
        <v>2884.3</v>
      </c>
      <c r="L82" s="442">
        <f t="shared" si="14"/>
        <v>1442.15</v>
      </c>
      <c r="M82" s="442">
        <f t="shared" si="15"/>
        <v>11537.2</v>
      </c>
      <c r="N82" s="442">
        <v>1500</v>
      </c>
      <c r="O82" s="442">
        <f t="shared" si="18"/>
        <v>1442.15</v>
      </c>
      <c r="P82" s="442">
        <f t="shared" si="16"/>
        <v>18805.800000000003</v>
      </c>
    </row>
    <row r="83" spans="1:16" x14ac:dyDescent="0.35">
      <c r="A83" s="241" t="s">
        <v>339</v>
      </c>
      <c r="B83" s="75" t="s">
        <v>296</v>
      </c>
      <c r="C83" s="186">
        <v>8652.9040000000005</v>
      </c>
      <c r="D83" s="186">
        <v>0</v>
      </c>
      <c r="E83" s="186">
        <v>0</v>
      </c>
      <c r="F83" s="186">
        <f t="shared" si="17"/>
        <v>288.43013333333334</v>
      </c>
      <c r="G83" s="186">
        <v>0</v>
      </c>
      <c r="H83" s="186">
        <v>2000</v>
      </c>
      <c r="I83" s="186">
        <f t="shared" si="12"/>
        <v>10941.334133333334</v>
      </c>
      <c r="J83" s="320"/>
      <c r="K83" s="442">
        <f t="shared" si="13"/>
        <v>2884.3013333333333</v>
      </c>
      <c r="L83" s="442">
        <f t="shared" si="14"/>
        <v>1442.1506666666667</v>
      </c>
      <c r="M83" s="442">
        <f t="shared" si="15"/>
        <v>11537.205333333333</v>
      </c>
      <c r="N83" s="442">
        <v>1500</v>
      </c>
      <c r="O83" s="442">
        <f t="shared" si="18"/>
        <v>1442.1506666666667</v>
      </c>
      <c r="P83" s="442">
        <f t="shared" si="16"/>
        <v>18805.808000000001</v>
      </c>
    </row>
    <row r="84" spans="1:16" x14ac:dyDescent="0.35">
      <c r="A84" s="241" t="s">
        <v>338</v>
      </c>
      <c r="B84" s="75" t="s">
        <v>296</v>
      </c>
      <c r="C84" s="186">
        <v>8652.9</v>
      </c>
      <c r="D84" s="186">
        <v>0</v>
      </c>
      <c r="E84" s="186">
        <v>71</v>
      </c>
      <c r="F84" s="186">
        <f t="shared" si="17"/>
        <v>288.43</v>
      </c>
      <c r="G84" s="186">
        <v>400</v>
      </c>
      <c r="H84" s="186">
        <v>2000</v>
      </c>
      <c r="I84" s="186">
        <f t="shared" si="12"/>
        <v>11412.33</v>
      </c>
      <c r="J84" s="320"/>
      <c r="K84" s="442">
        <f t="shared" si="13"/>
        <v>2884.3</v>
      </c>
      <c r="L84" s="442">
        <f t="shared" si="14"/>
        <v>1442.15</v>
      </c>
      <c r="M84" s="442">
        <f t="shared" si="15"/>
        <v>11537.2</v>
      </c>
      <c r="N84" s="442">
        <v>1500</v>
      </c>
      <c r="O84" s="442">
        <f t="shared" si="18"/>
        <v>1442.15</v>
      </c>
      <c r="P84" s="442">
        <f t="shared" si="16"/>
        <v>18805.800000000003</v>
      </c>
    </row>
    <row r="85" spans="1:16" x14ac:dyDescent="0.35">
      <c r="A85" s="241" t="s">
        <v>337</v>
      </c>
      <c r="B85" s="75" t="s">
        <v>296</v>
      </c>
      <c r="C85" s="186">
        <v>6240</v>
      </c>
      <c r="D85" s="186">
        <v>1872</v>
      </c>
      <c r="E85" s="186">
        <v>0</v>
      </c>
      <c r="F85" s="186">
        <f t="shared" si="17"/>
        <v>208</v>
      </c>
      <c r="G85" s="186">
        <v>0</v>
      </c>
      <c r="H85" s="186">
        <v>2000</v>
      </c>
      <c r="I85" s="186">
        <f t="shared" si="12"/>
        <v>10320</v>
      </c>
      <c r="J85" s="320"/>
      <c r="K85" s="442">
        <f t="shared" si="13"/>
        <v>2704</v>
      </c>
      <c r="L85" s="442">
        <f t="shared" si="14"/>
        <v>1352</v>
      </c>
      <c r="M85" s="442">
        <f t="shared" si="15"/>
        <v>10816</v>
      </c>
      <c r="N85" s="442">
        <v>1500</v>
      </c>
      <c r="O85" s="442">
        <f t="shared" si="18"/>
        <v>1040</v>
      </c>
      <c r="P85" s="442">
        <f t="shared" si="16"/>
        <v>17412</v>
      </c>
    </row>
    <row r="86" spans="1:16" x14ac:dyDescent="0.35">
      <c r="A86" s="241" t="s">
        <v>336</v>
      </c>
      <c r="B86" s="75" t="s">
        <v>296</v>
      </c>
      <c r="C86" s="186">
        <v>8652.9</v>
      </c>
      <c r="D86" s="186">
        <v>0</v>
      </c>
      <c r="E86" s="186">
        <v>0</v>
      </c>
      <c r="F86" s="186">
        <f t="shared" si="17"/>
        <v>288.43</v>
      </c>
      <c r="G86" s="186">
        <v>0</v>
      </c>
      <c r="H86" s="186">
        <v>2000</v>
      </c>
      <c r="I86" s="186">
        <f t="shared" si="12"/>
        <v>10941.33</v>
      </c>
      <c r="J86" s="320"/>
      <c r="K86" s="442">
        <f t="shared" si="13"/>
        <v>2884.3</v>
      </c>
      <c r="L86" s="442">
        <f t="shared" si="14"/>
        <v>1442.15</v>
      </c>
      <c r="M86" s="442">
        <f t="shared" si="15"/>
        <v>11537.2</v>
      </c>
      <c r="N86" s="442">
        <v>1500</v>
      </c>
      <c r="O86" s="442">
        <f t="shared" si="18"/>
        <v>1442.15</v>
      </c>
      <c r="P86" s="442">
        <f t="shared" si="16"/>
        <v>18805.800000000003</v>
      </c>
    </row>
    <row r="87" spans="1:16" x14ac:dyDescent="0.35">
      <c r="A87" s="241" t="s">
        <v>335</v>
      </c>
      <c r="B87" s="75" t="s">
        <v>296</v>
      </c>
      <c r="C87" s="186">
        <v>8652.9</v>
      </c>
      <c r="D87" s="186">
        <v>0</v>
      </c>
      <c r="E87" s="186">
        <v>0</v>
      </c>
      <c r="F87" s="186">
        <f t="shared" si="17"/>
        <v>288.43</v>
      </c>
      <c r="G87" s="186">
        <v>0</v>
      </c>
      <c r="H87" s="186">
        <v>2000</v>
      </c>
      <c r="I87" s="186">
        <f t="shared" ref="I87:I118" si="19">SUM(C87:H87)</f>
        <v>10941.33</v>
      </c>
      <c r="J87" s="320"/>
      <c r="K87" s="442">
        <f t="shared" ref="K87:K118" si="20">((C87+D87)/30)*10</f>
        <v>2884.3</v>
      </c>
      <c r="L87" s="442">
        <f t="shared" ref="L87:L118" si="21">((C87+D87)/30)*5</f>
        <v>1442.15</v>
      </c>
      <c r="M87" s="442">
        <f t="shared" ref="M87:M118" si="22">((C87+D87)/30)*40</f>
        <v>11537.2</v>
      </c>
      <c r="N87" s="442">
        <v>1500</v>
      </c>
      <c r="O87" s="442">
        <f t="shared" si="18"/>
        <v>1442.15</v>
      </c>
      <c r="P87" s="442">
        <f t="shared" ref="P87:P118" si="23">+K87+L87+M87+N87+O87</f>
        <v>18805.800000000003</v>
      </c>
    </row>
    <row r="88" spans="1:16" x14ac:dyDescent="0.35">
      <c r="A88" s="241" t="s">
        <v>334</v>
      </c>
      <c r="B88" s="75" t="s">
        <v>296</v>
      </c>
      <c r="C88" s="186">
        <v>9803.1</v>
      </c>
      <c r="D88" s="186">
        <v>0</v>
      </c>
      <c r="E88" s="186">
        <v>144</v>
      </c>
      <c r="F88" s="186">
        <f t="shared" si="17"/>
        <v>326.77000000000004</v>
      </c>
      <c r="G88" s="186">
        <v>0</v>
      </c>
      <c r="H88" s="186">
        <v>2300</v>
      </c>
      <c r="I88" s="186">
        <f t="shared" si="19"/>
        <v>12573.87</v>
      </c>
      <c r="J88" s="320"/>
      <c r="K88" s="442">
        <f t="shared" si="20"/>
        <v>3267.7000000000003</v>
      </c>
      <c r="L88" s="442">
        <f t="shared" si="21"/>
        <v>1633.8500000000001</v>
      </c>
      <c r="M88" s="442">
        <f t="shared" si="22"/>
        <v>13070.800000000001</v>
      </c>
      <c r="N88" s="442">
        <v>1500</v>
      </c>
      <c r="O88" s="442">
        <f t="shared" si="18"/>
        <v>1633.8500000000001</v>
      </c>
      <c r="P88" s="442">
        <f t="shared" si="23"/>
        <v>21106.2</v>
      </c>
    </row>
    <row r="89" spans="1:16" x14ac:dyDescent="0.35">
      <c r="A89" s="241" t="s">
        <v>333</v>
      </c>
      <c r="B89" s="75" t="s">
        <v>296</v>
      </c>
      <c r="C89" s="186">
        <v>8652.9</v>
      </c>
      <c r="D89" s="186">
        <v>0</v>
      </c>
      <c r="E89" s="186">
        <v>0</v>
      </c>
      <c r="F89" s="186">
        <f t="shared" si="17"/>
        <v>288.43</v>
      </c>
      <c r="G89" s="186">
        <v>400</v>
      </c>
      <c r="H89" s="186">
        <v>2000</v>
      </c>
      <c r="I89" s="186">
        <f t="shared" si="19"/>
        <v>11341.33</v>
      </c>
      <c r="J89" s="320"/>
      <c r="K89" s="442">
        <f t="shared" si="20"/>
        <v>2884.3</v>
      </c>
      <c r="L89" s="442">
        <f t="shared" si="21"/>
        <v>1442.15</v>
      </c>
      <c r="M89" s="442">
        <f t="shared" si="22"/>
        <v>11537.2</v>
      </c>
      <c r="N89" s="442">
        <v>1500</v>
      </c>
      <c r="O89" s="442">
        <f t="shared" si="18"/>
        <v>1442.15</v>
      </c>
      <c r="P89" s="442">
        <f t="shared" si="23"/>
        <v>18805.800000000003</v>
      </c>
    </row>
    <row r="90" spans="1:16" x14ac:dyDescent="0.35">
      <c r="A90" s="241" t="s">
        <v>332</v>
      </c>
      <c r="B90" s="75" t="s">
        <v>296</v>
      </c>
      <c r="C90" s="186">
        <v>8652.9</v>
      </c>
      <c r="D90" s="186">
        <v>0</v>
      </c>
      <c r="E90" s="186">
        <v>71</v>
      </c>
      <c r="F90" s="186">
        <f t="shared" si="17"/>
        <v>288.43</v>
      </c>
      <c r="G90" s="186">
        <v>400</v>
      </c>
      <c r="H90" s="186">
        <v>2000</v>
      </c>
      <c r="I90" s="186">
        <f t="shared" si="19"/>
        <v>11412.33</v>
      </c>
      <c r="J90" s="320"/>
      <c r="K90" s="442">
        <f t="shared" si="20"/>
        <v>2884.3</v>
      </c>
      <c r="L90" s="442">
        <f t="shared" si="21"/>
        <v>1442.15</v>
      </c>
      <c r="M90" s="442">
        <f t="shared" si="22"/>
        <v>11537.2</v>
      </c>
      <c r="N90" s="442">
        <v>1500</v>
      </c>
      <c r="O90" s="442">
        <f t="shared" si="18"/>
        <v>1442.15</v>
      </c>
      <c r="P90" s="442">
        <f t="shared" si="23"/>
        <v>18805.800000000003</v>
      </c>
    </row>
    <row r="91" spans="1:16" x14ac:dyDescent="0.35">
      <c r="A91" s="241" t="s">
        <v>331</v>
      </c>
      <c r="B91" s="75" t="s">
        <v>296</v>
      </c>
      <c r="C91" s="186">
        <v>8652.9</v>
      </c>
      <c r="D91" s="186">
        <v>0</v>
      </c>
      <c r="E91" s="186">
        <v>0</v>
      </c>
      <c r="F91" s="186">
        <f t="shared" si="17"/>
        <v>288.43</v>
      </c>
      <c r="G91" s="186">
        <v>0</v>
      </c>
      <c r="H91" s="186">
        <v>2000</v>
      </c>
      <c r="I91" s="186">
        <f t="shared" si="19"/>
        <v>10941.33</v>
      </c>
      <c r="J91" s="320"/>
      <c r="K91" s="442">
        <f t="shared" si="20"/>
        <v>2884.3</v>
      </c>
      <c r="L91" s="442">
        <f t="shared" si="21"/>
        <v>1442.15</v>
      </c>
      <c r="M91" s="442">
        <f t="shared" si="22"/>
        <v>11537.2</v>
      </c>
      <c r="N91" s="442">
        <v>1500</v>
      </c>
      <c r="O91" s="442">
        <f t="shared" si="18"/>
        <v>1442.15</v>
      </c>
      <c r="P91" s="442">
        <f t="shared" si="23"/>
        <v>18805.800000000003</v>
      </c>
    </row>
    <row r="92" spans="1:16" x14ac:dyDescent="0.35">
      <c r="A92" s="241" t="s">
        <v>330</v>
      </c>
      <c r="B92" s="75" t="s">
        <v>296</v>
      </c>
      <c r="C92" s="186">
        <v>8652.9</v>
      </c>
      <c r="D92" s="186">
        <v>0</v>
      </c>
      <c r="E92" s="186">
        <v>0</v>
      </c>
      <c r="F92" s="186">
        <f t="shared" si="17"/>
        <v>288.43</v>
      </c>
      <c r="G92" s="186">
        <v>0</v>
      </c>
      <c r="H92" s="186">
        <v>2000</v>
      </c>
      <c r="I92" s="186">
        <f t="shared" si="19"/>
        <v>10941.33</v>
      </c>
      <c r="J92" s="320"/>
      <c r="K92" s="442">
        <f t="shared" si="20"/>
        <v>2884.3</v>
      </c>
      <c r="L92" s="442">
        <f t="shared" si="21"/>
        <v>1442.15</v>
      </c>
      <c r="M92" s="442">
        <f t="shared" si="22"/>
        <v>11537.2</v>
      </c>
      <c r="N92" s="442">
        <v>1500</v>
      </c>
      <c r="O92" s="442">
        <f t="shared" si="18"/>
        <v>1442.15</v>
      </c>
      <c r="P92" s="442">
        <f t="shared" si="23"/>
        <v>18805.800000000003</v>
      </c>
    </row>
    <row r="93" spans="1:16" x14ac:dyDescent="0.35">
      <c r="A93" s="241" t="s">
        <v>329</v>
      </c>
      <c r="B93" s="75" t="s">
        <v>296</v>
      </c>
      <c r="C93" s="186">
        <v>8652.9</v>
      </c>
      <c r="D93" s="186">
        <v>0</v>
      </c>
      <c r="E93" s="186">
        <v>38</v>
      </c>
      <c r="F93" s="186">
        <f t="shared" si="17"/>
        <v>288.43</v>
      </c>
      <c r="G93" s="186">
        <v>0</v>
      </c>
      <c r="H93" s="186">
        <v>2000</v>
      </c>
      <c r="I93" s="186">
        <f t="shared" si="19"/>
        <v>10979.33</v>
      </c>
      <c r="J93" s="320"/>
      <c r="K93" s="442">
        <f t="shared" si="20"/>
        <v>2884.3</v>
      </c>
      <c r="L93" s="442">
        <f t="shared" si="21"/>
        <v>1442.15</v>
      </c>
      <c r="M93" s="442">
        <f t="shared" si="22"/>
        <v>11537.2</v>
      </c>
      <c r="N93" s="442">
        <v>1500</v>
      </c>
      <c r="O93" s="442">
        <f t="shared" si="18"/>
        <v>1442.15</v>
      </c>
      <c r="P93" s="442">
        <f t="shared" si="23"/>
        <v>18805.800000000003</v>
      </c>
    </row>
    <row r="94" spans="1:16" x14ac:dyDescent="0.35">
      <c r="A94" s="241" t="s">
        <v>328</v>
      </c>
      <c r="B94" s="75" t="s">
        <v>296</v>
      </c>
      <c r="C94" s="186">
        <v>10341.6</v>
      </c>
      <c r="D94" s="186">
        <v>0</v>
      </c>
      <c r="E94" s="186">
        <v>71</v>
      </c>
      <c r="F94" s="186">
        <f t="shared" ref="F94:F125" si="24">+(C94/30)</f>
        <v>344.72</v>
      </c>
      <c r="G94" s="186">
        <v>0</v>
      </c>
      <c r="H94" s="186">
        <v>2000</v>
      </c>
      <c r="I94" s="186">
        <f t="shared" si="19"/>
        <v>12757.32</v>
      </c>
      <c r="J94" s="320"/>
      <c r="K94" s="442">
        <f t="shared" si="20"/>
        <v>3447.2000000000003</v>
      </c>
      <c r="L94" s="442">
        <f t="shared" si="21"/>
        <v>1723.6000000000001</v>
      </c>
      <c r="M94" s="442">
        <f t="shared" si="22"/>
        <v>13788.800000000001</v>
      </c>
      <c r="N94" s="442">
        <v>1500</v>
      </c>
      <c r="O94" s="442">
        <f t="shared" ref="O94:O125" si="25">(C94/30)*5</f>
        <v>1723.6000000000001</v>
      </c>
      <c r="P94" s="442">
        <f t="shared" si="23"/>
        <v>22183.200000000001</v>
      </c>
    </row>
    <row r="95" spans="1:16" x14ac:dyDescent="0.35">
      <c r="A95" s="241" t="s">
        <v>327</v>
      </c>
      <c r="B95" s="75" t="s">
        <v>296</v>
      </c>
      <c r="C95" s="186">
        <v>8652.9</v>
      </c>
      <c r="D95" s="186">
        <v>0</v>
      </c>
      <c r="E95" s="186">
        <v>0</v>
      </c>
      <c r="F95" s="186">
        <f t="shared" si="24"/>
        <v>288.43</v>
      </c>
      <c r="G95" s="186">
        <v>0</v>
      </c>
      <c r="H95" s="186">
        <v>2000</v>
      </c>
      <c r="I95" s="186">
        <f t="shared" si="19"/>
        <v>10941.33</v>
      </c>
      <c r="J95" s="320"/>
      <c r="K95" s="442">
        <f t="shared" si="20"/>
        <v>2884.3</v>
      </c>
      <c r="L95" s="442">
        <f t="shared" si="21"/>
        <v>1442.15</v>
      </c>
      <c r="M95" s="442">
        <f t="shared" si="22"/>
        <v>11537.2</v>
      </c>
      <c r="N95" s="442">
        <v>1500</v>
      </c>
      <c r="O95" s="442">
        <f t="shared" si="25"/>
        <v>1442.15</v>
      </c>
      <c r="P95" s="442">
        <f t="shared" si="23"/>
        <v>18805.800000000003</v>
      </c>
    </row>
    <row r="96" spans="1:16" x14ac:dyDescent="0.35">
      <c r="A96" s="241" t="s">
        <v>326</v>
      </c>
      <c r="B96" s="75" t="s">
        <v>296</v>
      </c>
      <c r="C96" s="186">
        <v>8652.9</v>
      </c>
      <c r="D96" s="186">
        <v>0</v>
      </c>
      <c r="E96" s="186">
        <v>108</v>
      </c>
      <c r="F96" s="186">
        <f t="shared" si="24"/>
        <v>288.43</v>
      </c>
      <c r="G96" s="186">
        <v>0</v>
      </c>
      <c r="H96" s="186">
        <v>2500</v>
      </c>
      <c r="I96" s="186">
        <f t="shared" si="19"/>
        <v>11549.33</v>
      </c>
      <c r="J96" s="320"/>
      <c r="K96" s="442">
        <f t="shared" si="20"/>
        <v>2884.3</v>
      </c>
      <c r="L96" s="442">
        <f t="shared" si="21"/>
        <v>1442.15</v>
      </c>
      <c r="M96" s="442">
        <f t="shared" si="22"/>
        <v>11537.2</v>
      </c>
      <c r="N96" s="442">
        <v>1500</v>
      </c>
      <c r="O96" s="442">
        <f t="shared" si="25"/>
        <v>1442.15</v>
      </c>
      <c r="P96" s="442">
        <f t="shared" si="23"/>
        <v>18805.800000000003</v>
      </c>
    </row>
    <row r="97" spans="1:16" x14ac:dyDescent="0.35">
      <c r="A97" s="241" t="s">
        <v>325</v>
      </c>
      <c r="B97" s="75" t="s">
        <v>296</v>
      </c>
      <c r="C97" s="186">
        <v>8652.9</v>
      </c>
      <c r="D97" s="186">
        <v>0</v>
      </c>
      <c r="E97" s="186">
        <v>38</v>
      </c>
      <c r="F97" s="186">
        <f t="shared" si="24"/>
        <v>288.43</v>
      </c>
      <c r="G97" s="186">
        <v>400</v>
      </c>
      <c r="H97" s="186">
        <v>2000</v>
      </c>
      <c r="I97" s="186">
        <f t="shared" si="19"/>
        <v>11379.33</v>
      </c>
      <c r="J97" s="320"/>
      <c r="K97" s="442">
        <f t="shared" si="20"/>
        <v>2884.3</v>
      </c>
      <c r="L97" s="442">
        <f t="shared" si="21"/>
        <v>1442.15</v>
      </c>
      <c r="M97" s="442">
        <f t="shared" si="22"/>
        <v>11537.2</v>
      </c>
      <c r="N97" s="442">
        <v>1500</v>
      </c>
      <c r="O97" s="442">
        <f t="shared" si="25"/>
        <v>1442.15</v>
      </c>
      <c r="P97" s="442">
        <f t="shared" si="23"/>
        <v>18805.800000000003</v>
      </c>
    </row>
    <row r="98" spans="1:16" x14ac:dyDescent="0.35">
      <c r="A98" s="241" t="s">
        <v>324</v>
      </c>
      <c r="B98" s="75" t="s">
        <v>296</v>
      </c>
      <c r="C98" s="186">
        <v>8652.9</v>
      </c>
      <c r="D98" s="186">
        <v>0</v>
      </c>
      <c r="E98" s="186">
        <v>108</v>
      </c>
      <c r="F98" s="186">
        <f t="shared" si="24"/>
        <v>288.43</v>
      </c>
      <c r="G98" s="186">
        <v>0</v>
      </c>
      <c r="H98" s="186">
        <v>2000</v>
      </c>
      <c r="I98" s="186">
        <f t="shared" si="19"/>
        <v>11049.33</v>
      </c>
      <c r="J98" s="320"/>
      <c r="K98" s="442">
        <f t="shared" si="20"/>
        <v>2884.3</v>
      </c>
      <c r="L98" s="442">
        <f t="shared" si="21"/>
        <v>1442.15</v>
      </c>
      <c r="M98" s="442">
        <f t="shared" si="22"/>
        <v>11537.2</v>
      </c>
      <c r="N98" s="442">
        <v>1500</v>
      </c>
      <c r="O98" s="442">
        <f t="shared" si="25"/>
        <v>1442.15</v>
      </c>
      <c r="P98" s="442">
        <f t="shared" si="23"/>
        <v>18805.800000000003</v>
      </c>
    </row>
    <row r="99" spans="1:16" x14ac:dyDescent="0.35">
      <c r="A99" s="241" t="s">
        <v>323</v>
      </c>
      <c r="B99" s="75" t="s">
        <v>296</v>
      </c>
      <c r="C99" s="186">
        <v>10678.5</v>
      </c>
      <c r="D99" s="186">
        <v>0</v>
      </c>
      <c r="E99" s="186">
        <v>71</v>
      </c>
      <c r="F99" s="186">
        <f t="shared" si="24"/>
        <v>355.95</v>
      </c>
      <c r="G99" s="186">
        <v>0</v>
      </c>
      <c r="H99" s="186">
        <v>2000</v>
      </c>
      <c r="I99" s="186">
        <f t="shared" si="19"/>
        <v>13105.45</v>
      </c>
      <c r="J99" s="320"/>
      <c r="K99" s="442">
        <f t="shared" si="20"/>
        <v>3559.5</v>
      </c>
      <c r="L99" s="442">
        <f t="shared" si="21"/>
        <v>1779.75</v>
      </c>
      <c r="M99" s="442">
        <f t="shared" si="22"/>
        <v>14238</v>
      </c>
      <c r="N99" s="442">
        <v>1500</v>
      </c>
      <c r="O99" s="442">
        <f t="shared" si="25"/>
        <v>1779.75</v>
      </c>
      <c r="P99" s="442">
        <f t="shared" si="23"/>
        <v>22857</v>
      </c>
    </row>
    <row r="100" spans="1:16" x14ac:dyDescent="0.35">
      <c r="A100" s="241" t="s">
        <v>322</v>
      </c>
      <c r="B100" s="75" t="s">
        <v>296</v>
      </c>
      <c r="C100" s="186">
        <v>8652.9</v>
      </c>
      <c r="D100" s="186">
        <v>0</v>
      </c>
      <c r="E100" s="186">
        <v>71</v>
      </c>
      <c r="F100" s="186">
        <f t="shared" si="24"/>
        <v>288.43</v>
      </c>
      <c r="G100" s="186">
        <v>0</v>
      </c>
      <c r="H100" s="186">
        <v>2000</v>
      </c>
      <c r="I100" s="186">
        <f t="shared" si="19"/>
        <v>11012.33</v>
      </c>
      <c r="J100" s="320"/>
      <c r="K100" s="442">
        <f t="shared" si="20"/>
        <v>2884.3</v>
      </c>
      <c r="L100" s="442">
        <f t="shared" si="21"/>
        <v>1442.15</v>
      </c>
      <c r="M100" s="442">
        <f t="shared" si="22"/>
        <v>11537.2</v>
      </c>
      <c r="N100" s="442">
        <v>1500</v>
      </c>
      <c r="O100" s="442">
        <f t="shared" si="25"/>
        <v>1442.15</v>
      </c>
      <c r="P100" s="442">
        <f t="shared" si="23"/>
        <v>18805.800000000003</v>
      </c>
    </row>
    <row r="101" spans="1:16" x14ac:dyDescent="0.35">
      <c r="A101" s="241" t="s">
        <v>321</v>
      </c>
      <c r="B101" s="75" t="s">
        <v>296</v>
      </c>
      <c r="C101" s="186">
        <v>8652.9</v>
      </c>
      <c r="D101" s="186">
        <v>0</v>
      </c>
      <c r="E101" s="186">
        <v>0</v>
      </c>
      <c r="F101" s="186">
        <f t="shared" si="24"/>
        <v>288.43</v>
      </c>
      <c r="G101" s="186">
        <v>0</v>
      </c>
      <c r="H101" s="186">
        <v>2000</v>
      </c>
      <c r="I101" s="186">
        <f t="shared" si="19"/>
        <v>10941.33</v>
      </c>
      <c r="J101" s="320"/>
      <c r="K101" s="442">
        <f t="shared" si="20"/>
        <v>2884.3</v>
      </c>
      <c r="L101" s="442">
        <f t="shared" si="21"/>
        <v>1442.15</v>
      </c>
      <c r="M101" s="442">
        <f t="shared" si="22"/>
        <v>11537.2</v>
      </c>
      <c r="N101" s="442">
        <v>1500</v>
      </c>
      <c r="O101" s="442">
        <f t="shared" si="25"/>
        <v>1442.15</v>
      </c>
      <c r="P101" s="442">
        <f t="shared" si="23"/>
        <v>18805.800000000003</v>
      </c>
    </row>
    <row r="102" spans="1:16" x14ac:dyDescent="0.35">
      <c r="A102" s="241" t="s">
        <v>320</v>
      </c>
      <c r="B102" s="75" t="s">
        <v>296</v>
      </c>
      <c r="C102" s="186">
        <v>8652.9</v>
      </c>
      <c r="D102" s="186">
        <v>0</v>
      </c>
      <c r="E102" s="186">
        <v>71</v>
      </c>
      <c r="F102" s="186">
        <f t="shared" si="24"/>
        <v>288.43</v>
      </c>
      <c r="G102" s="186">
        <v>400</v>
      </c>
      <c r="H102" s="186">
        <v>2000</v>
      </c>
      <c r="I102" s="186">
        <f t="shared" si="19"/>
        <v>11412.33</v>
      </c>
      <c r="J102" s="320"/>
      <c r="K102" s="442">
        <f t="shared" si="20"/>
        <v>2884.3</v>
      </c>
      <c r="L102" s="442">
        <f t="shared" si="21"/>
        <v>1442.15</v>
      </c>
      <c r="M102" s="442">
        <f t="shared" si="22"/>
        <v>11537.2</v>
      </c>
      <c r="N102" s="442">
        <v>1500</v>
      </c>
      <c r="O102" s="442">
        <f t="shared" si="25"/>
        <v>1442.15</v>
      </c>
      <c r="P102" s="442">
        <f t="shared" si="23"/>
        <v>18805.800000000003</v>
      </c>
    </row>
    <row r="103" spans="1:16" x14ac:dyDescent="0.35">
      <c r="A103" s="241" t="s">
        <v>319</v>
      </c>
      <c r="B103" s="75" t="s">
        <v>296</v>
      </c>
      <c r="C103" s="186">
        <v>8652.9</v>
      </c>
      <c r="D103" s="186">
        <v>0</v>
      </c>
      <c r="E103" s="186">
        <v>0</v>
      </c>
      <c r="F103" s="186">
        <f t="shared" si="24"/>
        <v>288.43</v>
      </c>
      <c r="G103" s="186">
        <v>0</v>
      </c>
      <c r="H103" s="186">
        <v>2000</v>
      </c>
      <c r="I103" s="186">
        <f t="shared" si="19"/>
        <v>10941.33</v>
      </c>
      <c r="J103" s="320"/>
      <c r="K103" s="442">
        <f t="shared" si="20"/>
        <v>2884.3</v>
      </c>
      <c r="L103" s="442">
        <f t="shared" si="21"/>
        <v>1442.15</v>
      </c>
      <c r="M103" s="442">
        <f t="shared" si="22"/>
        <v>11537.2</v>
      </c>
      <c r="N103" s="442">
        <v>1500</v>
      </c>
      <c r="O103" s="442">
        <f t="shared" si="25"/>
        <v>1442.15</v>
      </c>
      <c r="P103" s="442">
        <f t="shared" si="23"/>
        <v>18805.800000000003</v>
      </c>
    </row>
    <row r="104" spans="1:16" x14ac:dyDescent="0.35">
      <c r="A104" s="241" t="s">
        <v>318</v>
      </c>
      <c r="B104" s="75" t="s">
        <v>296</v>
      </c>
      <c r="C104" s="186">
        <v>9966.6</v>
      </c>
      <c r="D104" s="186">
        <v>0</v>
      </c>
      <c r="E104" s="186">
        <v>108</v>
      </c>
      <c r="F104" s="186">
        <f t="shared" si="24"/>
        <v>332.22</v>
      </c>
      <c r="G104" s="186">
        <v>0</v>
      </c>
      <c r="H104" s="186">
        <v>2000</v>
      </c>
      <c r="I104" s="186">
        <f t="shared" si="19"/>
        <v>12406.82</v>
      </c>
      <c r="J104" s="320"/>
      <c r="K104" s="442">
        <f t="shared" si="20"/>
        <v>3322.2000000000003</v>
      </c>
      <c r="L104" s="442">
        <f t="shared" si="21"/>
        <v>1661.1000000000001</v>
      </c>
      <c r="M104" s="442">
        <f t="shared" si="22"/>
        <v>13288.800000000001</v>
      </c>
      <c r="N104" s="442">
        <v>1500</v>
      </c>
      <c r="O104" s="442">
        <f t="shared" si="25"/>
        <v>1661.1000000000001</v>
      </c>
      <c r="P104" s="442">
        <f t="shared" si="23"/>
        <v>21433.200000000001</v>
      </c>
    </row>
    <row r="105" spans="1:16" x14ac:dyDescent="0.35">
      <c r="A105" s="241" t="s">
        <v>317</v>
      </c>
      <c r="B105" s="75" t="s">
        <v>296</v>
      </c>
      <c r="C105" s="186">
        <v>5442.3</v>
      </c>
      <c r="D105" s="186">
        <v>0</v>
      </c>
      <c r="E105" s="186">
        <v>71</v>
      </c>
      <c r="F105" s="186">
        <f t="shared" si="24"/>
        <v>181.41</v>
      </c>
      <c r="G105" s="186">
        <v>0</v>
      </c>
      <c r="H105" s="186">
        <v>2000</v>
      </c>
      <c r="I105" s="186">
        <f t="shared" si="19"/>
        <v>7694.71</v>
      </c>
      <c r="J105" s="320"/>
      <c r="K105" s="442">
        <f t="shared" si="20"/>
        <v>1814.1</v>
      </c>
      <c r="L105" s="442">
        <f t="shared" si="21"/>
        <v>907.05</v>
      </c>
      <c r="M105" s="442">
        <f t="shared" si="22"/>
        <v>7256.4</v>
      </c>
      <c r="N105" s="442">
        <v>1500</v>
      </c>
      <c r="O105" s="442">
        <f t="shared" si="25"/>
        <v>907.05</v>
      </c>
      <c r="P105" s="442">
        <f t="shared" si="23"/>
        <v>12384.599999999999</v>
      </c>
    </row>
    <row r="106" spans="1:16" x14ac:dyDescent="0.35">
      <c r="A106" s="241" t="s">
        <v>316</v>
      </c>
      <c r="B106" s="75" t="s">
        <v>296</v>
      </c>
      <c r="C106" s="186">
        <v>8652.9</v>
      </c>
      <c r="D106" s="186">
        <v>0</v>
      </c>
      <c r="E106" s="186">
        <v>71</v>
      </c>
      <c r="F106" s="186">
        <f t="shared" si="24"/>
        <v>288.43</v>
      </c>
      <c r="G106" s="186">
        <v>400</v>
      </c>
      <c r="H106" s="186">
        <v>2000</v>
      </c>
      <c r="I106" s="186">
        <f t="shared" si="19"/>
        <v>11412.33</v>
      </c>
      <c r="J106" s="320"/>
      <c r="K106" s="442">
        <f t="shared" si="20"/>
        <v>2884.3</v>
      </c>
      <c r="L106" s="442">
        <f t="shared" si="21"/>
        <v>1442.15</v>
      </c>
      <c r="M106" s="442">
        <f t="shared" si="22"/>
        <v>11537.2</v>
      </c>
      <c r="N106" s="442">
        <v>1500</v>
      </c>
      <c r="O106" s="442">
        <f t="shared" si="25"/>
        <v>1442.15</v>
      </c>
      <c r="P106" s="442">
        <f t="shared" si="23"/>
        <v>18805.800000000003</v>
      </c>
    </row>
    <row r="107" spans="1:16" x14ac:dyDescent="0.35">
      <c r="A107" s="241" t="s">
        <v>315</v>
      </c>
      <c r="B107" s="75" t="s">
        <v>296</v>
      </c>
      <c r="C107" s="186">
        <v>8652.9</v>
      </c>
      <c r="D107" s="186">
        <v>0</v>
      </c>
      <c r="E107" s="186">
        <v>71</v>
      </c>
      <c r="F107" s="186">
        <f t="shared" si="24"/>
        <v>288.43</v>
      </c>
      <c r="G107" s="186">
        <v>0</v>
      </c>
      <c r="H107" s="186">
        <v>2000</v>
      </c>
      <c r="I107" s="186">
        <f t="shared" si="19"/>
        <v>11012.33</v>
      </c>
      <c r="J107" s="320"/>
      <c r="K107" s="442">
        <f t="shared" si="20"/>
        <v>2884.3</v>
      </c>
      <c r="L107" s="442">
        <f t="shared" si="21"/>
        <v>1442.15</v>
      </c>
      <c r="M107" s="442">
        <f t="shared" si="22"/>
        <v>11537.2</v>
      </c>
      <c r="N107" s="442">
        <v>1500</v>
      </c>
      <c r="O107" s="442">
        <f t="shared" si="25"/>
        <v>1442.15</v>
      </c>
      <c r="P107" s="442">
        <f t="shared" si="23"/>
        <v>18805.800000000003</v>
      </c>
    </row>
    <row r="108" spans="1:16" x14ac:dyDescent="0.35">
      <c r="A108" s="241" t="s">
        <v>314</v>
      </c>
      <c r="B108" s="75" t="s">
        <v>296</v>
      </c>
      <c r="C108" s="186">
        <v>8652.9</v>
      </c>
      <c r="D108" s="186">
        <v>0</v>
      </c>
      <c r="E108" s="186">
        <v>38</v>
      </c>
      <c r="F108" s="186">
        <f t="shared" si="24"/>
        <v>288.43</v>
      </c>
      <c r="G108" s="186">
        <v>400</v>
      </c>
      <c r="H108" s="186">
        <v>2000</v>
      </c>
      <c r="I108" s="186">
        <f t="shared" si="19"/>
        <v>11379.33</v>
      </c>
      <c r="J108" s="320"/>
      <c r="K108" s="442">
        <f t="shared" si="20"/>
        <v>2884.3</v>
      </c>
      <c r="L108" s="442">
        <f t="shared" si="21"/>
        <v>1442.15</v>
      </c>
      <c r="M108" s="442">
        <f t="shared" si="22"/>
        <v>11537.2</v>
      </c>
      <c r="N108" s="442">
        <v>1500</v>
      </c>
      <c r="O108" s="442">
        <f t="shared" si="25"/>
        <v>1442.15</v>
      </c>
      <c r="P108" s="442">
        <f t="shared" si="23"/>
        <v>18805.800000000003</v>
      </c>
    </row>
    <row r="109" spans="1:16" x14ac:dyDescent="0.35">
      <c r="A109" s="241" t="s">
        <v>313</v>
      </c>
      <c r="B109" s="75" t="s">
        <v>296</v>
      </c>
      <c r="C109" s="186">
        <v>10341.6</v>
      </c>
      <c r="D109" s="186">
        <v>0</v>
      </c>
      <c r="E109" s="186">
        <v>71</v>
      </c>
      <c r="F109" s="186">
        <f t="shared" si="24"/>
        <v>344.72</v>
      </c>
      <c r="G109" s="186">
        <v>0</v>
      </c>
      <c r="H109" s="186">
        <v>2000</v>
      </c>
      <c r="I109" s="186">
        <f t="shared" si="19"/>
        <v>12757.32</v>
      </c>
      <c r="J109" s="320"/>
      <c r="K109" s="442">
        <f t="shared" si="20"/>
        <v>3447.2000000000003</v>
      </c>
      <c r="L109" s="442">
        <f t="shared" si="21"/>
        <v>1723.6000000000001</v>
      </c>
      <c r="M109" s="442">
        <f t="shared" si="22"/>
        <v>13788.800000000001</v>
      </c>
      <c r="N109" s="442">
        <v>1500</v>
      </c>
      <c r="O109" s="442">
        <f t="shared" si="25"/>
        <v>1723.6000000000001</v>
      </c>
      <c r="P109" s="442">
        <f t="shared" si="23"/>
        <v>22183.200000000001</v>
      </c>
    </row>
    <row r="110" spans="1:16" x14ac:dyDescent="0.35">
      <c r="A110" s="241" t="s">
        <v>312</v>
      </c>
      <c r="B110" s="75" t="s">
        <v>296</v>
      </c>
      <c r="C110" s="186">
        <v>8652.9</v>
      </c>
      <c r="D110" s="186">
        <v>0</v>
      </c>
      <c r="E110" s="186">
        <v>38</v>
      </c>
      <c r="F110" s="186">
        <f t="shared" si="24"/>
        <v>288.43</v>
      </c>
      <c r="G110" s="186">
        <v>0</v>
      </c>
      <c r="H110" s="186">
        <v>2000</v>
      </c>
      <c r="I110" s="186">
        <f t="shared" si="19"/>
        <v>10979.33</v>
      </c>
      <c r="J110" s="320"/>
      <c r="K110" s="442">
        <f t="shared" si="20"/>
        <v>2884.3</v>
      </c>
      <c r="L110" s="442">
        <f t="shared" si="21"/>
        <v>1442.15</v>
      </c>
      <c r="M110" s="442">
        <f t="shared" si="22"/>
        <v>11537.2</v>
      </c>
      <c r="N110" s="442">
        <v>1500</v>
      </c>
      <c r="O110" s="442">
        <f t="shared" si="25"/>
        <v>1442.15</v>
      </c>
      <c r="P110" s="442">
        <f t="shared" si="23"/>
        <v>18805.800000000003</v>
      </c>
    </row>
    <row r="111" spans="1:16" x14ac:dyDescent="0.35">
      <c r="A111" s="241" t="s">
        <v>311</v>
      </c>
      <c r="B111" s="75" t="s">
        <v>296</v>
      </c>
      <c r="C111" s="186">
        <v>8652.9</v>
      </c>
      <c r="D111" s="186">
        <v>0</v>
      </c>
      <c r="E111" s="186">
        <v>0</v>
      </c>
      <c r="F111" s="186">
        <f t="shared" si="24"/>
        <v>288.43</v>
      </c>
      <c r="G111" s="186">
        <v>400</v>
      </c>
      <c r="H111" s="186">
        <v>2000</v>
      </c>
      <c r="I111" s="186">
        <f t="shared" si="19"/>
        <v>11341.33</v>
      </c>
      <c r="J111" s="320"/>
      <c r="K111" s="442">
        <f t="shared" si="20"/>
        <v>2884.3</v>
      </c>
      <c r="L111" s="442">
        <f t="shared" si="21"/>
        <v>1442.15</v>
      </c>
      <c r="M111" s="442">
        <f t="shared" si="22"/>
        <v>11537.2</v>
      </c>
      <c r="N111" s="442">
        <v>1500</v>
      </c>
      <c r="O111" s="442">
        <f t="shared" si="25"/>
        <v>1442.15</v>
      </c>
      <c r="P111" s="442">
        <f t="shared" si="23"/>
        <v>18805.800000000003</v>
      </c>
    </row>
    <row r="112" spans="1:16" x14ac:dyDescent="0.35">
      <c r="A112" s="241" t="s">
        <v>310</v>
      </c>
      <c r="B112" s="75" t="s">
        <v>296</v>
      </c>
      <c r="C112" s="186">
        <v>8652.9</v>
      </c>
      <c r="D112" s="186">
        <v>0</v>
      </c>
      <c r="E112" s="186">
        <v>108</v>
      </c>
      <c r="F112" s="186">
        <f t="shared" si="24"/>
        <v>288.43</v>
      </c>
      <c r="G112" s="186">
        <v>0</v>
      </c>
      <c r="H112" s="186">
        <v>2000</v>
      </c>
      <c r="I112" s="186">
        <f t="shared" si="19"/>
        <v>11049.33</v>
      </c>
      <c r="J112" s="320"/>
      <c r="K112" s="442">
        <f t="shared" si="20"/>
        <v>2884.3</v>
      </c>
      <c r="L112" s="442">
        <f t="shared" si="21"/>
        <v>1442.15</v>
      </c>
      <c r="M112" s="442">
        <f t="shared" si="22"/>
        <v>11537.2</v>
      </c>
      <c r="N112" s="442">
        <v>1500</v>
      </c>
      <c r="O112" s="442">
        <f t="shared" si="25"/>
        <v>1442.15</v>
      </c>
      <c r="P112" s="442">
        <f t="shared" si="23"/>
        <v>18805.800000000003</v>
      </c>
    </row>
    <row r="113" spans="1:16" x14ac:dyDescent="0.35">
      <c r="A113" s="241" t="s">
        <v>309</v>
      </c>
      <c r="B113" s="75" t="s">
        <v>296</v>
      </c>
      <c r="C113" s="186">
        <v>8652.9</v>
      </c>
      <c r="D113" s="186">
        <v>0</v>
      </c>
      <c r="E113" s="186">
        <v>0</v>
      </c>
      <c r="F113" s="186">
        <f t="shared" si="24"/>
        <v>288.43</v>
      </c>
      <c r="G113" s="186">
        <v>0</v>
      </c>
      <c r="H113" s="186">
        <v>2000</v>
      </c>
      <c r="I113" s="186">
        <f t="shared" si="19"/>
        <v>10941.33</v>
      </c>
      <c r="J113" s="320"/>
      <c r="K113" s="442">
        <f t="shared" si="20"/>
        <v>2884.3</v>
      </c>
      <c r="L113" s="442">
        <f t="shared" si="21"/>
        <v>1442.15</v>
      </c>
      <c r="M113" s="442">
        <f t="shared" si="22"/>
        <v>11537.2</v>
      </c>
      <c r="N113" s="442">
        <v>1500</v>
      </c>
      <c r="O113" s="442">
        <f t="shared" si="25"/>
        <v>1442.15</v>
      </c>
      <c r="P113" s="442">
        <f t="shared" si="23"/>
        <v>18805.800000000003</v>
      </c>
    </row>
    <row r="114" spans="1:16" x14ac:dyDescent="0.35">
      <c r="A114" s="241" t="s">
        <v>308</v>
      </c>
      <c r="B114" s="75" t="s">
        <v>296</v>
      </c>
      <c r="C114" s="186">
        <v>8652.9</v>
      </c>
      <c r="D114" s="186">
        <v>0</v>
      </c>
      <c r="E114" s="186">
        <v>0</v>
      </c>
      <c r="F114" s="186">
        <f t="shared" si="24"/>
        <v>288.43</v>
      </c>
      <c r="G114" s="186">
        <v>0</v>
      </c>
      <c r="H114" s="186">
        <v>2000</v>
      </c>
      <c r="I114" s="186">
        <f t="shared" si="19"/>
        <v>10941.33</v>
      </c>
      <c r="J114" s="320"/>
      <c r="K114" s="442">
        <f t="shared" si="20"/>
        <v>2884.3</v>
      </c>
      <c r="L114" s="442">
        <f t="shared" si="21"/>
        <v>1442.15</v>
      </c>
      <c r="M114" s="442">
        <f t="shared" si="22"/>
        <v>11537.2</v>
      </c>
      <c r="N114" s="442">
        <v>1500</v>
      </c>
      <c r="O114" s="442">
        <f t="shared" si="25"/>
        <v>1442.15</v>
      </c>
      <c r="P114" s="442">
        <f t="shared" si="23"/>
        <v>18805.800000000003</v>
      </c>
    </row>
    <row r="115" spans="1:16" x14ac:dyDescent="0.35">
      <c r="A115" s="241" t="s">
        <v>307</v>
      </c>
      <c r="B115" s="75" t="s">
        <v>296</v>
      </c>
      <c r="C115" s="186">
        <v>10471.799999999999</v>
      </c>
      <c r="D115" s="186">
        <v>0</v>
      </c>
      <c r="E115" s="186">
        <v>108</v>
      </c>
      <c r="F115" s="186">
        <f t="shared" si="24"/>
        <v>349.06</v>
      </c>
      <c r="G115" s="186">
        <v>0</v>
      </c>
      <c r="H115" s="186">
        <v>2000</v>
      </c>
      <c r="I115" s="186">
        <f t="shared" si="19"/>
        <v>12928.859999999999</v>
      </c>
      <c r="J115" s="320"/>
      <c r="K115" s="442">
        <f t="shared" si="20"/>
        <v>3490.6</v>
      </c>
      <c r="L115" s="442">
        <f t="shared" si="21"/>
        <v>1745.3</v>
      </c>
      <c r="M115" s="442">
        <f t="shared" si="22"/>
        <v>13962.4</v>
      </c>
      <c r="N115" s="442">
        <v>1500</v>
      </c>
      <c r="O115" s="442">
        <f t="shared" si="25"/>
        <v>1745.3</v>
      </c>
      <c r="P115" s="442">
        <f t="shared" si="23"/>
        <v>22443.599999999999</v>
      </c>
    </row>
    <row r="116" spans="1:16" x14ac:dyDescent="0.35">
      <c r="A116" s="241" t="s">
        <v>306</v>
      </c>
      <c r="B116" s="75" t="s">
        <v>296</v>
      </c>
      <c r="C116" s="186">
        <v>8652.9</v>
      </c>
      <c r="D116" s="186">
        <v>0</v>
      </c>
      <c r="E116" s="186">
        <v>0</v>
      </c>
      <c r="F116" s="186">
        <f t="shared" si="24"/>
        <v>288.43</v>
      </c>
      <c r="G116" s="186">
        <v>0</v>
      </c>
      <c r="H116" s="186">
        <v>2000</v>
      </c>
      <c r="I116" s="186">
        <f t="shared" si="19"/>
        <v>10941.33</v>
      </c>
      <c r="J116" s="320"/>
      <c r="K116" s="442">
        <f t="shared" si="20"/>
        <v>2884.3</v>
      </c>
      <c r="L116" s="442">
        <f t="shared" si="21"/>
        <v>1442.15</v>
      </c>
      <c r="M116" s="442">
        <f t="shared" si="22"/>
        <v>11537.2</v>
      </c>
      <c r="N116" s="442">
        <v>1500</v>
      </c>
      <c r="O116" s="442">
        <f t="shared" si="25"/>
        <v>1442.15</v>
      </c>
      <c r="P116" s="442">
        <f t="shared" si="23"/>
        <v>18805.800000000003</v>
      </c>
    </row>
    <row r="117" spans="1:16" x14ac:dyDescent="0.35">
      <c r="A117" s="241" t="s">
        <v>305</v>
      </c>
      <c r="B117" s="75" t="s">
        <v>296</v>
      </c>
      <c r="C117" s="186">
        <v>8652.9</v>
      </c>
      <c r="D117" s="186">
        <v>0</v>
      </c>
      <c r="E117" s="186">
        <v>71</v>
      </c>
      <c r="F117" s="186">
        <f t="shared" si="24"/>
        <v>288.43</v>
      </c>
      <c r="G117" s="186">
        <v>0</v>
      </c>
      <c r="H117" s="186">
        <v>2000</v>
      </c>
      <c r="I117" s="186">
        <f t="shared" si="19"/>
        <v>11012.33</v>
      </c>
      <c r="J117" s="320"/>
      <c r="K117" s="442">
        <f t="shared" si="20"/>
        <v>2884.3</v>
      </c>
      <c r="L117" s="442">
        <f t="shared" si="21"/>
        <v>1442.15</v>
      </c>
      <c r="M117" s="442">
        <f t="shared" si="22"/>
        <v>11537.2</v>
      </c>
      <c r="N117" s="442">
        <v>1500</v>
      </c>
      <c r="O117" s="442">
        <f t="shared" si="25"/>
        <v>1442.15</v>
      </c>
      <c r="P117" s="442">
        <f t="shared" si="23"/>
        <v>18805.800000000003</v>
      </c>
    </row>
    <row r="118" spans="1:16" x14ac:dyDescent="0.35">
      <c r="A118" s="241" t="s">
        <v>304</v>
      </c>
      <c r="B118" s="75" t="s">
        <v>296</v>
      </c>
      <c r="C118" s="186">
        <v>8652.9</v>
      </c>
      <c r="D118" s="186">
        <v>0</v>
      </c>
      <c r="E118" s="186">
        <v>0</v>
      </c>
      <c r="F118" s="186">
        <f t="shared" si="24"/>
        <v>288.43</v>
      </c>
      <c r="G118" s="186">
        <v>0</v>
      </c>
      <c r="H118" s="186">
        <v>2000</v>
      </c>
      <c r="I118" s="186">
        <f t="shared" si="19"/>
        <v>10941.33</v>
      </c>
      <c r="J118" s="320"/>
      <c r="K118" s="442">
        <f t="shared" si="20"/>
        <v>2884.3</v>
      </c>
      <c r="L118" s="442">
        <f t="shared" si="21"/>
        <v>1442.15</v>
      </c>
      <c r="M118" s="442">
        <f t="shared" si="22"/>
        <v>11537.2</v>
      </c>
      <c r="N118" s="442">
        <v>1500</v>
      </c>
      <c r="O118" s="442">
        <f t="shared" si="25"/>
        <v>1442.15</v>
      </c>
      <c r="P118" s="442">
        <f t="shared" si="23"/>
        <v>18805.800000000003</v>
      </c>
    </row>
    <row r="119" spans="1:16" x14ac:dyDescent="0.35">
      <c r="A119" s="241" t="s">
        <v>303</v>
      </c>
      <c r="B119" s="75" t="s">
        <v>296</v>
      </c>
      <c r="C119" s="186">
        <v>8652.9</v>
      </c>
      <c r="D119" s="186">
        <v>0</v>
      </c>
      <c r="E119" s="186">
        <v>71</v>
      </c>
      <c r="F119" s="186">
        <f t="shared" si="24"/>
        <v>288.43</v>
      </c>
      <c r="G119" s="186">
        <v>400</v>
      </c>
      <c r="H119" s="186">
        <v>2000</v>
      </c>
      <c r="I119" s="186">
        <f t="shared" ref="I119:I131" si="26">SUM(C119:H119)</f>
        <v>11412.33</v>
      </c>
      <c r="J119" s="320"/>
      <c r="K119" s="442">
        <f t="shared" ref="K119:K131" si="27">((C119+D119)/30)*10</f>
        <v>2884.3</v>
      </c>
      <c r="L119" s="442">
        <f t="shared" ref="L119:L131" si="28">((C119+D119)/30)*5</f>
        <v>1442.15</v>
      </c>
      <c r="M119" s="442">
        <f t="shared" ref="M119:M131" si="29">((C119+D119)/30)*40</f>
        <v>11537.2</v>
      </c>
      <c r="N119" s="442">
        <v>1500</v>
      </c>
      <c r="O119" s="442">
        <f t="shared" si="25"/>
        <v>1442.15</v>
      </c>
      <c r="P119" s="442">
        <f t="shared" ref="P119:P131" si="30">+K119+L119+M119+N119+O119</f>
        <v>18805.800000000003</v>
      </c>
    </row>
    <row r="120" spans="1:16" x14ac:dyDescent="0.35">
      <c r="A120" s="241" t="s">
        <v>302</v>
      </c>
      <c r="B120" s="75" t="s">
        <v>296</v>
      </c>
      <c r="C120" s="186">
        <v>8652.9</v>
      </c>
      <c r="D120" s="186">
        <v>0</v>
      </c>
      <c r="E120" s="186">
        <v>0</v>
      </c>
      <c r="F120" s="186">
        <f t="shared" si="24"/>
        <v>288.43</v>
      </c>
      <c r="G120" s="186">
        <v>0</v>
      </c>
      <c r="H120" s="186">
        <v>2000</v>
      </c>
      <c r="I120" s="186">
        <f t="shared" si="26"/>
        <v>10941.33</v>
      </c>
      <c r="J120" s="320"/>
      <c r="K120" s="442">
        <f t="shared" si="27"/>
        <v>2884.3</v>
      </c>
      <c r="L120" s="442">
        <f t="shared" si="28"/>
        <v>1442.15</v>
      </c>
      <c r="M120" s="442">
        <f t="shared" si="29"/>
        <v>11537.2</v>
      </c>
      <c r="N120" s="442">
        <v>1500</v>
      </c>
      <c r="O120" s="442">
        <f t="shared" si="25"/>
        <v>1442.15</v>
      </c>
      <c r="P120" s="442">
        <f t="shared" si="30"/>
        <v>18805.800000000003</v>
      </c>
    </row>
    <row r="121" spans="1:16" x14ac:dyDescent="0.35">
      <c r="A121" s="241" t="s">
        <v>301</v>
      </c>
      <c r="B121" s="75" t="s">
        <v>296</v>
      </c>
      <c r="C121" s="186">
        <v>8652.9</v>
      </c>
      <c r="D121" s="186">
        <v>0</v>
      </c>
      <c r="E121" s="186">
        <v>71</v>
      </c>
      <c r="F121" s="186">
        <f t="shared" si="24"/>
        <v>288.43</v>
      </c>
      <c r="G121" s="186">
        <v>400</v>
      </c>
      <c r="H121" s="186">
        <v>2000</v>
      </c>
      <c r="I121" s="186">
        <f t="shared" si="26"/>
        <v>11412.33</v>
      </c>
      <c r="J121" s="320"/>
      <c r="K121" s="442">
        <f t="shared" si="27"/>
        <v>2884.3</v>
      </c>
      <c r="L121" s="442">
        <f t="shared" si="28"/>
        <v>1442.15</v>
      </c>
      <c r="M121" s="442">
        <f t="shared" si="29"/>
        <v>11537.2</v>
      </c>
      <c r="N121" s="442">
        <v>1500</v>
      </c>
      <c r="O121" s="442">
        <f t="shared" si="25"/>
        <v>1442.15</v>
      </c>
      <c r="P121" s="442">
        <f t="shared" si="30"/>
        <v>18805.800000000003</v>
      </c>
    </row>
    <row r="122" spans="1:16" x14ac:dyDescent="0.35">
      <c r="A122" s="241" t="s">
        <v>300</v>
      </c>
      <c r="B122" s="75" t="s">
        <v>296</v>
      </c>
      <c r="C122" s="186">
        <v>8652.9</v>
      </c>
      <c r="D122" s="186">
        <v>0</v>
      </c>
      <c r="E122" s="186">
        <v>38</v>
      </c>
      <c r="F122" s="186">
        <f t="shared" si="24"/>
        <v>288.43</v>
      </c>
      <c r="G122" s="186">
        <v>400</v>
      </c>
      <c r="H122" s="186">
        <v>2000</v>
      </c>
      <c r="I122" s="186">
        <f t="shared" si="26"/>
        <v>11379.33</v>
      </c>
      <c r="J122" s="320"/>
      <c r="K122" s="442">
        <f t="shared" si="27"/>
        <v>2884.3</v>
      </c>
      <c r="L122" s="442">
        <f t="shared" si="28"/>
        <v>1442.15</v>
      </c>
      <c r="M122" s="442">
        <f t="shared" si="29"/>
        <v>11537.2</v>
      </c>
      <c r="N122" s="442">
        <v>1500</v>
      </c>
      <c r="O122" s="442">
        <f t="shared" si="25"/>
        <v>1442.15</v>
      </c>
      <c r="P122" s="442">
        <f t="shared" si="30"/>
        <v>18805.800000000003</v>
      </c>
    </row>
    <row r="123" spans="1:16" x14ac:dyDescent="0.35">
      <c r="A123" s="241" t="s">
        <v>299</v>
      </c>
      <c r="B123" s="75" t="s">
        <v>296</v>
      </c>
      <c r="C123" s="186">
        <v>8652.9</v>
      </c>
      <c r="D123" s="186">
        <v>0</v>
      </c>
      <c r="E123" s="186">
        <v>0</v>
      </c>
      <c r="F123" s="186">
        <f t="shared" si="24"/>
        <v>288.43</v>
      </c>
      <c r="G123" s="186">
        <v>400</v>
      </c>
      <c r="H123" s="186">
        <v>2000</v>
      </c>
      <c r="I123" s="186">
        <f t="shared" si="26"/>
        <v>11341.33</v>
      </c>
      <c r="J123" s="320"/>
      <c r="K123" s="442">
        <f t="shared" si="27"/>
        <v>2884.3</v>
      </c>
      <c r="L123" s="442">
        <f t="shared" si="28"/>
        <v>1442.15</v>
      </c>
      <c r="M123" s="442">
        <f t="shared" si="29"/>
        <v>11537.2</v>
      </c>
      <c r="N123" s="442">
        <v>1500</v>
      </c>
      <c r="O123" s="442">
        <f t="shared" si="25"/>
        <v>1442.15</v>
      </c>
      <c r="P123" s="442">
        <f t="shared" si="30"/>
        <v>18805.800000000003</v>
      </c>
    </row>
    <row r="124" spans="1:16" x14ac:dyDescent="0.35">
      <c r="A124" s="241" t="s">
        <v>298</v>
      </c>
      <c r="B124" s="75" t="s">
        <v>296</v>
      </c>
      <c r="C124" s="186">
        <v>8652.9</v>
      </c>
      <c r="D124" s="186">
        <v>0</v>
      </c>
      <c r="E124" s="186">
        <v>38</v>
      </c>
      <c r="F124" s="186">
        <f t="shared" si="24"/>
        <v>288.43</v>
      </c>
      <c r="G124" s="186">
        <v>0</v>
      </c>
      <c r="H124" s="186">
        <v>3000</v>
      </c>
      <c r="I124" s="186">
        <f t="shared" si="26"/>
        <v>11979.33</v>
      </c>
      <c r="J124" s="320"/>
      <c r="K124" s="442">
        <f t="shared" si="27"/>
        <v>2884.3</v>
      </c>
      <c r="L124" s="442">
        <f t="shared" si="28"/>
        <v>1442.15</v>
      </c>
      <c r="M124" s="442">
        <f t="shared" si="29"/>
        <v>11537.2</v>
      </c>
      <c r="N124" s="442">
        <v>1500</v>
      </c>
      <c r="O124" s="442">
        <f t="shared" si="25"/>
        <v>1442.15</v>
      </c>
      <c r="P124" s="442">
        <f t="shared" si="30"/>
        <v>18805.800000000003</v>
      </c>
    </row>
    <row r="125" spans="1:16" x14ac:dyDescent="0.35">
      <c r="A125" s="241" t="s">
        <v>297</v>
      </c>
      <c r="B125" s="75" t="s">
        <v>296</v>
      </c>
      <c r="C125" s="186">
        <v>8652.9</v>
      </c>
      <c r="D125" s="186">
        <v>0</v>
      </c>
      <c r="E125" s="186">
        <v>0</v>
      </c>
      <c r="F125" s="186">
        <f t="shared" si="24"/>
        <v>288.43</v>
      </c>
      <c r="G125" s="186">
        <v>400</v>
      </c>
      <c r="H125" s="186">
        <v>2000</v>
      </c>
      <c r="I125" s="186">
        <f t="shared" si="26"/>
        <v>11341.33</v>
      </c>
      <c r="J125" s="320"/>
      <c r="K125" s="442">
        <f t="shared" si="27"/>
        <v>2884.3</v>
      </c>
      <c r="L125" s="442">
        <f t="shared" si="28"/>
        <v>1442.15</v>
      </c>
      <c r="M125" s="442">
        <f t="shared" si="29"/>
        <v>11537.2</v>
      </c>
      <c r="N125" s="442">
        <v>1500</v>
      </c>
      <c r="O125" s="442">
        <f t="shared" si="25"/>
        <v>1442.15</v>
      </c>
      <c r="P125" s="442">
        <f t="shared" si="30"/>
        <v>18805.800000000003</v>
      </c>
    </row>
    <row r="126" spans="1:16" x14ac:dyDescent="0.35">
      <c r="A126" s="241" t="s">
        <v>295</v>
      </c>
      <c r="B126" s="75" t="s">
        <v>292</v>
      </c>
      <c r="C126" s="186">
        <v>6864</v>
      </c>
      <c r="D126" s="186">
        <v>1248</v>
      </c>
      <c r="E126" s="186">
        <v>0</v>
      </c>
      <c r="F126" s="186">
        <f t="shared" ref="F126:F131" si="31">+(C126/30)</f>
        <v>228.8</v>
      </c>
      <c r="G126" s="186">
        <v>400</v>
      </c>
      <c r="H126" s="186">
        <v>2000</v>
      </c>
      <c r="I126" s="186">
        <f t="shared" si="26"/>
        <v>10740.8</v>
      </c>
      <c r="J126" s="320"/>
      <c r="K126" s="442">
        <f t="shared" si="27"/>
        <v>2704</v>
      </c>
      <c r="L126" s="442">
        <f t="shared" si="28"/>
        <v>1352</v>
      </c>
      <c r="M126" s="442">
        <f t="shared" si="29"/>
        <v>10816</v>
      </c>
      <c r="N126" s="442">
        <v>1500</v>
      </c>
      <c r="O126" s="442">
        <f t="shared" ref="O126:O131" si="32">(C126/30)*5</f>
        <v>1144</v>
      </c>
      <c r="P126" s="442">
        <f t="shared" si="30"/>
        <v>17516</v>
      </c>
    </row>
    <row r="127" spans="1:16" x14ac:dyDescent="0.35">
      <c r="A127" s="241" t="s">
        <v>294</v>
      </c>
      <c r="B127" s="75" t="s">
        <v>292</v>
      </c>
      <c r="C127" s="186">
        <v>6864</v>
      </c>
      <c r="D127" s="186">
        <v>1248</v>
      </c>
      <c r="E127" s="186">
        <v>0</v>
      </c>
      <c r="F127" s="186">
        <f t="shared" si="31"/>
        <v>228.8</v>
      </c>
      <c r="G127" s="186">
        <v>0</v>
      </c>
      <c r="H127" s="186">
        <v>2000</v>
      </c>
      <c r="I127" s="186">
        <f t="shared" si="26"/>
        <v>10340.799999999999</v>
      </c>
      <c r="J127" s="320"/>
      <c r="K127" s="442">
        <f t="shared" si="27"/>
        <v>2704</v>
      </c>
      <c r="L127" s="442">
        <f t="shared" si="28"/>
        <v>1352</v>
      </c>
      <c r="M127" s="442">
        <f t="shared" si="29"/>
        <v>10816</v>
      </c>
      <c r="N127" s="442">
        <v>1500</v>
      </c>
      <c r="O127" s="442">
        <f t="shared" si="32"/>
        <v>1144</v>
      </c>
      <c r="P127" s="442">
        <f t="shared" si="30"/>
        <v>17516</v>
      </c>
    </row>
    <row r="128" spans="1:16" x14ac:dyDescent="0.35">
      <c r="A128" s="241" t="s">
        <v>293</v>
      </c>
      <c r="B128" s="75" t="s">
        <v>292</v>
      </c>
      <c r="C128" s="186">
        <v>6600</v>
      </c>
      <c r="D128" s="186">
        <v>0</v>
      </c>
      <c r="E128" s="186">
        <v>0</v>
      </c>
      <c r="F128" s="186">
        <f t="shared" si="31"/>
        <v>220</v>
      </c>
      <c r="G128" s="186">
        <v>0</v>
      </c>
      <c r="H128" s="186">
        <v>2000</v>
      </c>
      <c r="I128" s="186">
        <f t="shared" si="26"/>
        <v>8820</v>
      </c>
      <c r="J128" s="320"/>
      <c r="K128" s="442">
        <f t="shared" si="27"/>
        <v>2200</v>
      </c>
      <c r="L128" s="442">
        <f t="shared" si="28"/>
        <v>1100</v>
      </c>
      <c r="M128" s="442">
        <f t="shared" si="29"/>
        <v>8800</v>
      </c>
      <c r="N128" s="442">
        <v>1500</v>
      </c>
      <c r="O128" s="442">
        <f t="shared" si="32"/>
        <v>1100</v>
      </c>
      <c r="P128" s="442">
        <f t="shared" si="30"/>
        <v>14700</v>
      </c>
    </row>
    <row r="129" spans="1:16" x14ac:dyDescent="0.35">
      <c r="A129" s="241" t="s">
        <v>291</v>
      </c>
      <c r="B129" s="75" t="s">
        <v>282</v>
      </c>
      <c r="C129" s="186">
        <v>11882.7</v>
      </c>
      <c r="D129" s="186">
        <v>0</v>
      </c>
      <c r="E129" s="186">
        <v>71</v>
      </c>
      <c r="F129" s="186">
        <f t="shared" si="31"/>
        <v>396.09000000000003</v>
      </c>
      <c r="G129" s="186">
        <v>0</v>
      </c>
      <c r="H129" s="186">
        <v>2500</v>
      </c>
      <c r="I129" s="186">
        <f t="shared" si="26"/>
        <v>14849.79</v>
      </c>
      <c r="J129" s="320"/>
      <c r="K129" s="442">
        <f t="shared" si="27"/>
        <v>3960.9000000000005</v>
      </c>
      <c r="L129" s="442">
        <f t="shared" si="28"/>
        <v>1980.4500000000003</v>
      </c>
      <c r="M129" s="442">
        <f t="shared" si="29"/>
        <v>15843.600000000002</v>
      </c>
      <c r="N129" s="442">
        <v>1500</v>
      </c>
      <c r="O129" s="442">
        <f t="shared" si="32"/>
        <v>1980.4500000000003</v>
      </c>
      <c r="P129" s="442">
        <f t="shared" si="30"/>
        <v>25265.400000000005</v>
      </c>
    </row>
    <row r="130" spans="1:16" x14ac:dyDescent="0.35">
      <c r="A130" s="241" t="s">
        <v>290</v>
      </c>
      <c r="B130" s="75" t="s">
        <v>282</v>
      </c>
      <c r="C130" s="186">
        <v>8652.9</v>
      </c>
      <c r="D130" s="186">
        <v>0</v>
      </c>
      <c r="E130" s="186">
        <v>0</v>
      </c>
      <c r="F130" s="186">
        <f t="shared" si="31"/>
        <v>288.43</v>
      </c>
      <c r="G130" s="186">
        <v>0</v>
      </c>
      <c r="H130" s="186">
        <v>2000</v>
      </c>
      <c r="I130" s="186">
        <f t="shared" si="26"/>
        <v>10941.33</v>
      </c>
      <c r="J130" s="320"/>
      <c r="K130" s="442">
        <f t="shared" si="27"/>
        <v>2884.3</v>
      </c>
      <c r="L130" s="442">
        <f t="shared" si="28"/>
        <v>1442.15</v>
      </c>
      <c r="M130" s="442">
        <f t="shared" si="29"/>
        <v>11537.2</v>
      </c>
      <c r="N130" s="442">
        <v>1500</v>
      </c>
      <c r="O130" s="442">
        <f t="shared" si="32"/>
        <v>1442.15</v>
      </c>
      <c r="P130" s="442">
        <f t="shared" si="30"/>
        <v>18805.800000000003</v>
      </c>
    </row>
    <row r="131" spans="1:16" x14ac:dyDescent="0.35">
      <c r="A131" s="241" t="s">
        <v>289</v>
      </c>
      <c r="B131" s="75" t="s">
        <v>282</v>
      </c>
      <c r="C131" s="186">
        <v>11937.3</v>
      </c>
      <c r="D131" s="186">
        <v>0</v>
      </c>
      <c r="E131" s="186">
        <v>71</v>
      </c>
      <c r="F131" s="186">
        <f t="shared" si="31"/>
        <v>397.90999999999997</v>
      </c>
      <c r="G131" s="186">
        <v>0</v>
      </c>
      <c r="H131" s="186">
        <v>3000</v>
      </c>
      <c r="I131" s="186">
        <f t="shared" si="26"/>
        <v>15406.21</v>
      </c>
      <c r="J131" s="320"/>
      <c r="K131" s="442">
        <f t="shared" si="27"/>
        <v>3979.0999999999995</v>
      </c>
      <c r="L131" s="442">
        <f t="shared" si="28"/>
        <v>1989.5499999999997</v>
      </c>
      <c r="M131" s="442">
        <f t="shared" si="29"/>
        <v>15916.399999999998</v>
      </c>
      <c r="N131" s="442">
        <v>1500</v>
      </c>
      <c r="O131" s="442">
        <f t="shared" si="32"/>
        <v>1989.5499999999997</v>
      </c>
      <c r="P131" s="442">
        <f t="shared" si="30"/>
        <v>25374.599999999995</v>
      </c>
    </row>
    <row r="133" spans="1:16" x14ac:dyDescent="0.35">
      <c r="C133" s="321" t="s">
        <v>89</v>
      </c>
      <c r="D133" s="322"/>
      <c r="E133" s="322"/>
      <c r="F133" s="322"/>
      <c r="G133" s="322"/>
      <c r="H133" s="322"/>
      <c r="I133" s="322"/>
      <c r="J133" s="322"/>
      <c r="K133" s="322"/>
    </row>
    <row r="134" spans="1:16" x14ac:dyDescent="0.35">
      <c r="C134" s="458" t="s">
        <v>88</v>
      </c>
      <c r="D134" s="624" t="s">
        <v>87</v>
      </c>
      <c r="E134" s="624"/>
      <c r="F134" s="624"/>
      <c r="G134" s="624"/>
      <c r="H134" s="624"/>
      <c r="I134" s="624"/>
    </row>
    <row r="135" spans="1:16" x14ac:dyDescent="0.35">
      <c r="C135" s="527" t="s">
        <v>1040</v>
      </c>
      <c r="D135" s="284" t="s">
        <v>85</v>
      </c>
      <c r="E135" s="323"/>
      <c r="F135" s="323"/>
      <c r="G135" s="323"/>
      <c r="H135" s="323"/>
      <c r="I135" s="324"/>
    </row>
    <row r="136" spans="1:16" x14ac:dyDescent="0.35">
      <c r="C136" s="527" t="s">
        <v>1040</v>
      </c>
      <c r="D136" s="325" t="s">
        <v>288</v>
      </c>
      <c r="E136" s="326"/>
      <c r="F136" s="326"/>
      <c r="G136" s="326"/>
      <c r="H136" s="326"/>
      <c r="I136" s="327"/>
    </row>
    <row r="137" spans="1:16" x14ac:dyDescent="0.35">
      <c r="C137" s="527" t="s">
        <v>1040</v>
      </c>
      <c r="D137" s="325" t="s">
        <v>287</v>
      </c>
      <c r="E137" s="326"/>
      <c r="F137" s="326"/>
      <c r="G137" s="326"/>
      <c r="H137" s="326"/>
      <c r="I137" s="327"/>
    </row>
    <row r="138" spans="1:16" x14ac:dyDescent="0.35">
      <c r="C138" s="527" t="s">
        <v>1040</v>
      </c>
      <c r="D138" s="328" t="s">
        <v>286</v>
      </c>
      <c r="E138" s="329"/>
      <c r="F138" s="329"/>
      <c r="G138" s="329"/>
      <c r="H138" s="329"/>
      <c r="I138" s="330"/>
    </row>
  </sheetData>
  <mergeCells count="16">
    <mergeCell ref="K21:P21"/>
    <mergeCell ref="D134:I134"/>
    <mergeCell ref="A7:C7"/>
    <mergeCell ref="A8:A9"/>
    <mergeCell ref="B8:B9"/>
    <mergeCell ref="C8:I8"/>
    <mergeCell ref="A20:C20"/>
    <mergeCell ref="A21:A22"/>
    <mergeCell ref="B21:B22"/>
    <mergeCell ref="C21:I21"/>
    <mergeCell ref="K8:P8"/>
    <mergeCell ref="A2:P2"/>
    <mergeCell ref="A3:P3"/>
    <mergeCell ref="A4:P4"/>
    <mergeCell ref="A5:P5"/>
    <mergeCell ref="A6:P6"/>
  </mergeCells>
  <printOptions horizontalCentered="1"/>
  <pageMargins left="0.47244094488188981" right="0.47244094488188981" top="0.86614173228346458" bottom="0.47244094488188981" header="0" footer="0"/>
  <pageSetup scale="65" fitToHeight="0" orientation="landscape" r:id="rId1"/>
  <headerFooter>
    <oddHeader>&amp;L&amp;G</oddHeader>
    <oddFooter>&amp;R&amp;G</oddFooter>
  </headerFooter>
  <legacyDrawingHF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90"/>
  <sheetViews>
    <sheetView showGridLines="0" topLeftCell="A42" zoomScaleNormal="100" workbookViewId="0">
      <selection activeCell="I14" sqref="I14"/>
    </sheetView>
  </sheetViews>
  <sheetFormatPr baseColWidth="10" defaultColWidth="7.54296875" defaultRowHeight="16" x14ac:dyDescent="0.35"/>
  <cols>
    <col min="1" max="1" width="25.90625" style="190" customWidth="1"/>
    <col min="2" max="2" width="35.90625" style="190" customWidth="1"/>
    <col min="3" max="3" width="15.81640625" style="199" customWidth="1"/>
    <col min="4" max="5" width="15.81640625" style="200" customWidth="1"/>
    <col min="6" max="16384" width="7.54296875" style="190"/>
  </cols>
  <sheetData>
    <row r="1" spans="1:5" x14ac:dyDescent="0.35">
      <c r="A1" s="627"/>
      <c r="B1" s="627"/>
      <c r="C1" s="627"/>
      <c r="D1" s="627"/>
      <c r="E1" s="627"/>
    </row>
    <row r="2" spans="1:5" x14ac:dyDescent="0.35">
      <c r="A2" s="628" t="s">
        <v>17</v>
      </c>
      <c r="B2" s="628"/>
      <c r="C2" s="628"/>
      <c r="D2" s="628"/>
      <c r="E2" s="628"/>
    </row>
    <row r="3" spans="1:5" x14ac:dyDescent="0.35">
      <c r="A3" s="628" t="s">
        <v>84</v>
      </c>
      <c r="B3" s="628"/>
      <c r="C3" s="628"/>
      <c r="D3" s="628"/>
      <c r="E3" s="628"/>
    </row>
    <row r="4" spans="1:5" x14ac:dyDescent="0.35">
      <c r="A4" s="628" t="s">
        <v>36</v>
      </c>
      <c r="B4" s="628"/>
      <c r="C4" s="628"/>
      <c r="D4" s="628"/>
      <c r="E4" s="628"/>
    </row>
    <row r="5" spans="1:5" x14ac:dyDescent="0.35">
      <c r="A5" s="628" t="s">
        <v>83</v>
      </c>
      <c r="B5" s="628"/>
      <c r="C5" s="628"/>
      <c r="D5" s="628"/>
      <c r="E5" s="628"/>
    </row>
    <row r="6" spans="1:5" x14ac:dyDescent="0.35">
      <c r="A6" s="626" t="s">
        <v>82</v>
      </c>
      <c r="B6" s="626"/>
      <c r="C6" s="626"/>
      <c r="D6" s="626"/>
      <c r="E6" s="626"/>
    </row>
    <row r="7" spans="1:5" x14ac:dyDescent="0.4">
      <c r="A7" s="631"/>
      <c r="B7" s="631"/>
      <c r="C7" s="631"/>
      <c r="D7" s="631"/>
      <c r="E7" s="631"/>
    </row>
    <row r="8" spans="1:5" x14ac:dyDescent="0.35">
      <c r="A8" s="632" t="s">
        <v>450</v>
      </c>
      <c r="B8" s="633" t="s">
        <v>80</v>
      </c>
      <c r="C8" s="634" t="s">
        <v>79</v>
      </c>
      <c r="D8" s="635" t="s">
        <v>78</v>
      </c>
      <c r="E8" s="635"/>
    </row>
    <row r="9" spans="1:5" x14ac:dyDescent="0.35">
      <c r="A9" s="632"/>
      <c r="B9" s="633"/>
      <c r="C9" s="634"/>
      <c r="D9" s="487" t="s">
        <v>77</v>
      </c>
      <c r="E9" s="487" t="s">
        <v>76</v>
      </c>
    </row>
    <row r="10" spans="1:5" x14ac:dyDescent="0.4">
      <c r="A10" s="631"/>
      <c r="B10" s="631"/>
      <c r="C10" s="631"/>
      <c r="D10" s="631"/>
      <c r="E10" s="631"/>
    </row>
    <row r="11" spans="1:5" s="193" customFormat="1" x14ac:dyDescent="0.4">
      <c r="A11" s="636" t="s">
        <v>30</v>
      </c>
      <c r="B11" s="636"/>
      <c r="C11" s="191"/>
      <c r="D11" s="192"/>
      <c r="E11" s="192"/>
    </row>
    <row r="12" spans="1:5" x14ac:dyDescent="0.3">
      <c r="A12" s="244" t="s">
        <v>998</v>
      </c>
      <c r="B12" s="245" t="s">
        <v>449</v>
      </c>
      <c r="C12" s="202">
        <v>3</v>
      </c>
      <c r="D12" s="203">
        <v>18311.03</v>
      </c>
      <c r="E12" s="203">
        <v>18311.03</v>
      </c>
    </row>
    <row r="13" spans="1:5" x14ac:dyDescent="0.3">
      <c r="A13" s="244" t="s">
        <v>1000</v>
      </c>
      <c r="B13" s="201" t="s">
        <v>448</v>
      </c>
      <c r="C13" s="202">
        <v>7</v>
      </c>
      <c r="D13" s="203">
        <v>43253.1</v>
      </c>
      <c r="E13" s="203">
        <v>43253</v>
      </c>
    </row>
    <row r="14" spans="1:5" x14ac:dyDescent="0.3">
      <c r="A14" s="244" t="s">
        <v>1002</v>
      </c>
      <c r="B14" s="201" t="s">
        <v>447</v>
      </c>
      <c r="C14" s="202">
        <v>1</v>
      </c>
      <c r="D14" s="203">
        <v>26382.3</v>
      </c>
      <c r="E14" s="203">
        <v>26382.3</v>
      </c>
    </row>
    <row r="15" spans="1:5" x14ac:dyDescent="0.3">
      <c r="A15" s="244" t="s">
        <v>1004</v>
      </c>
      <c r="B15" s="201" t="s">
        <v>446</v>
      </c>
      <c r="C15" s="202">
        <v>1</v>
      </c>
      <c r="D15" s="203">
        <v>20492.400000000001</v>
      </c>
      <c r="E15" s="203">
        <v>20492.400000000001</v>
      </c>
    </row>
    <row r="16" spans="1:5" x14ac:dyDescent="0.3">
      <c r="A16" s="244" t="s">
        <v>1005</v>
      </c>
      <c r="B16" s="201" t="s">
        <v>445</v>
      </c>
      <c r="C16" s="202">
        <v>1</v>
      </c>
      <c r="D16" s="203">
        <v>18946.5</v>
      </c>
      <c r="E16" s="203">
        <v>18946.5</v>
      </c>
    </row>
    <row r="17" spans="1:5" x14ac:dyDescent="0.3">
      <c r="A17" s="244" t="s">
        <v>1007</v>
      </c>
      <c r="B17" s="201" t="s">
        <v>444</v>
      </c>
      <c r="C17" s="202">
        <v>3</v>
      </c>
      <c r="D17" s="203">
        <v>18311.03</v>
      </c>
      <c r="E17" s="203">
        <v>18311.03</v>
      </c>
    </row>
    <row r="18" spans="1:5" x14ac:dyDescent="0.3">
      <c r="A18" s="244" t="s">
        <v>1008</v>
      </c>
      <c r="B18" s="201" t="s">
        <v>443</v>
      </c>
      <c r="C18" s="202">
        <v>1</v>
      </c>
      <c r="D18" s="203">
        <v>17208.830000000002</v>
      </c>
      <c r="E18" s="203">
        <v>17208.830000000002</v>
      </c>
    </row>
    <row r="19" spans="1:5" x14ac:dyDescent="0.3">
      <c r="A19" s="244" t="s">
        <v>1009</v>
      </c>
      <c r="B19" s="201" t="s">
        <v>442</v>
      </c>
      <c r="C19" s="202">
        <v>2</v>
      </c>
      <c r="D19" s="203">
        <v>15860.35</v>
      </c>
      <c r="E19" s="203">
        <v>15860.35</v>
      </c>
    </row>
    <row r="20" spans="1:5" x14ac:dyDescent="0.3">
      <c r="A20" s="244" t="s">
        <v>1010</v>
      </c>
      <c r="B20" s="201" t="s">
        <v>441</v>
      </c>
      <c r="C20" s="202">
        <v>1</v>
      </c>
      <c r="D20" s="203">
        <v>13166.18</v>
      </c>
      <c r="E20" s="203">
        <v>13166.18</v>
      </c>
    </row>
    <row r="21" spans="1:5" x14ac:dyDescent="0.3">
      <c r="A21" s="244" t="s">
        <v>1011</v>
      </c>
      <c r="B21" s="201" t="s">
        <v>440</v>
      </c>
      <c r="C21" s="202">
        <v>3</v>
      </c>
      <c r="D21" s="203">
        <v>12248.76</v>
      </c>
      <c r="E21" s="203">
        <v>12248.76</v>
      </c>
    </row>
    <row r="22" spans="1:5" x14ac:dyDescent="0.3">
      <c r="A22" s="244" t="s">
        <v>1015</v>
      </c>
      <c r="B22" s="201" t="s">
        <v>439</v>
      </c>
      <c r="C22" s="202">
        <v>25</v>
      </c>
      <c r="D22" s="203">
        <v>18169.2</v>
      </c>
      <c r="E22" s="203">
        <v>18169.2</v>
      </c>
    </row>
    <row r="23" spans="1:5" x14ac:dyDescent="0.3">
      <c r="A23" s="244" t="s">
        <v>1016</v>
      </c>
      <c r="B23" s="201" t="s">
        <v>438</v>
      </c>
      <c r="C23" s="202">
        <v>23</v>
      </c>
      <c r="D23" s="203">
        <v>8191.9</v>
      </c>
      <c r="E23" s="203">
        <v>8191.9</v>
      </c>
    </row>
    <row r="24" spans="1:5" x14ac:dyDescent="0.3">
      <c r="A24" s="244" t="s">
        <v>993</v>
      </c>
      <c r="B24" s="201" t="s">
        <v>437</v>
      </c>
      <c r="C24" s="202">
        <v>1</v>
      </c>
      <c r="D24" s="203">
        <v>52713</v>
      </c>
      <c r="E24" s="203">
        <v>52713</v>
      </c>
    </row>
    <row r="25" spans="1:5" x14ac:dyDescent="0.3">
      <c r="A25" s="244" t="s">
        <v>994</v>
      </c>
      <c r="B25" s="201" t="s">
        <v>436</v>
      </c>
      <c r="C25" s="202">
        <v>2</v>
      </c>
      <c r="D25" s="203">
        <v>34008</v>
      </c>
      <c r="E25" s="203">
        <v>34008</v>
      </c>
    </row>
    <row r="26" spans="1:5" x14ac:dyDescent="0.3">
      <c r="A26" s="244" t="s">
        <v>996</v>
      </c>
      <c r="B26" s="201" t="s">
        <v>435</v>
      </c>
      <c r="C26" s="202">
        <v>1</v>
      </c>
      <c r="D26" s="203">
        <v>52713</v>
      </c>
      <c r="E26" s="203">
        <v>52713</v>
      </c>
    </row>
    <row r="27" spans="1:5" x14ac:dyDescent="0.3">
      <c r="A27" s="244" t="s">
        <v>992</v>
      </c>
      <c r="B27" s="201" t="s">
        <v>434</v>
      </c>
      <c r="C27" s="202">
        <v>1</v>
      </c>
      <c r="D27" s="203">
        <v>25407</v>
      </c>
      <c r="E27" s="203">
        <v>25407</v>
      </c>
    </row>
    <row r="28" spans="1:5" x14ac:dyDescent="0.3">
      <c r="A28" s="244" t="s">
        <v>997</v>
      </c>
      <c r="B28" s="201" t="s">
        <v>433</v>
      </c>
      <c r="C28" s="202">
        <v>1</v>
      </c>
      <c r="D28" s="203">
        <v>25407</v>
      </c>
      <c r="E28" s="203">
        <v>25407</v>
      </c>
    </row>
    <row r="29" spans="1:5" x14ac:dyDescent="0.3">
      <c r="A29" s="244" t="s">
        <v>1041</v>
      </c>
      <c r="B29" s="201" t="s">
        <v>432</v>
      </c>
      <c r="C29" s="202">
        <v>1</v>
      </c>
      <c r="D29" s="203">
        <v>24696</v>
      </c>
      <c r="E29" s="203">
        <v>24696</v>
      </c>
    </row>
    <row r="30" spans="1:5" x14ac:dyDescent="0.3">
      <c r="A30" s="244" t="s">
        <v>1042</v>
      </c>
      <c r="B30" s="201" t="s">
        <v>71</v>
      </c>
      <c r="C30" s="202">
        <v>3</v>
      </c>
      <c r="D30" s="203">
        <v>28370.1</v>
      </c>
      <c r="E30" s="203">
        <v>28370.1</v>
      </c>
    </row>
    <row r="31" spans="1:5" x14ac:dyDescent="0.3">
      <c r="A31" s="244" t="s">
        <v>1043</v>
      </c>
      <c r="B31" s="201" t="s">
        <v>70</v>
      </c>
      <c r="C31" s="202">
        <v>2</v>
      </c>
      <c r="D31" s="203">
        <v>24696</v>
      </c>
      <c r="E31" s="203">
        <v>24696</v>
      </c>
    </row>
    <row r="32" spans="1:5" x14ac:dyDescent="0.3">
      <c r="A32" s="244" t="s">
        <v>1044</v>
      </c>
      <c r="B32" s="201" t="s">
        <v>431</v>
      </c>
      <c r="C32" s="202">
        <v>2</v>
      </c>
      <c r="D32" s="203">
        <v>24060.3</v>
      </c>
      <c r="E32" s="203">
        <v>24060.3</v>
      </c>
    </row>
    <row r="33" spans="1:5" x14ac:dyDescent="0.3">
      <c r="A33" s="244" t="s">
        <v>1045</v>
      </c>
      <c r="B33" s="201" t="s">
        <v>430</v>
      </c>
      <c r="C33" s="202">
        <v>3</v>
      </c>
      <c r="D33" s="203">
        <v>19971</v>
      </c>
      <c r="E33" s="203">
        <v>19971</v>
      </c>
    </row>
    <row r="34" spans="1:5" x14ac:dyDescent="0.3">
      <c r="A34" s="244" t="s">
        <v>1046</v>
      </c>
      <c r="B34" s="201" t="s">
        <v>429</v>
      </c>
      <c r="C34" s="202">
        <v>1</v>
      </c>
      <c r="D34" s="203">
        <v>19535.7</v>
      </c>
      <c r="E34" s="203">
        <v>19535.7</v>
      </c>
    </row>
    <row r="35" spans="1:5" x14ac:dyDescent="0.3">
      <c r="A35" s="244" t="s">
        <v>1047</v>
      </c>
      <c r="B35" s="201" t="s">
        <v>428</v>
      </c>
      <c r="C35" s="202">
        <v>1</v>
      </c>
      <c r="D35" s="203">
        <v>17704</v>
      </c>
      <c r="E35" s="203">
        <v>17704</v>
      </c>
    </row>
    <row r="36" spans="1:5" x14ac:dyDescent="0.3">
      <c r="A36" s="244" t="s">
        <v>1048</v>
      </c>
      <c r="B36" s="201" t="s">
        <v>427</v>
      </c>
      <c r="C36" s="202">
        <v>1</v>
      </c>
      <c r="D36" s="203">
        <v>17208.830000000002</v>
      </c>
      <c r="E36" s="203">
        <v>17208.830000000002</v>
      </c>
    </row>
    <row r="37" spans="1:5" ht="26" x14ac:dyDescent="0.3">
      <c r="A37" s="244" t="s">
        <v>1051</v>
      </c>
      <c r="B37" s="242" t="s">
        <v>470</v>
      </c>
      <c r="C37" s="202">
        <v>1</v>
      </c>
      <c r="D37" s="203">
        <v>32168.1</v>
      </c>
      <c r="E37" s="203">
        <v>32168.1</v>
      </c>
    </row>
    <row r="38" spans="1:5" x14ac:dyDescent="0.3">
      <c r="A38" s="244" t="s">
        <v>1071</v>
      </c>
      <c r="B38" s="201" t="s">
        <v>426</v>
      </c>
      <c r="C38" s="202">
        <v>1</v>
      </c>
      <c r="D38" s="203">
        <v>27854.7</v>
      </c>
      <c r="E38" s="203">
        <v>27854.7</v>
      </c>
    </row>
    <row r="39" spans="1:5" x14ac:dyDescent="0.3">
      <c r="A39" s="244" t="s">
        <v>1052</v>
      </c>
      <c r="B39" s="201" t="s">
        <v>425</v>
      </c>
      <c r="C39" s="202">
        <v>1</v>
      </c>
      <c r="D39" s="203">
        <v>52713</v>
      </c>
      <c r="E39" s="203">
        <v>52713</v>
      </c>
    </row>
    <row r="40" spans="1:5" x14ac:dyDescent="0.3">
      <c r="A40" s="244" t="s">
        <v>1078</v>
      </c>
      <c r="B40" s="201" t="s">
        <v>424</v>
      </c>
      <c r="C40" s="202">
        <v>1</v>
      </c>
      <c r="D40" s="203">
        <v>27506.400000000001</v>
      </c>
      <c r="E40" s="203">
        <v>27506.400000000001</v>
      </c>
    </row>
    <row r="41" spans="1:5" x14ac:dyDescent="0.3">
      <c r="A41" s="244" t="s">
        <v>1079</v>
      </c>
      <c r="B41" s="201" t="s">
        <v>423</v>
      </c>
      <c r="C41" s="202">
        <v>25</v>
      </c>
      <c r="D41" s="203">
        <v>27854.7</v>
      </c>
      <c r="E41" s="203">
        <v>27854.7</v>
      </c>
    </row>
    <row r="42" spans="1:5" ht="26" x14ac:dyDescent="0.3">
      <c r="A42" s="244" t="s">
        <v>1053</v>
      </c>
      <c r="B42" s="204" t="s">
        <v>422</v>
      </c>
      <c r="C42" s="205">
        <v>1</v>
      </c>
      <c r="D42" s="206">
        <v>70665</v>
      </c>
      <c r="E42" s="206">
        <v>70665</v>
      </c>
    </row>
    <row r="43" spans="1:5" x14ac:dyDescent="0.3">
      <c r="A43" s="244" t="s">
        <v>1036</v>
      </c>
      <c r="B43" s="207" t="s">
        <v>421</v>
      </c>
      <c r="C43" s="208">
        <v>1</v>
      </c>
      <c r="D43" s="209">
        <v>18311.34</v>
      </c>
      <c r="E43" s="209">
        <v>18311.34</v>
      </c>
    </row>
    <row r="44" spans="1:5" x14ac:dyDescent="0.3">
      <c r="A44" s="244" t="s">
        <v>1037</v>
      </c>
      <c r="B44" s="207" t="s">
        <v>420</v>
      </c>
      <c r="C44" s="208">
        <v>3</v>
      </c>
      <c r="D44" s="209">
        <v>13555.83</v>
      </c>
      <c r="E44" s="209">
        <v>13555.83</v>
      </c>
    </row>
    <row r="45" spans="1:5" x14ac:dyDescent="0.3">
      <c r="A45" s="244" t="s">
        <v>1064</v>
      </c>
      <c r="B45" s="207" t="s">
        <v>419</v>
      </c>
      <c r="C45" s="208">
        <v>2</v>
      </c>
      <c r="D45" s="209">
        <v>32254.799999999999</v>
      </c>
      <c r="E45" s="209">
        <v>32254.799999999999</v>
      </c>
    </row>
    <row r="46" spans="1:5" x14ac:dyDescent="0.3">
      <c r="A46" s="244" t="s">
        <v>1065</v>
      </c>
      <c r="B46" s="207" t="s">
        <v>418</v>
      </c>
      <c r="C46" s="208">
        <v>2</v>
      </c>
      <c r="D46" s="209">
        <v>22761.9</v>
      </c>
      <c r="E46" s="209">
        <v>22761.9</v>
      </c>
    </row>
    <row r="47" spans="1:5" s="193" customFormat="1" x14ac:dyDescent="0.4">
      <c r="A47" s="210"/>
      <c r="B47" s="246" t="s">
        <v>673</v>
      </c>
      <c r="C47" s="212">
        <f>SUM(C12:C46)</f>
        <v>129</v>
      </c>
      <c r="D47" s="213"/>
      <c r="E47" s="213"/>
    </row>
    <row r="48" spans="1:5" x14ac:dyDescent="0.35">
      <c r="A48" s="629"/>
      <c r="B48" s="629"/>
      <c r="C48" s="629"/>
      <c r="D48" s="629"/>
      <c r="E48" s="629"/>
    </row>
    <row r="49" spans="1:5" s="193" customFormat="1" x14ac:dyDescent="0.4">
      <c r="A49" s="637" t="s">
        <v>29</v>
      </c>
      <c r="B49" s="636"/>
      <c r="C49" s="214"/>
      <c r="D49" s="215"/>
      <c r="E49" s="215"/>
    </row>
    <row r="50" spans="1:5" x14ac:dyDescent="0.3">
      <c r="A50" s="244" t="s">
        <v>1019</v>
      </c>
      <c r="B50" s="245" t="s">
        <v>64</v>
      </c>
      <c r="C50" s="216">
        <v>1</v>
      </c>
      <c r="D50" s="203">
        <v>20113.2</v>
      </c>
      <c r="E50" s="203">
        <v>20113.2</v>
      </c>
    </row>
    <row r="51" spans="1:5" x14ac:dyDescent="0.3">
      <c r="A51" s="244" t="s">
        <v>1020</v>
      </c>
      <c r="B51" s="201" t="s">
        <v>61</v>
      </c>
      <c r="C51" s="216">
        <v>4</v>
      </c>
      <c r="D51" s="203">
        <v>18069.39</v>
      </c>
      <c r="E51" s="203">
        <v>18069.39</v>
      </c>
    </row>
    <row r="52" spans="1:5" x14ac:dyDescent="0.3">
      <c r="A52" s="244" t="s">
        <v>1021</v>
      </c>
      <c r="B52" s="201" t="s">
        <v>60</v>
      </c>
      <c r="C52" s="216">
        <v>2</v>
      </c>
      <c r="D52" s="203">
        <v>17538.84</v>
      </c>
      <c r="E52" s="203">
        <v>17538.84</v>
      </c>
    </row>
    <row r="53" spans="1:5" x14ac:dyDescent="0.3">
      <c r="A53" s="244" t="s">
        <v>1022</v>
      </c>
      <c r="B53" s="201" t="s">
        <v>59</v>
      </c>
      <c r="C53" s="216">
        <v>2</v>
      </c>
      <c r="D53" s="203">
        <v>16854.41</v>
      </c>
      <c r="E53" s="203">
        <v>16854.41</v>
      </c>
    </row>
    <row r="54" spans="1:5" x14ac:dyDescent="0.3">
      <c r="A54" s="244" t="s">
        <v>1023</v>
      </c>
      <c r="B54" s="201" t="s">
        <v>54</v>
      </c>
      <c r="C54" s="216">
        <v>1</v>
      </c>
      <c r="D54" s="203">
        <v>16703.61</v>
      </c>
      <c r="E54" s="203">
        <v>16703.61</v>
      </c>
    </row>
    <row r="55" spans="1:5" x14ac:dyDescent="0.3">
      <c r="A55" s="244" t="s">
        <v>1024</v>
      </c>
      <c r="B55" s="201" t="s">
        <v>417</v>
      </c>
      <c r="C55" s="216">
        <v>3</v>
      </c>
      <c r="D55" s="203">
        <v>15860.66</v>
      </c>
      <c r="E55" s="203">
        <v>15860.66</v>
      </c>
    </row>
    <row r="56" spans="1:5" x14ac:dyDescent="0.3">
      <c r="A56" s="244" t="s">
        <v>1025</v>
      </c>
      <c r="B56" s="201" t="s">
        <v>416</v>
      </c>
      <c r="C56" s="216">
        <v>6</v>
      </c>
      <c r="D56" s="203">
        <v>14233.47</v>
      </c>
      <c r="E56" s="203">
        <v>14233.47</v>
      </c>
    </row>
    <row r="57" spans="1:5" x14ac:dyDescent="0.3">
      <c r="A57" s="244" t="s">
        <v>1026</v>
      </c>
      <c r="B57" s="201" t="s">
        <v>415</v>
      </c>
      <c r="C57" s="216">
        <v>1</v>
      </c>
      <c r="D57" s="203">
        <v>13875.03</v>
      </c>
      <c r="E57" s="203">
        <v>13875.03</v>
      </c>
    </row>
    <row r="58" spans="1:5" x14ac:dyDescent="0.3">
      <c r="A58" s="244" t="s">
        <v>1027</v>
      </c>
      <c r="B58" s="201" t="s">
        <v>414</v>
      </c>
      <c r="C58" s="216">
        <v>3</v>
      </c>
      <c r="D58" s="203">
        <v>13555.83</v>
      </c>
      <c r="E58" s="203">
        <v>13555.83</v>
      </c>
    </row>
    <row r="59" spans="1:5" x14ac:dyDescent="0.3">
      <c r="A59" s="244" t="s">
        <v>1028</v>
      </c>
      <c r="B59" s="201" t="s">
        <v>413</v>
      </c>
      <c r="C59" s="216">
        <v>3</v>
      </c>
      <c r="D59" s="203">
        <v>13435.01</v>
      </c>
      <c r="E59" s="203">
        <v>13435.01</v>
      </c>
    </row>
    <row r="60" spans="1:5" x14ac:dyDescent="0.3">
      <c r="A60" s="244" t="s">
        <v>1029</v>
      </c>
      <c r="B60" s="201" t="s">
        <v>412</v>
      </c>
      <c r="C60" s="216">
        <v>9</v>
      </c>
      <c r="D60" s="203">
        <v>11156.75</v>
      </c>
      <c r="E60" s="203">
        <v>11156.75</v>
      </c>
    </row>
    <row r="61" spans="1:5" x14ac:dyDescent="0.3">
      <c r="A61" s="244" t="s">
        <v>1030</v>
      </c>
      <c r="B61" s="201" t="s">
        <v>411</v>
      </c>
      <c r="C61" s="216">
        <v>10</v>
      </c>
      <c r="D61" s="203">
        <v>10026.120000000001</v>
      </c>
      <c r="E61" s="203">
        <v>10026.120000000001</v>
      </c>
    </row>
    <row r="62" spans="1:5" x14ac:dyDescent="0.3">
      <c r="A62" s="244" t="s">
        <v>1031</v>
      </c>
      <c r="B62" s="201" t="s">
        <v>410</v>
      </c>
      <c r="C62" s="216">
        <v>6</v>
      </c>
      <c r="D62" s="203">
        <v>8981.09</v>
      </c>
      <c r="E62" s="203">
        <v>8981.09</v>
      </c>
    </row>
    <row r="63" spans="1:5" x14ac:dyDescent="0.3">
      <c r="A63" s="244" t="s">
        <v>1032</v>
      </c>
      <c r="B63" s="201" t="s">
        <v>409</v>
      </c>
      <c r="C63" s="216">
        <v>8</v>
      </c>
      <c r="D63" s="203">
        <v>8603.49</v>
      </c>
      <c r="E63" s="203">
        <v>8603.49</v>
      </c>
    </row>
    <row r="64" spans="1:5" x14ac:dyDescent="0.3">
      <c r="A64" s="244" t="s">
        <v>1033</v>
      </c>
      <c r="B64" s="201" t="s">
        <v>408</v>
      </c>
      <c r="C64" s="216">
        <v>2</v>
      </c>
      <c r="D64" s="203">
        <v>8553.43</v>
      </c>
      <c r="E64" s="203">
        <v>8553.43</v>
      </c>
    </row>
    <row r="65" spans="1:5" x14ac:dyDescent="0.3">
      <c r="A65" s="244" t="s">
        <v>1034</v>
      </c>
      <c r="B65" s="201" t="s">
        <v>407</v>
      </c>
      <c r="C65" s="216">
        <v>1</v>
      </c>
      <c r="D65" s="203">
        <v>8193.75</v>
      </c>
      <c r="E65" s="203">
        <v>8193.75</v>
      </c>
    </row>
    <row r="66" spans="1:5" x14ac:dyDescent="0.3">
      <c r="A66" s="244" t="s">
        <v>1038</v>
      </c>
      <c r="B66" s="201" t="s">
        <v>406</v>
      </c>
      <c r="C66" s="216">
        <v>1</v>
      </c>
      <c r="D66" s="203">
        <v>11923.69</v>
      </c>
      <c r="E66" s="203">
        <v>11923.69</v>
      </c>
    </row>
    <row r="67" spans="1:5" x14ac:dyDescent="0.3">
      <c r="A67" s="244" t="s">
        <v>1039</v>
      </c>
      <c r="B67" s="201" t="s">
        <v>405</v>
      </c>
      <c r="C67" s="216">
        <v>1</v>
      </c>
      <c r="D67" s="203">
        <v>10740.84</v>
      </c>
      <c r="E67" s="203">
        <v>10740.84</v>
      </c>
    </row>
    <row r="68" spans="1:5" x14ac:dyDescent="0.3">
      <c r="A68" s="244" t="s">
        <v>1056</v>
      </c>
      <c r="B68" s="201" t="s">
        <v>404</v>
      </c>
      <c r="C68" s="216">
        <v>1</v>
      </c>
      <c r="D68" s="203">
        <v>16229.61</v>
      </c>
      <c r="E68" s="203">
        <v>16229.61</v>
      </c>
    </row>
    <row r="69" spans="1:5" x14ac:dyDescent="0.3">
      <c r="A69" s="244" t="s">
        <v>1058</v>
      </c>
      <c r="B69" s="201" t="s">
        <v>403</v>
      </c>
      <c r="C69" s="216">
        <v>1</v>
      </c>
      <c r="D69" s="203">
        <v>15105.47</v>
      </c>
      <c r="E69" s="203">
        <v>15105.47</v>
      </c>
    </row>
    <row r="70" spans="1:5" x14ac:dyDescent="0.3">
      <c r="A70" s="244" t="s">
        <v>1059</v>
      </c>
      <c r="B70" s="201" t="s">
        <v>402</v>
      </c>
      <c r="C70" s="216">
        <v>1</v>
      </c>
      <c r="D70" s="203">
        <v>11157.06</v>
      </c>
      <c r="E70" s="203">
        <v>11157.06</v>
      </c>
    </row>
    <row r="71" spans="1:5" x14ac:dyDescent="0.3">
      <c r="A71" s="244" t="s">
        <v>1061</v>
      </c>
      <c r="B71" s="201" t="s">
        <v>401</v>
      </c>
      <c r="C71" s="216">
        <v>1</v>
      </c>
      <c r="D71" s="203">
        <v>10326.120000000001</v>
      </c>
      <c r="E71" s="203">
        <v>10326.120000000001</v>
      </c>
    </row>
    <row r="72" spans="1:5" x14ac:dyDescent="0.3">
      <c r="A72" s="244" t="s">
        <v>1062</v>
      </c>
      <c r="B72" s="201" t="s">
        <v>400</v>
      </c>
      <c r="C72" s="216">
        <v>1</v>
      </c>
      <c r="D72" s="203">
        <v>14871.55</v>
      </c>
      <c r="E72" s="203">
        <v>14871.55</v>
      </c>
    </row>
    <row r="73" spans="1:5" x14ac:dyDescent="0.3">
      <c r="A73" s="244" t="s">
        <v>1063</v>
      </c>
      <c r="B73" s="201" t="s">
        <v>399</v>
      </c>
      <c r="C73" s="216">
        <v>2</v>
      </c>
      <c r="D73" s="203">
        <v>10026.120000000001</v>
      </c>
      <c r="E73" s="203">
        <v>10026.120000000001</v>
      </c>
    </row>
    <row r="74" spans="1:5" x14ac:dyDescent="0.3">
      <c r="A74" s="244" t="s">
        <v>1074</v>
      </c>
      <c r="B74" s="201" t="s">
        <v>398</v>
      </c>
      <c r="C74" s="216">
        <v>1</v>
      </c>
      <c r="D74" s="203">
        <v>12391.83</v>
      </c>
      <c r="E74" s="203">
        <v>12391.83</v>
      </c>
    </row>
    <row r="75" spans="1:5" x14ac:dyDescent="0.3">
      <c r="A75" s="244" t="s">
        <v>1076</v>
      </c>
      <c r="B75" s="201" t="s">
        <v>397</v>
      </c>
      <c r="C75" s="216">
        <v>1</v>
      </c>
      <c r="D75" s="203">
        <v>10026.120000000001</v>
      </c>
      <c r="E75" s="203">
        <v>10026.120000000001</v>
      </c>
    </row>
    <row r="76" spans="1:5" x14ac:dyDescent="0.3">
      <c r="A76" s="244" t="s">
        <v>1077</v>
      </c>
      <c r="B76" s="201" t="s">
        <v>396</v>
      </c>
      <c r="C76" s="216">
        <v>1</v>
      </c>
      <c r="D76" s="203">
        <v>8458.57</v>
      </c>
      <c r="E76" s="203">
        <v>8458.57</v>
      </c>
    </row>
    <row r="77" spans="1:5" x14ac:dyDescent="0.3">
      <c r="A77" s="244" t="s">
        <v>1068</v>
      </c>
      <c r="B77" s="204" t="s">
        <v>395</v>
      </c>
      <c r="C77" s="202">
        <v>1</v>
      </c>
      <c r="D77" s="203">
        <v>10740.84</v>
      </c>
      <c r="E77" s="203">
        <v>10740.84</v>
      </c>
    </row>
    <row r="78" spans="1:5" x14ac:dyDescent="0.3">
      <c r="A78" s="244" t="s">
        <v>1069</v>
      </c>
      <c r="B78" s="223" t="s">
        <v>394</v>
      </c>
      <c r="C78" s="222">
        <v>2</v>
      </c>
      <c r="D78" s="203">
        <v>9911.7900000000009</v>
      </c>
      <c r="E78" s="203">
        <v>9911.7900000000009</v>
      </c>
    </row>
    <row r="79" spans="1:5" x14ac:dyDescent="0.3">
      <c r="A79" s="244" t="s">
        <v>1070</v>
      </c>
      <c r="B79" s="223" t="s">
        <v>393</v>
      </c>
      <c r="C79" s="222">
        <v>6</v>
      </c>
      <c r="D79" s="203">
        <v>8875.1</v>
      </c>
      <c r="E79" s="203">
        <v>8875.1</v>
      </c>
    </row>
    <row r="80" spans="1:5" s="193" customFormat="1" x14ac:dyDescent="0.4">
      <c r="A80" s="210"/>
      <c r="B80" s="246" t="s">
        <v>666</v>
      </c>
      <c r="C80" s="218">
        <f>SUM(C50:C79)</f>
        <v>83</v>
      </c>
      <c r="D80" s="219"/>
      <c r="E80" s="219"/>
    </row>
    <row r="81" spans="1:5" x14ac:dyDescent="0.35">
      <c r="A81" s="629"/>
      <c r="B81" s="629"/>
      <c r="C81" s="629"/>
      <c r="D81" s="629"/>
      <c r="E81" s="629"/>
    </row>
    <row r="82" spans="1:5" x14ac:dyDescent="0.35">
      <c r="A82" s="220"/>
      <c r="B82" s="460" t="s">
        <v>50</v>
      </c>
      <c r="C82" s="461">
        <f>C47+C80</f>
        <v>212</v>
      </c>
      <c r="D82" s="221"/>
      <c r="E82" s="221"/>
    </row>
    <row r="83" spans="1:5" x14ac:dyDescent="0.4">
      <c r="A83" s="196"/>
      <c r="B83" s="196"/>
      <c r="C83" s="198"/>
      <c r="D83" s="197"/>
      <c r="E83" s="197"/>
    </row>
    <row r="84" spans="1:5" x14ac:dyDescent="0.4">
      <c r="A84" s="196"/>
      <c r="B84" s="196"/>
      <c r="C84" s="198"/>
      <c r="D84" s="197"/>
      <c r="E84" s="197"/>
    </row>
    <row r="85" spans="1:5" ht="15" customHeight="1" x14ac:dyDescent="0.35">
      <c r="A85" s="640" t="s">
        <v>49</v>
      </c>
      <c r="B85" s="641"/>
      <c r="C85" s="224"/>
      <c r="D85" s="221"/>
      <c r="E85" s="221"/>
    </row>
    <row r="86" spans="1:5" s="193" customFormat="1" x14ac:dyDescent="0.4">
      <c r="A86" s="638" t="s">
        <v>961</v>
      </c>
      <c r="B86" s="639"/>
      <c r="C86" s="214"/>
      <c r="D86" s="215"/>
      <c r="E86" s="215"/>
    </row>
    <row r="87" spans="1:5" x14ac:dyDescent="0.3">
      <c r="A87" s="538" t="s">
        <v>1040</v>
      </c>
      <c r="B87" s="225" t="s">
        <v>392</v>
      </c>
      <c r="C87" s="226">
        <v>21</v>
      </c>
      <c r="D87" s="227">
        <v>11004.6</v>
      </c>
      <c r="E87" s="227">
        <v>43260.6</v>
      </c>
    </row>
    <row r="88" spans="1:5" s="193" customFormat="1" x14ac:dyDescent="0.4">
      <c r="A88" s="194"/>
      <c r="B88" s="228" t="s">
        <v>969</v>
      </c>
      <c r="C88" s="229">
        <f>SUM(C87)</f>
        <v>21</v>
      </c>
      <c r="D88" s="195"/>
      <c r="E88" s="195"/>
    </row>
    <row r="89" spans="1:5" x14ac:dyDescent="0.4">
      <c r="A89" s="630"/>
      <c r="B89" s="630"/>
      <c r="C89" s="630"/>
      <c r="D89" s="630"/>
      <c r="E89" s="630"/>
    </row>
    <row r="90" spans="1:5" x14ac:dyDescent="0.4">
      <c r="A90" s="196"/>
      <c r="D90" s="197"/>
      <c r="E90" s="197"/>
    </row>
  </sheetData>
  <mergeCells count="19">
    <mergeCell ref="A48:E48"/>
    <mergeCell ref="A81:E81"/>
    <mergeCell ref="A89:E89"/>
    <mergeCell ref="A7:E7"/>
    <mergeCell ref="A8:A9"/>
    <mergeCell ref="B8:B9"/>
    <mergeCell ref="C8:C9"/>
    <mergeCell ref="D8:E8"/>
    <mergeCell ref="A10:E10"/>
    <mergeCell ref="A11:B11"/>
    <mergeCell ref="A49:B49"/>
    <mergeCell ref="A86:B86"/>
    <mergeCell ref="A85:B85"/>
    <mergeCell ref="A6:E6"/>
    <mergeCell ref="A1:E1"/>
    <mergeCell ref="A2:E2"/>
    <mergeCell ref="A3:E3"/>
    <mergeCell ref="A4:E4"/>
    <mergeCell ref="A5:E5"/>
  </mergeCells>
  <printOptions horizontalCentered="1"/>
  <pageMargins left="0.47244094488188981" right="0.47244094488188981" top="0.86614173228346458" bottom="0.47244094488188981" header="0" footer="0"/>
  <pageSetup fitToHeight="0" orientation="landscape" r:id="rId1"/>
  <headerFooter>
    <oddHeader>&amp;L&amp;G</oddHeader>
    <oddFooter>&amp;R&amp;G</oddFooter>
  </headerFooter>
  <legacyDrawingHF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7"/>
  <sheetViews>
    <sheetView showGridLines="0" topLeftCell="C95" workbookViewId="0">
      <selection activeCell="I14" sqref="I14"/>
    </sheetView>
  </sheetViews>
  <sheetFormatPr baseColWidth="10" defaultColWidth="7.54296875" defaultRowHeight="16" x14ac:dyDescent="0.35"/>
  <cols>
    <col min="1" max="1" width="15.81640625" style="190" customWidth="1"/>
    <col min="2" max="2" width="40.81640625" style="190" customWidth="1"/>
    <col min="3" max="7" width="14.36328125" style="190" customWidth="1"/>
    <col min="8" max="8" width="1.54296875" style="190" customWidth="1"/>
    <col min="9" max="13" width="14.36328125" style="190" customWidth="1"/>
    <col min="14" max="14" width="2.6328125" style="190" customWidth="1"/>
    <col min="15" max="15" width="7.54296875" style="190"/>
    <col min="17" max="16384" width="7.54296875" style="190"/>
  </cols>
  <sheetData>
    <row r="1" spans="1:14" ht="15.65" customHeight="1" x14ac:dyDescent="0.35">
      <c r="A1" s="627"/>
      <c r="B1" s="627"/>
      <c r="C1" s="627"/>
      <c r="D1" s="627"/>
      <c r="E1" s="627"/>
      <c r="F1" s="627"/>
      <c r="G1" s="627"/>
      <c r="H1" s="627"/>
      <c r="I1" s="627"/>
      <c r="J1" s="627"/>
      <c r="K1" s="627"/>
      <c r="L1" s="627"/>
      <c r="M1" s="627"/>
    </row>
    <row r="2" spans="1:14" s="289" customFormat="1" x14ac:dyDescent="0.4">
      <c r="A2" s="628" t="s">
        <v>17</v>
      </c>
      <c r="B2" s="628"/>
      <c r="C2" s="628"/>
      <c r="D2" s="628"/>
      <c r="E2" s="628"/>
      <c r="F2" s="628"/>
      <c r="G2" s="628"/>
      <c r="H2" s="628"/>
      <c r="I2" s="628"/>
      <c r="J2" s="628"/>
      <c r="K2" s="628"/>
      <c r="L2" s="628"/>
      <c r="M2" s="628"/>
    </row>
    <row r="3" spans="1:14" s="289" customFormat="1" x14ac:dyDescent="0.4">
      <c r="A3" s="628" t="s">
        <v>84</v>
      </c>
      <c r="B3" s="628"/>
      <c r="C3" s="628"/>
      <c r="D3" s="628"/>
      <c r="E3" s="628"/>
      <c r="F3" s="628"/>
      <c r="G3" s="628"/>
      <c r="H3" s="628"/>
      <c r="I3" s="628"/>
      <c r="J3" s="628"/>
      <c r="K3" s="628"/>
      <c r="L3" s="628"/>
      <c r="M3" s="628"/>
    </row>
    <row r="4" spans="1:14" s="289" customFormat="1" x14ac:dyDescent="0.4">
      <c r="A4" s="628" t="s">
        <v>36</v>
      </c>
      <c r="B4" s="628"/>
      <c r="C4" s="628"/>
      <c r="D4" s="628"/>
      <c r="E4" s="628"/>
      <c r="F4" s="628"/>
      <c r="G4" s="628"/>
      <c r="H4" s="628"/>
      <c r="I4" s="628"/>
      <c r="J4" s="628"/>
      <c r="K4" s="628"/>
      <c r="L4" s="628"/>
      <c r="M4" s="628"/>
    </row>
    <row r="5" spans="1:14" s="289" customFormat="1" x14ac:dyDescent="0.4">
      <c r="A5" s="628" t="s">
        <v>474</v>
      </c>
      <c r="B5" s="628"/>
      <c r="C5" s="628"/>
      <c r="D5" s="628"/>
      <c r="E5" s="628"/>
      <c r="F5" s="628"/>
      <c r="G5" s="628"/>
      <c r="H5" s="628"/>
      <c r="I5" s="628"/>
      <c r="J5" s="628"/>
      <c r="K5" s="628"/>
      <c r="L5" s="628"/>
      <c r="M5" s="628"/>
    </row>
    <row r="6" spans="1:14" s="312" customFormat="1" ht="12" customHeight="1" x14ac:dyDescent="0.35">
      <c r="A6" s="626" t="s">
        <v>82</v>
      </c>
      <c r="B6" s="626"/>
      <c r="C6" s="626"/>
      <c r="D6" s="626"/>
      <c r="E6" s="626"/>
      <c r="F6" s="626"/>
      <c r="G6" s="626"/>
      <c r="H6" s="626"/>
      <c r="I6" s="626"/>
      <c r="J6" s="626"/>
      <c r="K6" s="626"/>
      <c r="L6" s="626"/>
      <c r="M6" s="626"/>
      <c r="N6" s="311"/>
    </row>
    <row r="7" spans="1:14" x14ac:dyDescent="0.35">
      <c r="A7" s="642" t="s">
        <v>114</v>
      </c>
      <c r="B7" s="642"/>
      <c r="C7" s="642"/>
      <c r="D7" s="313"/>
      <c r="E7" s="313"/>
      <c r="F7" s="313"/>
      <c r="G7" s="313"/>
      <c r="H7" s="313"/>
      <c r="I7" s="313"/>
      <c r="J7" s="313"/>
      <c r="K7" s="313"/>
      <c r="L7" s="313"/>
      <c r="M7" s="313"/>
    </row>
    <row r="8" spans="1:14" x14ac:dyDescent="0.35">
      <c r="A8" s="632" t="s">
        <v>88</v>
      </c>
      <c r="B8" s="643" t="s">
        <v>970</v>
      </c>
      <c r="C8" s="644" t="s">
        <v>971</v>
      </c>
      <c r="D8" s="644"/>
      <c r="E8" s="644"/>
      <c r="F8" s="644"/>
      <c r="G8" s="644"/>
      <c r="H8" s="383"/>
      <c r="I8" s="644" t="s">
        <v>972</v>
      </c>
      <c r="J8" s="644"/>
      <c r="K8" s="644"/>
      <c r="L8" s="644"/>
      <c r="M8" s="644"/>
    </row>
    <row r="9" spans="1:14" s="314" customFormat="1" ht="43.5" x14ac:dyDescent="0.35">
      <c r="A9" s="632"/>
      <c r="B9" s="643"/>
      <c r="C9" s="475" t="s">
        <v>973</v>
      </c>
      <c r="D9" s="476" t="s">
        <v>468</v>
      </c>
      <c r="E9" s="476" t="s">
        <v>467</v>
      </c>
      <c r="F9" s="475" t="s">
        <v>974</v>
      </c>
      <c r="G9" s="475" t="s">
        <v>975</v>
      </c>
      <c r="H9" s="384"/>
      <c r="I9" s="475" t="s">
        <v>976</v>
      </c>
      <c r="J9" s="475" t="s">
        <v>982</v>
      </c>
      <c r="K9" s="475" t="s">
        <v>977</v>
      </c>
      <c r="L9" s="475" t="s">
        <v>978</v>
      </c>
      <c r="M9" s="475" t="s">
        <v>975</v>
      </c>
    </row>
    <row r="10" spans="1:14" x14ac:dyDescent="0.35">
      <c r="A10" s="506" t="s">
        <v>992</v>
      </c>
      <c r="B10" s="507" t="s">
        <v>434</v>
      </c>
      <c r="C10" s="508">
        <v>25407</v>
      </c>
      <c r="D10" s="537">
        <v>0</v>
      </c>
      <c r="E10" s="537">
        <v>0</v>
      </c>
      <c r="F10" s="508">
        <v>2500</v>
      </c>
      <c r="G10" s="351">
        <f t="shared" ref="G10:G29" si="0">SUM(C10:F10)</f>
        <v>27907</v>
      </c>
      <c r="H10" s="352"/>
      <c r="I10" s="444">
        <v>20325.600000000002</v>
      </c>
      <c r="J10" s="537">
        <v>0</v>
      </c>
      <c r="K10" s="353">
        <v>4234.5</v>
      </c>
      <c r="L10" s="445">
        <v>33876</v>
      </c>
      <c r="M10" s="445">
        <f t="shared" ref="M10:M29" si="1">SUM(I10:L10)</f>
        <v>58436.100000000006</v>
      </c>
    </row>
    <row r="11" spans="1:14" x14ac:dyDescent="0.35">
      <c r="A11" s="349" t="s">
        <v>993</v>
      </c>
      <c r="B11" s="350" t="s">
        <v>437</v>
      </c>
      <c r="C11" s="443">
        <v>52713</v>
      </c>
      <c r="D11" s="537">
        <v>0</v>
      </c>
      <c r="E11" s="537">
        <v>0</v>
      </c>
      <c r="F11" s="443">
        <v>2500</v>
      </c>
      <c r="G11" s="351">
        <f t="shared" si="0"/>
        <v>55213</v>
      </c>
      <c r="H11" s="352"/>
      <c r="I11" s="444">
        <v>42170.400000000001</v>
      </c>
      <c r="J11" s="537">
        <v>0</v>
      </c>
      <c r="K11" s="353">
        <v>8785.5</v>
      </c>
      <c r="L11" s="445">
        <v>70284</v>
      </c>
      <c r="M11" s="445">
        <f t="shared" si="1"/>
        <v>121239.9</v>
      </c>
    </row>
    <row r="12" spans="1:14" x14ac:dyDescent="0.35">
      <c r="A12" s="506" t="s">
        <v>994</v>
      </c>
      <c r="B12" s="350" t="s">
        <v>436</v>
      </c>
      <c r="C12" s="443">
        <v>34008</v>
      </c>
      <c r="D12" s="537">
        <v>0</v>
      </c>
      <c r="E12" s="537">
        <v>0</v>
      </c>
      <c r="F12" s="443">
        <v>2500</v>
      </c>
      <c r="G12" s="351">
        <f t="shared" si="0"/>
        <v>36508</v>
      </c>
      <c r="H12" s="352"/>
      <c r="I12" s="444">
        <v>27206.400000000001</v>
      </c>
      <c r="J12" s="537">
        <v>0</v>
      </c>
      <c r="K12" s="353">
        <v>5668</v>
      </c>
      <c r="L12" s="445">
        <v>45344</v>
      </c>
      <c r="M12" s="445">
        <f t="shared" si="1"/>
        <v>78218.399999999994</v>
      </c>
    </row>
    <row r="13" spans="1:14" x14ac:dyDescent="0.35">
      <c r="A13" s="349" t="s">
        <v>995</v>
      </c>
      <c r="B13" s="350" t="s">
        <v>473</v>
      </c>
      <c r="C13" s="443">
        <v>28370.1</v>
      </c>
      <c r="D13" s="537">
        <v>0</v>
      </c>
      <c r="E13" s="537">
        <v>0</v>
      </c>
      <c r="F13" s="443">
        <v>2500</v>
      </c>
      <c r="G13" s="351">
        <f t="shared" si="0"/>
        <v>30870.1</v>
      </c>
      <c r="H13" s="354"/>
      <c r="I13" s="444">
        <v>22696.080000000002</v>
      </c>
      <c r="J13" s="537">
        <v>0</v>
      </c>
      <c r="K13" s="353">
        <v>4728.3499999999995</v>
      </c>
      <c r="L13" s="445">
        <v>37826.799999999996</v>
      </c>
      <c r="M13" s="445">
        <f t="shared" si="1"/>
        <v>65251.229999999996</v>
      </c>
    </row>
    <row r="14" spans="1:14" x14ac:dyDescent="0.35">
      <c r="A14" s="506" t="s">
        <v>996</v>
      </c>
      <c r="B14" s="350" t="s">
        <v>435</v>
      </c>
      <c r="C14" s="443">
        <v>52713</v>
      </c>
      <c r="D14" s="537">
        <v>0</v>
      </c>
      <c r="E14" s="537">
        <v>0</v>
      </c>
      <c r="F14" s="443">
        <v>2500</v>
      </c>
      <c r="G14" s="351">
        <f t="shared" si="0"/>
        <v>55213</v>
      </c>
      <c r="H14" s="352"/>
      <c r="I14" s="444">
        <v>42170.400000000001</v>
      </c>
      <c r="J14" s="537">
        <v>0</v>
      </c>
      <c r="K14" s="353">
        <v>8785.5</v>
      </c>
      <c r="L14" s="445">
        <v>70284</v>
      </c>
      <c r="M14" s="445">
        <f t="shared" si="1"/>
        <v>121239.9</v>
      </c>
    </row>
    <row r="15" spans="1:14" x14ac:dyDescent="0.35">
      <c r="A15" s="349" t="s">
        <v>997</v>
      </c>
      <c r="B15" s="350" t="s">
        <v>433</v>
      </c>
      <c r="C15" s="443">
        <v>25407</v>
      </c>
      <c r="D15" s="537">
        <v>0</v>
      </c>
      <c r="E15" s="537">
        <v>0</v>
      </c>
      <c r="F15" s="443">
        <v>2500</v>
      </c>
      <c r="G15" s="351">
        <f t="shared" si="0"/>
        <v>27907</v>
      </c>
      <c r="H15" s="352"/>
      <c r="I15" s="444">
        <v>20325.600000000002</v>
      </c>
      <c r="J15" s="537">
        <v>0</v>
      </c>
      <c r="K15" s="353">
        <v>4234.5</v>
      </c>
      <c r="L15" s="445">
        <v>33876</v>
      </c>
      <c r="M15" s="445">
        <f t="shared" si="1"/>
        <v>58436.100000000006</v>
      </c>
    </row>
    <row r="16" spans="1:14" x14ac:dyDescent="0.35">
      <c r="A16" s="506" t="s">
        <v>1041</v>
      </c>
      <c r="B16" s="350" t="s">
        <v>432</v>
      </c>
      <c r="C16" s="443">
        <v>24696</v>
      </c>
      <c r="D16" s="537">
        <v>0</v>
      </c>
      <c r="E16" s="537">
        <v>0</v>
      </c>
      <c r="F16" s="443">
        <v>2500</v>
      </c>
      <c r="G16" s="351">
        <f t="shared" si="0"/>
        <v>27196</v>
      </c>
      <c r="H16" s="352"/>
      <c r="I16" s="444">
        <v>19756.800000000003</v>
      </c>
      <c r="J16" s="537">
        <v>0</v>
      </c>
      <c r="K16" s="353">
        <v>4116</v>
      </c>
      <c r="L16" s="445">
        <v>32928</v>
      </c>
      <c r="M16" s="445">
        <f t="shared" si="1"/>
        <v>56800.800000000003</v>
      </c>
    </row>
    <row r="17" spans="1:13" x14ac:dyDescent="0.35">
      <c r="A17" s="349" t="s">
        <v>1042</v>
      </c>
      <c r="B17" s="350" t="s">
        <v>71</v>
      </c>
      <c r="C17" s="443">
        <v>28370.1</v>
      </c>
      <c r="D17" s="537">
        <v>0</v>
      </c>
      <c r="E17" s="537">
        <v>0</v>
      </c>
      <c r="F17" s="443">
        <v>2500</v>
      </c>
      <c r="G17" s="351">
        <f t="shared" si="0"/>
        <v>30870.1</v>
      </c>
      <c r="H17" s="352"/>
      <c r="I17" s="444">
        <v>22696.080000000002</v>
      </c>
      <c r="J17" s="537">
        <v>0</v>
      </c>
      <c r="K17" s="353">
        <v>4728.3499999999995</v>
      </c>
      <c r="L17" s="445">
        <v>37826.799999999996</v>
      </c>
      <c r="M17" s="445">
        <f t="shared" si="1"/>
        <v>65251.229999999996</v>
      </c>
    </row>
    <row r="18" spans="1:13" x14ac:dyDescent="0.35">
      <c r="A18" s="506" t="s">
        <v>1043</v>
      </c>
      <c r="B18" s="350" t="s">
        <v>70</v>
      </c>
      <c r="C18" s="443">
        <v>24696</v>
      </c>
      <c r="D18" s="537">
        <v>0</v>
      </c>
      <c r="E18" s="537">
        <v>0</v>
      </c>
      <c r="F18" s="443">
        <v>2500</v>
      </c>
      <c r="G18" s="351">
        <f t="shared" si="0"/>
        <v>27196</v>
      </c>
      <c r="H18" s="352"/>
      <c r="I18" s="444">
        <v>19756.800000000003</v>
      </c>
      <c r="J18" s="537">
        <v>0</v>
      </c>
      <c r="K18" s="353">
        <v>4116</v>
      </c>
      <c r="L18" s="445">
        <v>32928</v>
      </c>
      <c r="M18" s="445">
        <f t="shared" si="1"/>
        <v>56800.800000000003</v>
      </c>
    </row>
    <row r="19" spans="1:13" x14ac:dyDescent="0.35">
      <c r="A19" s="349" t="s">
        <v>1044</v>
      </c>
      <c r="B19" s="350" t="s">
        <v>431</v>
      </c>
      <c r="C19" s="443">
        <v>24060.3</v>
      </c>
      <c r="D19" s="537">
        <v>0</v>
      </c>
      <c r="E19" s="537">
        <v>0</v>
      </c>
      <c r="F19" s="443">
        <v>2500</v>
      </c>
      <c r="G19" s="351">
        <f t="shared" si="0"/>
        <v>26560.3</v>
      </c>
      <c r="H19" s="352"/>
      <c r="I19" s="444">
        <v>19248.240000000002</v>
      </c>
      <c r="J19" s="537">
        <v>0</v>
      </c>
      <c r="K19" s="353">
        <v>4010.05</v>
      </c>
      <c r="L19" s="445">
        <v>32080.400000000001</v>
      </c>
      <c r="M19" s="445">
        <f t="shared" si="1"/>
        <v>55338.69</v>
      </c>
    </row>
    <row r="20" spans="1:13" x14ac:dyDescent="0.35">
      <c r="A20" s="506" t="s">
        <v>1045</v>
      </c>
      <c r="B20" s="350" t="s">
        <v>430</v>
      </c>
      <c r="C20" s="443">
        <v>19971</v>
      </c>
      <c r="D20" s="537">
        <v>0</v>
      </c>
      <c r="E20" s="537">
        <v>0</v>
      </c>
      <c r="F20" s="443">
        <v>2500</v>
      </c>
      <c r="G20" s="351">
        <f t="shared" si="0"/>
        <v>22471</v>
      </c>
      <c r="H20" s="352"/>
      <c r="I20" s="444">
        <v>15976.800000000001</v>
      </c>
      <c r="J20" s="537">
        <v>0</v>
      </c>
      <c r="K20" s="353">
        <v>3328.5</v>
      </c>
      <c r="L20" s="445">
        <v>26628</v>
      </c>
      <c r="M20" s="445">
        <f t="shared" si="1"/>
        <v>45933.3</v>
      </c>
    </row>
    <row r="21" spans="1:13" x14ac:dyDescent="0.35">
      <c r="A21" s="349" t="s">
        <v>1046</v>
      </c>
      <c r="B21" s="350" t="s">
        <v>429</v>
      </c>
      <c r="C21" s="443">
        <v>19535.7</v>
      </c>
      <c r="D21" s="537">
        <v>0</v>
      </c>
      <c r="E21" s="537">
        <v>0</v>
      </c>
      <c r="F21" s="443">
        <v>2500</v>
      </c>
      <c r="G21" s="351">
        <f t="shared" si="0"/>
        <v>22035.7</v>
      </c>
      <c r="H21" s="352"/>
      <c r="I21" s="444">
        <v>15628.560000000001</v>
      </c>
      <c r="J21" s="537">
        <v>0</v>
      </c>
      <c r="K21" s="353">
        <v>3255.9500000000003</v>
      </c>
      <c r="L21" s="445">
        <v>26047.600000000002</v>
      </c>
      <c r="M21" s="445">
        <f t="shared" si="1"/>
        <v>44932.11</v>
      </c>
    </row>
    <row r="22" spans="1:13" x14ac:dyDescent="0.35">
      <c r="A22" s="506" t="s">
        <v>1047</v>
      </c>
      <c r="B22" s="350" t="s">
        <v>428</v>
      </c>
      <c r="C22" s="443">
        <v>17703.846000000001</v>
      </c>
      <c r="D22" s="537">
        <v>0</v>
      </c>
      <c r="E22" s="537">
        <v>0</v>
      </c>
      <c r="F22" s="443">
        <v>2500</v>
      </c>
      <c r="G22" s="351">
        <f t="shared" si="0"/>
        <v>20203.846000000001</v>
      </c>
      <c r="H22" s="352"/>
      <c r="I22" s="444">
        <v>14163.076800000003</v>
      </c>
      <c r="J22" s="537">
        <v>0</v>
      </c>
      <c r="K22" s="353">
        <v>2950.6410000000001</v>
      </c>
      <c r="L22" s="445">
        <v>23605.128000000001</v>
      </c>
      <c r="M22" s="445">
        <f t="shared" si="1"/>
        <v>40718.845800000003</v>
      </c>
    </row>
    <row r="23" spans="1:13" x14ac:dyDescent="0.35">
      <c r="A23" s="349" t="s">
        <v>1048</v>
      </c>
      <c r="B23" s="350" t="s">
        <v>427</v>
      </c>
      <c r="C23" s="443">
        <v>17208.827999999998</v>
      </c>
      <c r="D23" s="537">
        <v>0</v>
      </c>
      <c r="E23" s="537">
        <v>0</v>
      </c>
      <c r="F23" s="443">
        <v>2500</v>
      </c>
      <c r="G23" s="351">
        <f t="shared" si="0"/>
        <v>19708.827999999998</v>
      </c>
      <c r="H23" s="352"/>
      <c r="I23" s="444">
        <v>13767.062399999999</v>
      </c>
      <c r="J23" s="537">
        <v>0</v>
      </c>
      <c r="K23" s="353">
        <v>2868.1379999999995</v>
      </c>
      <c r="L23" s="445">
        <v>22945.103999999996</v>
      </c>
      <c r="M23" s="445">
        <f t="shared" si="1"/>
        <v>39580.304399999994</v>
      </c>
    </row>
    <row r="24" spans="1:13" x14ac:dyDescent="0.35">
      <c r="A24" s="506" t="s">
        <v>1049</v>
      </c>
      <c r="B24" s="350" t="s">
        <v>472</v>
      </c>
      <c r="C24" s="443">
        <v>15860.35</v>
      </c>
      <c r="D24" s="537">
        <v>0</v>
      </c>
      <c r="E24" s="537">
        <v>0</v>
      </c>
      <c r="F24" s="443">
        <v>2500</v>
      </c>
      <c r="G24" s="351">
        <f t="shared" si="0"/>
        <v>18360.349999999999</v>
      </c>
      <c r="H24" s="352"/>
      <c r="I24" s="444">
        <v>12688.28</v>
      </c>
      <c r="J24" s="537">
        <v>0</v>
      </c>
      <c r="K24" s="353">
        <v>2643.3916666666669</v>
      </c>
      <c r="L24" s="445">
        <v>21147.133333333335</v>
      </c>
      <c r="M24" s="445">
        <f t="shared" si="1"/>
        <v>36478.805</v>
      </c>
    </row>
    <row r="25" spans="1:13" x14ac:dyDescent="0.35">
      <c r="A25" s="349" t="s">
        <v>1050</v>
      </c>
      <c r="B25" s="350" t="s">
        <v>471</v>
      </c>
      <c r="C25" s="443">
        <v>19701.900000000001</v>
      </c>
      <c r="D25" s="537">
        <v>0</v>
      </c>
      <c r="E25" s="537">
        <v>0</v>
      </c>
      <c r="F25" s="443">
        <v>2500</v>
      </c>
      <c r="G25" s="351">
        <f t="shared" si="0"/>
        <v>22201.9</v>
      </c>
      <c r="H25" s="352"/>
      <c r="I25" s="444">
        <v>15761.520000000002</v>
      </c>
      <c r="J25" s="537">
        <v>0</v>
      </c>
      <c r="K25" s="353">
        <v>3283.65</v>
      </c>
      <c r="L25" s="445">
        <v>26269.200000000001</v>
      </c>
      <c r="M25" s="445">
        <f t="shared" si="1"/>
        <v>45314.37</v>
      </c>
    </row>
    <row r="26" spans="1:13" ht="26.5" x14ac:dyDescent="0.35">
      <c r="A26" s="506" t="s">
        <v>1051</v>
      </c>
      <c r="B26" s="242" t="s">
        <v>470</v>
      </c>
      <c r="C26" s="443">
        <v>32168.1</v>
      </c>
      <c r="D26" s="537">
        <v>0</v>
      </c>
      <c r="E26" s="537">
        <v>0</v>
      </c>
      <c r="F26" s="443">
        <v>2500</v>
      </c>
      <c r="G26" s="351">
        <f t="shared" si="0"/>
        <v>34668.1</v>
      </c>
      <c r="H26" s="352"/>
      <c r="I26" s="444">
        <v>25734.48</v>
      </c>
      <c r="J26" s="537">
        <v>0</v>
      </c>
      <c r="K26" s="353">
        <v>5361.35</v>
      </c>
      <c r="L26" s="445">
        <v>42890.8</v>
      </c>
      <c r="M26" s="445">
        <f t="shared" si="1"/>
        <v>73986.63</v>
      </c>
    </row>
    <row r="27" spans="1:13" x14ac:dyDescent="0.35">
      <c r="A27" s="349" t="s">
        <v>1052</v>
      </c>
      <c r="B27" s="350" t="s">
        <v>425</v>
      </c>
      <c r="C27" s="443">
        <v>52713</v>
      </c>
      <c r="D27" s="537">
        <v>0</v>
      </c>
      <c r="E27" s="537">
        <v>0</v>
      </c>
      <c r="F27" s="443">
        <v>2500</v>
      </c>
      <c r="G27" s="351">
        <f t="shared" si="0"/>
        <v>55213</v>
      </c>
      <c r="H27" s="352"/>
      <c r="I27" s="444">
        <v>42170.400000000001</v>
      </c>
      <c r="J27" s="537">
        <v>0</v>
      </c>
      <c r="K27" s="353">
        <v>8785.5</v>
      </c>
      <c r="L27" s="445">
        <v>70284</v>
      </c>
      <c r="M27" s="445">
        <f t="shared" si="1"/>
        <v>121239.9</v>
      </c>
    </row>
    <row r="28" spans="1:13" ht="26.5" x14ac:dyDescent="0.35">
      <c r="A28" s="506" t="s">
        <v>1053</v>
      </c>
      <c r="B28" s="242" t="s">
        <v>422</v>
      </c>
      <c r="C28" s="443">
        <v>70665</v>
      </c>
      <c r="D28" s="537">
        <v>0</v>
      </c>
      <c r="E28" s="537">
        <v>0</v>
      </c>
      <c r="F28" s="443">
        <v>2500</v>
      </c>
      <c r="G28" s="351">
        <f t="shared" si="0"/>
        <v>73165</v>
      </c>
      <c r="H28" s="352"/>
      <c r="I28" s="444">
        <v>56532</v>
      </c>
      <c r="J28" s="537">
        <v>0</v>
      </c>
      <c r="K28" s="353">
        <v>11777.5</v>
      </c>
      <c r="L28" s="445">
        <v>94220</v>
      </c>
      <c r="M28" s="445">
        <f t="shared" si="1"/>
        <v>162529.5</v>
      </c>
    </row>
    <row r="29" spans="1:13" x14ac:dyDescent="0.35">
      <c r="A29" s="349" t="s">
        <v>1054</v>
      </c>
      <c r="B29" s="355" t="s">
        <v>469</v>
      </c>
      <c r="C29" s="351">
        <v>44880</v>
      </c>
      <c r="D29" s="351">
        <v>34000</v>
      </c>
      <c r="E29" s="351">
        <v>9000</v>
      </c>
      <c r="F29" s="351">
        <v>6000</v>
      </c>
      <c r="G29" s="351">
        <f t="shared" si="0"/>
        <v>93880</v>
      </c>
      <c r="H29" s="352"/>
      <c r="I29" s="537">
        <v>0</v>
      </c>
      <c r="J29" s="537">
        <v>0</v>
      </c>
      <c r="K29" s="537">
        <v>0</v>
      </c>
      <c r="L29" s="445">
        <v>59840</v>
      </c>
      <c r="M29" s="445">
        <f t="shared" si="1"/>
        <v>59840</v>
      </c>
    </row>
    <row r="32" spans="1:13" x14ac:dyDescent="0.35">
      <c r="A32" s="642" t="s">
        <v>104</v>
      </c>
      <c r="B32" s="642"/>
      <c r="C32" s="642"/>
      <c r="D32" s="313"/>
      <c r="E32" s="313"/>
      <c r="F32" s="313"/>
    </row>
    <row r="33" spans="1:13" ht="15.65" customHeight="1" x14ac:dyDescent="0.35">
      <c r="A33" s="633" t="s">
        <v>88</v>
      </c>
      <c r="B33" s="632" t="s">
        <v>113</v>
      </c>
      <c r="C33" s="651" t="s">
        <v>103</v>
      </c>
      <c r="D33" s="652"/>
      <c r="E33" s="652"/>
      <c r="F33" s="652"/>
      <c r="G33" s="653"/>
      <c r="H33" s="383"/>
      <c r="I33" s="649" t="s">
        <v>102</v>
      </c>
      <c r="J33" s="649"/>
      <c r="K33" s="649"/>
      <c r="L33" s="649"/>
      <c r="M33" s="649"/>
    </row>
    <row r="34" spans="1:13" ht="29" x14ac:dyDescent="0.35">
      <c r="A34" s="633"/>
      <c r="B34" s="632"/>
      <c r="C34" s="476" t="s">
        <v>101</v>
      </c>
      <c r="D34" s="476" t="s">
        <v>468</v>
      </c>
      <c r="E34" s="476" t="s">
        <v>467</v>
      </c>
      <c r="F34" s="476" t="s">
        <v>111</v>
      </c>
      <c r="G34" s="476" t="s">
        <v>94</v>
      </c>
      <c r="H34" s="383"/>
      <c r="I34" s="476" t="s">
        <v>100</v>
      </c>
      <c r="J34" s="476" t="s">
        <v>99</v>
      </c>
      <c r="K34" s="476" t="s">
        <v>98</v>
      </c>
      <c r="L34" s="476" t="s">
        <v>97</v>
      </c>
      <c r="M34" s="476" t="s">
        <v>94</v>
      </c>
    </row>
    <row r="35" spans="1:13" x14ac:dyDescent="0.35">
      <c r="A35" s="528" t="s">
        <v>998</v>
      </c>
      <c r="B35" s="509" t="s">
        <v>449</v>
      </c>
      <c r="C35" s="510">
        <v>18311.03</v>
      </c>
      <c r="D35" s="537">
        <v>0</v>
      </c>
      <c r="E35" s="537">
        <v>0</v>
      </c>
      <c r="F35" s="351">
        <v>2500</v>
      </c>
      <c r="G35" s="351">
        <f t="shared" ref="G35:G66" si="2">SUM(C35:F35)</f>
        <v>20811.03</v>
      </c>
      <c r="H35" s="356"/>
      <c r="I35" s="447">
        <v>14648.824000000001</v>
      </c>
      <c r="J35" s="537">
        <v>0</v>
      </c>
      <c r="K35" s="351">
        <v>3051.8383333333331</v>
      </c>
      <c r="L35" s="447">
        <v>24414.706666666665</v>
      </c>
      <c r="M35" s="351">
        <f t="shared" ref="M35:M66" si="3">SUM(I35:L35)</f>
        <v>42115.368999999999</v>
      </c>
    </row>
    <row r="36" spans="1:13" x14ac:dyDescent="0.35">
      <c r="A36" s="357" t="s">
        <v>999</v>
      </c>
      <c r="B36" s="236" t="s">
        <v>466</v>
      </c>
      <c r="C36" s="446">
        <v>13555.83</v>
      </c>
      <c r="D36" s="537">
        <v>0</v>
      </c>
      <c r="E36" s="537">
        <v>0</v>
      </c>
      <c r="F36" s="351">
        <v>2500</v>
      </c>
      <c r="G36" s="351">
        <f t="shared" si="2"/>
        <v>16055.83</v>
      </c>
      <c r="H36" s="356"/>
      <c r="I36" s="447">
        <v>10844.664000000001</v>
      </c>
      <c r="J36" s="537">
        <v>0</v>
      </c>
      <c r="K36" s="351">
        <v>2259.3049999999998</v>
      </c>
      <c r="L36" s="447">
        <v>18074.439999999999</v>
      </c>
      <c r="M36" s="351">
        <f t="shared" si="3"/>
        <v>31178.409</v>
      </c>
    </row>
    <row r="37" spans="1:13" x14ac:dyDescent="0.35">
      <c r="A37" s="528" t="s">
        <v>1000</v>
      </c>
      <c r="B37" s="236" t="s">
        <v>448</v>
      </c>
      <c r="C37" s="446">
        <v>43253.1</v>
      </c>
      <c r="D37" s="537">
        <v>0</v>
      </c>
      <c r="E37" s="537">
        <v>0</v>
      </c>
      <c r="F37" s="351">
        <v>2500</v>
      </c>
      <c r="G37" s="351">
        <f t="shared" si="2"/>
        <v>45753.1</v>
      </c>
      <c r="H37" s="356"/>
      <c r="I37" s="447">
        <v>34602.480000000003</v>
      </c>
      <c r="J37" s="537">
        <v>0</v>
      </c>
      <c r="K37" s="351">
        <v>7208.85</v>
      </c>
      <c r="L37" s="447">
        <v>57670.8</v>
      </c>
      <c r="M37" s="351">
        <f t="shared" si="3"/>
        <v>99482.13</v>
      </c>
    </row>
    <row r="38" spans="1:13" x14ac:dyDescent="0.35">
      <c r="A38" s="357" t="s">
        <v>1001</v>
      </c>
      <c r="B38" s="236" t="s">
        <v>465</v>
      </c>
      <c r="C38" s="446">
        <v>27854.7</v>
      </c>
      <c r="D38" s="537">
        <v>0</v>
      </c>
      <c r="E38" s="537">
        <v>0</v>
      </c>
      <c r="F38" s="351">
        <v>2500</v>
      </c>
      <c r="G38" s="351">
        <f t="shared" si="2"/>
        <v>30354.7</v>
      </c>
      <c r="H38" s="356"/>
      <c r="I38" s="447">
        <v>22283.760000000002</v>
      </c>
      <c r="J38" s="537">
        <v>0</v>
      </c>
      <c r="K38" s="351">
        <v>4642.45</v>
      </c>
      <c r="L38" s="447">
        <v>37139.599999999999</v>
      </c>
      <c r="M38" s="351">
        <f t="shared" si="3"/>
        <v>64065.81</v>
      </c>
    </row>
    <row r="39" spans="1:13" x14ac:dyDescent="0.35">
      <c r="A39" s="528" t="s">
        <v>1002</v>
      </c>
      <c r="B39" s="236" t="s">
        <v>447</v>
      </c>
      <c r="C39" s="446">
        <v>26382.3</v>
      </c>
      <c r="D39" s="537">
        <v>0</v>
      </c>
      <c r="E39" s="537">
        <v>0</v>
      </c>
      <c r="F39" s="351">
        <v>2500</v>
      </c>
      <c r="G39" s="351">
        <f t="shared" si="2"/>
        <v>28882.3</v>
      </c>
      <c r="H39" s="356"/>
      <c r="I39" s="447">
        <v>21105.84</v>
      </c>
      <c r="J39" s="537">
        <v>0</v>
      </c>
      <c r="K39" s="351">
        <v>4397.05</v>
      </c>
      <c r="L39" s="447">
        <v>35176.400000000001</v>
      </c>
      <c r="M39" s="351">
        <f t="shared" si="3"/>
        <v>60679.29</v>
      </c>
    </row>
    <row r="40" spans="1:13" x14ac:dyDescent="0.35">
      <c r="A40" s="357" t="s">
        <v>1003</v>
      </c>
      <c r="B40" s="236" t="s">
        <v>464</v>
      </c>
      <c r="C40" s="446">
        <v>23483.7</v>
      </c>
      <c r="D40" s="537">
        <v>0</v>
      </c>
      <c r="E40" s="537">
        <v>0</v>
      </c>
      <c r="F40" s="351">
        <v>2500</v>
      </c>
      <c r="G40" s="351">
        <f t="shared" si="2"/>
        <v>25983.7</v>
      </c>
      <c r="H40" s="356"/>
      <c r="I40" s="447">
        <v>18786.960000000003</v>
      </c>
      <c r="J40" s="537">
        <v>0</v>
      </c>
      <c r="K40" s="351">
        <v>3913.9500000000003</v>
      </c>
      <c r="L40" s="447">
        <v>31311.600000000002</v>
      </c>
      <c r="M40" s="351">
        <f t="shared" si="3"/>
        <v>54012.510000000009</v>
      </c>
    </row>
    <row r="41" spans="1:13" x14ac:dyDescent="0.35">
      <c r="A41" s="528" t="s">
        <v>1004</v>
      </c>
      <c r="B41" s="236" t="s">
        <v>446</v>
      </c>
      <c r="C41" s="446">
        <v>20492.400000000001</v>
      </c>
      <c r="D41" s="537">
        <v>0</v>
      </c>
      <c r="E41" s="537">
        <v>0</v>
      </c>
      <c r="F41" s="351">
        <v>2500</v>
      </c>
      <c r="G41" s="351">
        <f t="shared" si="2"/>
        <v>22992.400000000001</v>
      </c>
      <c r="H41" s="356"/>
      <c r="I41" s="447">
        <v>16393.920000000002</v>
      </c>
      <c r="J41" s="537">
        <v>0</v>
      </c>
      <c r="K41" s="351">
        <v>3415.4</v>
      </c>
      <c r="L41" s="447">
        <v>27323.200000000001</v>
      </c>
      <c r="M41" s="351">
        <f t="shared" si="3"/>
        <v>47132.520000000004</v>
      </c>
    </row>
    <row r="42" spans="1:13" x14ac:dyDescent="0.35">
      <c r="A42" s="357" t="s">
        <v>1005</v>
      </c>
      <c r="B42" s="236" t="s">
        <v>445</v>
      </c>
      <c r="C42" s="446">
        <v>18946.5</v>
      </c>
      <c r="D42" s="537">
        <v>0</v>
      </c>
      <c r="E42" s="537">
        <v>0</v>
      </c>
      <c r="F42" s="351">
        <v>2500</v>
      </c>
      <c r="G42" s="351">
        <f t="shared" si="2"/>
        <v>21446.5</v>
      </c>
      <c r="H42" s="356"/>
      <c r="I42" s="447">
        <v>15157.2</v>
      </c>
      <c r="J42" s="537">
        <v>0</v>
      </c>
      <c r="K42" s="351">
        <v>3157.75</v>
      </c>
      <c r="L42" s="447">
        <v>25262</v>
      </c>
      <c r="M42" s="351">
        <f t="shared" si="3"/>
        <v>43576.95</v>
      </c>
    </row>
    <row r="43" spans="1:13" x14ac:dyDescent="0.35">
      <c r="A43" s="528" t="s">
        <v>1006</v>
      </c>
      <c r="B43" s="236" t="s">
        <v>463</v>
      </c>
      <c r="C43" s="446">
        <v>18765.900000000001</v>
      </c>
      <c r="D43" s="537">
        <v>0</v>
      </c>
      <c r="E43" s="537">
        <v>0</v>
      </c>
      <c r="F43" s="351">
        <v>2500</v>
      </c>
      <c r="G43" s="351">
        <f t="shared" si="2"/>
        <v>21265.9</v>
      </c>
      <c r="H43" s="356"/>
      <c r="I43" s="447">
        <v>15012.720000000001</v>
      </c>
      <c r="J43" s="537">
        <v>0</v>
      </c>
      <c r="K43" s="351">
        <v>3127.6500000000005</v>
      </c>
      <c r="L43" s="447">
        <v>25021.200000000004</v>
      </c>
      <c r="M43" s="351">
        <f t="shared" si="3"/>
        <v>43161.570000000007</v>
      </c>
    </row>
    <row r="44" spans="1:13" x14ac:dyDescent="0.35">
      <c r="A44" s="357" t="s">
        <v>1007</v>
      </c>
      <c r="B44" s="236" t="s">
        <v>444</v>
      </c>
      <c r="C44" s="446">
        <v>18311.03</v>
      </c>
      <c r="D44" s="537">
        <v>0</v>
      </c>
      <c r="E44" s="537">
        <v>0</v>
      </c>
      <c r="F44" s="351">
        <v>2500</v>
      </c>
      <c r="G44" s="351">
        <f t="shared" si="2"/>
        <v>20811.03</v>
      </c>
      <c r="H44" s="356"/>
      <c r="I44" s="447">
        <v>14648.824000000001</v>
      </c>
      <c r="J44" s="537">
        <v>0</v>
      </c>
      <c r="K44" s="351">
        <v>3051.8383333333331</v>
      </c>
      <c r="L44" s="447">
        <v>24414.706666666665</v>
      </c>
      <c r="M44" s="351">
        <f t="shared" si="3"/>
        <v>42115.368999999999</v>
      </c>
    </row>
    <row r="45" spans="1:13" x14ac:dyDescent="0.35">
      <c r="A45" s="528" t="s">
        <v>1008</v>
      </c>
      <c r="B45" s="236" t="s">
        <v>443</v>
      </c>
      <c r="C45" s="446">
        <v>17208.599999999999</v>
      </c>
      <c r="D45" s="537">
        <v>0</v>
      </c>
      <c r="E45" s="537">
        <v>0</v>
      </c>
      <c r="F45" s="351">
        <v>2500</v>
      </c>
      <c r="G45" s="351">
        <f t="shared" si="2"/>
        <v>19708.599999999999</v>
      </c>
      <c r="H45" s="356"/>
      <c r="I45" s="447">
        <v>13766.88</v>
      </c>
      <c r="J45" s="537">
        <v>0</v>
      </c>
      <c r="K45" s="351">
        <v>2868.1</v>
      </c>
      <c r="L45" s="447">
        <v>22944.799999999999</v>
      </c>
      <c r="M45" s="351">
        <f t="shared" si="3"/>
        <v>39579.78</v>
      </c>
    </row>
    <row r="46" spans="1:13" x14ac:dyDescent="0.35">
      <c r="A46" s="357" t="s">
        <v>1009</v>
      </c>
      <c r="B46" s="236" t="s">
        <v>442</v>
      </c>
      <c r="C46" s="446">
        <v>15860.399999999998</v>
      </c>
      <c r="D46" s="537">
        <v>0</v>
      </c>
      <c r="E46" s="537">
        <v>0</v>
      </c>
      <c r="F46" s="351">
        <v>2500</v>
      </c>
      <c r="G46" s="351">
        <f t="shared" si="2"/>
        <v>18360.399999999998</v>
      </c>
      <c r="H46" s="356"/>
      <c r="I46" s="447">
        <v>12688.32</v>
      </c>
      <c r="J46" s="537">
        <v>0</v>
      </c>
      <c r="K46" s="351">
        <v>2643.3999999999996</v>
      </c>
      <c r="L46" s="447">
        <v>21147.199999999997</v>
      </c>
      <c r="M46" s="351">
        <f t="shared" si="3"/>
        <v>36478.92</v>
      </c>
    </row>
    <row r="47" spans="1:13" x14ac:dyDescent="0.35">
      <c r="A47" s="528" t="s">
        <v>1010</v>
      </c>
      <c r="B47" s="236" t="s">
        <v>441</v>
      </c>
      <c r="C47" s="446">
        <v>13166.18</v>
      </c>
      <c r="D47" s="537">
        <v>0</v>
      </c>
      <c r="E47" s="537">
        <v>0</v>
      </c>
      <c r="F47" s="351">
        <v>2500</v>
      </c>
      <c r="G47" s="351">
        <f t="shared" si="2"/>
        <v>15666.18</v>
      </c>
      <c r="H47" s="356"/>
      <c r="I47" s="447">
        <v>10532.944000000001</v>
      </c>
      <c r="J47" s="537">
        <v>0</v>
      </c>
      <c r="K47" s="351">
        <v>2194.3633333333337</v>
      </c>
      <c r="L47" s="447">
        <v>17554.906666666669</v>
      </c>
      <c r="M47" s="351">
        <f t="shared" si="3"/>
        <v>30282.214000000004</v>
      </c>
    </row>
    <row r="48" spans="1:13" x14ac:dyDescent="0.35">
      <c r="A48" s="357" t="s">
        <v>1011</v>
      </c>
      <c r="B48" s="236" t="s">
        <v>440</v>
      </c>
      <c r="C48" s="446">
        <v>12248.76</v>
      </c>
      <c r="D48" s="537">
        <v>0</v>
      </c>
      <c r="E48" s="537">
        <v>0</v>
      </c>
      <c r="F48" s="351">
        <v>2500</v>
      </c>
      <c r="G48" s="351">
        <f t="shared" si="2"/>
        <v>14748.76</v>
      </c>
      <c r="H48" s="356"/>
      <c r="I48" s="447">
        <v>9799.0079999999998</v>
      </c>
      <c r="J48" s="537">
        <v>0</v>
      </c>
      <c r="K48" s="351">
        <v>2041.46</v>
      </c>
      <c r="L48" s="447">
        <v>16331.68</v>
      </c>
      <c r="M48" s="351">
        <f t="shared" si="3"/>
        <v>28172.148000000001</v>
      </c>
    </row>
    <row r="49" spans="1:13" x14ac:dyDescent="0.35">
      <c r="A49" s="528" t="s">
        <v>1012</v>
      </c>
      <c r="B49" s="236" t="s">
        <v>462</v>
      </c>
      <c r="C49" s="446">
        <v>10561.62</v>
      </c>
      <c r="D49" s="537">
        <v>0</v>
      </c>
      <c r="E49" s="537">
        <v>0</v>
      </c>
      <c r="F49" s="351">
        <v>2500</v>
      </c>
      <c r="G49" s="351">
        <f t="shared" si="2"/>
        <v>13061.62</v>
      </c>
      <c r="H49" s="356"/>
      <c r="I49" s="447">
        <v>8449.2960000000003</v>
      </c>
      <c r="J49" s="537">
        <v>0</v>
      </c>
      <c r="K49" s="351">
        <v>1760.2700000000002</v>
      </c>
      <c r="L49" s="447">
        <v>14082.160000000002</v>
      </c>
      <c r="M49" s="351">
        <f t="shared" si="3"/>
        <v>24291.726000000002</v>
      </c>
    </row>
    <row r="50" spans="1:13" x14ac:dyDescent="0.35">
      <c r="A50" s="357" t="s">
        <v>1013</v>
      </c>
      <c r="B50" s="236" t="s">
        <v>461</v>
      </c>
      <c r="C50" s="446">
        <v>8146.48</v>
      </c>
      <c r="D50" s="537">
        <v>0</v>
      </c>
      <c r="E50" s="537">
        <v>0</v>
      </c>
      <c r="F50" s="351">
        <v>2500</v>
      </c>
      <c r="G50" s="351">
        <f t="shared" si="2"/>
        <v>10646.48</v>
      </c>
      <c r="H50" s="356"/>
      <c r="I50" s="447">
        <v>6517.1840000000002</v>
      </c>
      <c r="J50" s="537">
        <v>0</v>
      </c>
      <c r="K50" s="351">
        <v>1357.7466666666667</v>
      </c>
      <c r="L50" s="447">
        <v>10861.973333333333</v>
      </c>
      <c r="M50" s="351">
        <f t="shared" si="3"/>
        <v>18736.904000000002</v>
      </c>
    </row>
    <row r="51" spans="1:13" x14ac:dyDescent="0.35">
      <c r="A51" s="528" t="s">
        <v>1014</v>
      </c>
      <c r="B51" s="236" t="s">
        <v>460</v>
      </c>
      <c r="C51" s="446">
        <v>19701.900000000001</v>
      </c>
      <c r="D51" s="537">
        <v>0</v>
      </c>
      <c r="E51" s="537">
        <v>0</v>
      </c>
      <c r="F51" s="351">
        <v>2500</v>
      </c>
      <c r="G51" s="351">
        <f t="shared" si="2"/>
        <v>22201.9</v>
      </c>
      <c r="H51" s="356"/>
      <c r="I51" s="447">
        <v>15761.520000000002</v>
      </c>
      <c r="J51" s="537">
        <v>0</v>
      </c>
      <c r="K51" s="351">
        <v>3283.65</v>
      </c>
      <c r="L51" s="447">
        <v>26269.200000000001</v>
      </c>
      <c r="M51" s="351">
        <f t="shared" si="3"/>
        <v>45314.37</v>
      </c>
    </row>
    <row r="52" spans="1:13" x14ac:dyDescent="0.35">
      <c r="A52" s="357" t="s">
        <v>1015</v>
      </c>
      <c r="B52" s="236" t="s">
        <v>439</v>
      </c>
      <c r="C52" s="446">
        <v>18169.2</v>
      </c>
      <c r="D52" s="537">
        <v>0</v>
      </c>
      <c r="E52" s="537">
        <v>0</v>
      </c>
      <c r="F52" s="351">
        <v>2500</v>
      </c>
      <c r="G52" s="351">
        <f t="shared" si="2"/>
        <v>20669.2</v>
      </c>
      <c r="H52" s="356"/>
      <c r="I52" s="447">
        <v>14535.36</v>
      </c>
      <c r="J52" s="537">
        <v>0</v>
      </c>
      <c r="K52" s="351">
        <v>3028.2</v>
      </c>
      <c r="L52" s="447">
        <v>24225.599999999999</v>
      </c>
      <c r="M52" s="351">
        <f t="shared" si="3"/>
        <v>41789.160000000003</v>
      </c>
    </row>
    <row r="53" spans="1:13" x14ac:dyDescent="0.35">
      <c r="A53" s="528" t="s">
        <v>1016</v>
      </c>
      <c r="B53" s="236" t="s">
        <v>438</v>
      </c>
      <c r="C53" s="446">
        <v>8191.9</v>
      </c>
      <c r="D53" s="537">
        <v>0</v>
      </c>
      <c r="E53" s="537">
        <v>0</v>
      </c>
      <c r="F53" s="351">
        <v>2500</v>
      </c>
      <c r="G53" s="351">
        <f t="shared" si="2"/>
        <v>10691.9</v>
      </c>
      <c r="H53" s="356"/>
      <c r="I53" s="447">
        <v>6553.52</v>
      </c>
      <c r="J53" s="537">
        <v>0</v>
      </c>
      <c r="K53" s="351">
        <v>1365.3166666666666</v>
      </c>
      <c r="L53" s="447">
        <v>10922.533333333333</v>
      </c>
      <c r="M53" s="351">
        <f t="shared" si="3"/>
        <v>18841.37</v>
      </c>
    </row>
    <row r="54" spans="1:13" x14ac:dyDescent="0.35">
      <c r="A54" s="357" t="s">
        <v>1017</v>
      </c>
      <c r="B54" s="236" t="s">
        <v>45</v>
      </c>
      <c r="C54" s="446">
        <v>23400.6</v>
      </c>
      <c r="D54" s="537">
        <v>0</v>
      </c>
      <c r="E54" s="537">
        <v>0</v>
      </c>
      <c r="F54" s="351">
        <v>2500</v>
      </c>
      <c r="G54" s="351">
        <f t="shared" si="2"/>
        <v>25900.6</v>
      </c>
      <c r="H54" s="356"/>
      <c r="I54" s="447">
        <v>18720.48</v>
      </c>
      <c r="J54" s="537">
        <v>0</v>
      </c>
      <c r="K54" s="351">
        <v>3900.1</v>
      </c>
      <c r="L54" s="447">
        <v>31200.799999999999</v>
      </c>
      <c r="M54" s="351">
        <f t="shared" si="3"/>
        <v>53821.38</v>
      </c>
    </row>
    <row r="55" spans="1:13" x14ac:dyDescent="0.35">
      <c r="A55" s="528" t="s">
        <v>1018</v>
      </c>
      <c r="B55" s="236" t="s">
        <v>65</v>
      </c>
      <c r="C55" s="446">
        <v>21011.7</v>
      </c>
      <c r="D55" s="537">
        <v>0</v>
      </c>
      <c r="E55" s="537">
        <v>0</v>
      </c>
      <c r="F55" s="351">
        <v>2500</v>
      </c>
      <c r="G55" s="351">
        <f t="shared" si="2"/>
        <v>23511.7</v>
      </c>
      <c r="H55" s="356"/>
      <c r="I55" s="447">
        <v>16809.36</v>
      </c>
      <c r="J55" s="537">
        <v>0</v>
      </c>
      <c r="K55" s="351">
        <v>3501.95</v>
      </c>
      <c r="L55" s="447">
        <v>28015.599999999999</v>
      </c>
      <c r="M55" s="351">
        <f t="shared" si="3"/>
        <v>48326.91</v>
      </c>
    </row>
    <row r="56" spans="1:13" x14ac:dyDescent="0.35">
      <c r="A56" s="357" t="s">
        <v>1019</v>
      </c>
      <c r="B56" s="236" t="s">
        <v>64</v>
      </c>
      <c r="C56" s="446">
        <v>20113.2</v>
      </c>
      <c r="D56" s="537">
        <v>0</v>
      </c>
      <c r="E56" s="537">
        <v>0</v>
      </c>
      <c r="F56" s="351">
        <v>2500</v>
      </c>
      <c r="G56" s="351">
        <f t="shared" si="2"/>
        <v>22613.200000000001</v>
      </c>
      <c r="H56" s="356"/>
      <c r="I56" s="447">
        <v>16090.560000000001</v>
      </c>
      <c r="J56" s="537">
        <v>0</v>
      </c>
      <c r="K56" s="351">
        <v>3352.2000000000003</v>
      </c>
      <c r="L56" s="447">
        <v>26817.600000000002</v>
      </c>
      <c r="M56" s="351">
        <f t="shared" si="3"/>
        <v>46260.36</v>
      </c>
    </row>
    <row r="57" spans="1:13" x14ac:dyDescent="0.35">
      <c r="A57" s="528" t="s">
        <v>1020</v>
      </c>
      <c r="B57" s="236" t="s">
        <v>61</v>
      </c>
      <c r="C57" s="446">
        <v>18069.39</v>
      </c>
      <c r="D57" s="537">
        <v>0</v>
      </c>
      <c r="E57" s="537">
        <v>0</v>
      </c>
      <c r="F57" s="351">
        <v>2500</v>
      </c>
      <c r="G57" s="351">
        <f t="shared" si="2"/>
        <v>20569.39</v>
      </c>
      <c r="H57" s="356"/>
      <c r="I57" s="447">
        <v>14455.512000000001</v>
      </c>
      <c r="J57" s="537">
        <v>0</v>
      </c>
      <c r="K57" s="351">
        <v>3011.5650000000001</v>
      </c>
      <c r="L57" s="447">
        <v>24092.52</v>
      </c>
      <c r="M57" s="351">
        <f t="shared" si="3"/>
        <v>41559.597000000002</v>
      </c>
    </row>
    <row r="58" spans="1:13" x14ac:dyDescent="0.35">
      <c r="A58" s="357" t="s">
        <v>1021</v>
      </c>
      <c r="B58" s="236" t="s">
        <v>60</v>
      </c>
      <c r="C58" s="446">
        <v>17538.84</v>
      </c>
      <c r="D58" s="537">
        <v>0</v>
      </c>
      <c r="E58" s="537">
        <v>0</v>
      </c>
      <c r="F58" s="351">
        <v>2500</v>
      </c>
      <c r="G58" s="351">
        <f t="shared" si="2"/>
        <v>20038.84</v>
      </c>
      <c r="H58" s="356"/>
      <c r="I58" s="447">
        <v>14031.072</v>
      </c>
      <c r="J58" s="537">
        <v>0</v>
      </c>
      <c r="K58" s="351">
        <v>2923.1400000000003</v>
      </c>
      <c r="L58" s="447">
        <v>23385.120000000003</v>
      </c>
      <c r="M58" s="351">
        <f t="shared" si="3"/>
        <v>40339.332000000002</v>
      </c>
    </row>
    <row r="59" spans="1:13" x14ac:dyDescent="0.35">
      <c r="A59" s="528" t="s">
        <v>1022</v>
      </c>
      <c r="B59" s="236" t="s">
        <v>59</v>
      </c>
      <c r="C59" s="446">
        <v>16854.41</v>
      </c>
      <c r="D59" s="537">
        <v>0</v>
      </c>
      <c r="E59" s="537">
        <v>0</v>
      </c>
      <c r="F59" s="351">
        <v>2500</v>
      </c>
      <c r="G59" s="351">
        <f t="shared" si="2"/>
        <v>19354.41</v>
      </c>
      <c r="H59" s="356"/>
      <c r="I59" s="447">
        <v>13483.528</v>
      </c>
      <c r="J59" s="537">
        <v>0</v>
      </c>
      <c r="K59" s="351">
        <v>2809.0683333333336</v>
      </c>
      <c r="L59" s="447">
        <v>22472.546666666669</v>
      </c>
      <c r="M59" s="351">
        <f t="shared" si="3"/>
        <v>38765.143000000004</v>
      </c>
    </row>
    <row r="60" spans="1:13" x14ac:dyDescent="0.35">
      <c r="A60" s="357" t="s">
        <v>1023</v>
      </c>
      <c r="B60" s="236" t="s">
        <v>54</v>
      </c>
      <c r="C60" s="446">
        <v>16703.61</v>
      </c>
      <c r="D60" s="537">
        <v>0</v>
      </c>
      <c r="E60" s="537">
        <v>0</v>
      </c>
      <c r="F60" s="351">
        <v>2500</v>
      </c>
      <c r="G60" s="351">
        <f t="shared" si="2"/>
        <v>19203.61</v>
      </c>
      <c r="H60" s="356"/>
      <c r="I60" s="447">
        <v>13362.888000000001</v>
      </c>
      <c r="J60" s="537">
        <v>0</v>
      </c>
      <c r="K60" s="351">
        <v>2783.9350000000004</v>
      </c>
      <c r="L60" s="447">
        <v>22271.480000000003</v>
      </c>
      <c r="M60" s="351">
        <f t="shared" si="3"/>
        <v>38418.303</v>
      </c>
    </row>
    <row r="61" spans="1:13" x14ac:dyDescent="0.35">
      <c r="A61" s="528" t="s">
        <v>1024</v>
      </c>
      <c r="B61" s="236" t="s">
        <v>417</v>
      </c>
      <c r="C61" s="446">
        <v>15860.66</v>
      </c>
      <c r="D61" s="537">
        <v>0</v>
      </c>
      <c r="E61" s="537">
        <v>0</v>
      </c>
      <c r="F61" s="351">
        <v>2500</v>
      </c>
      <c r="G61" s="351">
        <f t="shared" si="2"/>
        <v>18360.66</v>
      </c>
      <c r="H61" s="356"/>
      <c r="I61" s="447">
        <v>12688.528</v>
      </c>
      <c r="J61" s="537">
        <v>0</v>
      </c>
      <c r="K61" s="351">
        <v>2643.4433333333336</v>
      </c>
      <c r="L61" s="447">
        <v>21147.546666666669</v>
      </c>
      <c r="M61" s="351">
        <f t="shared" si="3"/>
        <v>36479.518000000004</v>
      </c>
    </row>
    <row r="62" spans="1:13" x14ac:dyDescent="0.35">
      <c r="A62" s="357" t="s">
        <v>1025</v>
      </c>
      <c r="B62" s="236" t="s">
        <v>416</v>
      </c>
      <c r="C62" s="446">
        <v>14233.47</v>
      </c>
      <c r="D62" s="537">
        <v>0</v>
      </c>
      <c r="E62" s="537">
        <v>0</v>
      </c>
      <c r="F62" s="351">
        <v>2500</v>
      </c>
      <c r="G62" s="351">
        <f t="shared" si="2"/>
        <v>16733.47</v>
      </c>
      <c r="H62" s="356"/>
      <c r="I62" s="447">
        <v>11386.776</v>
      </c>
      <c r="J62" s="537">
        <v>0</v>
      </c>
      <c r="K62" s="351">
        <v>2372.2449999999999</v>
      </c>
      <c r="L62" s="447">
        <v>18977.96</v>
      </c>
      <c r="M62" s="351">
        <f t="shared" si="3"/>
        <v>32736.981</v>
      </c>
    </row>
    <row r="63" spans="1:13" x14ac:dyDescent="0.35">
      <c r="A63" s="528" t="s">
        <v>1026</v>
      </c>
      <c r="B63" s="236" t="s">
        <v>415</v>
      </c>
      <c r="C63" s="446">
        <v>13875.03</v>
      </c>
      <c r="D63" s="537">
        <v>0</v>
      </c>
      <c r="E63" s="537">
        <v>0</v>
      </c>
      <c r="F63" s="351">
        <v>2500</v>
      </c>
      <c r="G63" s="351">
        <f t="shared" si="2"/>
        <v>16375.03</v>
      </c>
      <c r="H63" s="356"/>
      <c r="I63" s="447">
        <v>11100.024000000001</v>
      </c>
      <c r="J63" s="537">
        <v>0</v>
      </c>
      <c r="K63" s="351">
        <v>2312.5050000000001</v>
      </c>
      <c r="L63" s="447">
        <v>18500.04</v>
      </c>
      <c r="M63" s="351">
        <f t="shared" si="3"/>
        <v>31912.569000000003</v>
      </c>
    </row>
    <row r="64" spans="1:13" x14ac:dyDescent="0.35">
      <c r="A64" s="357" t="s">
        <v>1027</v>
      </c>
      <c r="B64" s="236" t="s">
        <v>414</v>
      </c>
      <c r="C64" s="446">
        <v>13555.83</v>
      </c>
      <c r="D64" s="537">
        <v>0</v>
      </c>
      <c r="E64" s="537">
        <v>0</v>
      </c>
      <c r="F64" s="351">
        <v>2500</v>
      </c>
      <c r="G64" s="351">
        <f t="shared" si="2"/>
        <v>16055.83</v>
      </c>
      <c r="H64" s="356"/>
      <c r="I64" s="447">
        <v>10844.664000000001</v>
      </c>
      <c r="J64" s="537">
        <v>0</v>
      </c>
      <c r="K64" s="351">
        <v>2259.3049999999998</v>
      </c>
      <c r="L64" s="447">
        <v>18074.439999999999</v>
      </c>
      <c r="M64" s="351">
        <f t="shared" si="3"/>
        <v>31178.409</v>
      </c>
    </row>
    <row r="65" spans="1:13" x14ac:dyDescent="0.35">
      <c r="A65" s="528" t="s">
        <v>1028</v>
      </c>
      <c r="B65" s="236" t="s">
        <v>413</v>
      </c>
      <c r="C65" s="446">
        <v>13435.01</v>
      </c>
      <c r="D65" s="537">
        <v>0</v>
      </c>
      <c r="E65" s="537">
        <v>0</v>
      </c>
      <c r="F65" s="351">
        <v>2500</v>
      </c>
      <c r="G65" s="351">
        <f t="shared" si="2"/>
        <v>15935.01</v>
      </c>
      <c r="H65" s="356"/>
      <c r="I65" s="447">
        <v>10748.008000000002</v>
      </c>
      <c r="J65" s="537">
        <v>0</v>
      </c>
      <c r="K65" s="351">
        <v>2239.1683333333331</v>
      </c>
      <c r="L65" s="447">
        <v>17913.346666666665</v>
      </c>
      <c r="M65" s="351">
        <f t="shared" si="3"/>
        <v>30900.523000000001</v>
      </c>
    </row>
    <row r="66" spans="1:13" x14ac:dyDescent="0.35">
      <c r="A66" s="357" t="s">
        <v>1029</v>
      </c>
      <c r="B66" s="236" t="s">
        <v>412</v>
      </c>
      <c r="C66" s="446">
        <v>11156.75</v>
      </c>
      <c r="D66" s="537">
        <v>0</v>
      </c>
      <c r="E66" s="537">
        <v>0</v>
      </c>
      <c r="F66" s="351">
        <v>2500</v>
      </c>
      <c r="G66" s="351">
        <f t="shared" si="2"/>
        <v>13656.75</v>
      </c>
      <c r="H66" s="356"/>
      <c r="I66" s="447">
        <v>8925.4</v>
      </c>
      <c r="J66" s="537">
        <v>0</v>
      </c>
      <c r="K66" s="351">
        <v>1859.4583333333333</v>
      </c>
      <c r="L66" s="447">
        <v>14875.666666666666</v>
      </c>
      <c r="M66" s="351">
        <f t="shared" si="3"/>
        <v>25660.525000000001</v>
      </c>
    </row>
    <row r="67" spans="1:13" x14ac:dyDescent="0.35">
      <c r="A67" s="528" t="s">
        <v>1030</v>
      </c>
      <c r="B67" s="236" t="s">
        <v>411</v>
      </c>
      <c r="C67" s="446">
        <v>10026.120000000001</v>
      </c>
      <c r="D67" s="537">
        <v>0</v>
      </c>
      <c r="E67" s="537">
        <v>0</v>
      </c>
      <c r="F67" s="351">
        <v>2500</v>
      </c>
      <c r="G67" s="351">
        <f t="shared" ref="G67:G98" si="4">SUM(C67:F67)</f>
        <v>12526.12</v>
      </c>
      <c r="H67" s="356"/>
      <c r="I67" s="447">
        <v>8020.8960000000006</v>
      </c>
      <c r="J67" s="537">
        <v>0</v>
      </c>
      <c r="K67" s="351">
        <v>1671.02</v>
      </c>
      <c r="L67" s="447">
        <v>13368.16</v>
      </c>
      <c r="M67" s="351">
        <f t="shared" ref="M67:M98" si="5">SUM(I67:L67)</f>
        <v>23060.076000000001</v>
      </c>
    </row>
    <row r="68" spans="1:13" x14ac:dyDescent="0.35">
      <c r="A68" s="357" t="s">
        <v>1031</v>
      </c>
      <c r="B68" s="236" t="s">
        <v>410</v>
      </c>
      <c r="C68" s="446">
        <v>8981.09</v>
      </c>
      <c r="D68" s="537">
        <v>0</v>
      </c>
      <c r="E68" s="537">
        <v>0</v>
      </c>
      <c r="F68" s="351">
        <v>2500</v>
      </c>
      <c r="G68" s="351">
        <f t="shared" si="4"/>
        <v>11481.09</v>
      </c>
      <c r="H68" s="356"/>
      <c r="I68" s="447">
        <v>7184.8720000000003</v>
      </c>
      <c r="J68" s="537">
        <v>0</v>
      </c>
      <c r="K68" s="351">
        <v>1496.8483333333334</v>
      </c>
      <c r="L68" s="447">
        <v>11974.786666666667</v>
      </c>
      <c r="M68" s="351">
        <f t="shared" si="5"/>
        <v>20656.507000000001</v>
      </c>
    </row>
    <row r="69" spans="1:13" x14ac:dyDescent="0.35">
      <c r="A69" s="528" t="s">
        <v>1032</v>
      </c>
      <c r="B69" s="236" t="s">
        <v>409</v>
      </c>
      <c r="C69" s="446">
        <v>8603.49</v>
      </c>
      <c r="D69" s="537">
        <v>0</v>
      </c>
      <c r="E69" s="537">
        <v>0</v>
      </c>
      <c r="F69" s="351">
        <v>2500</v>
      </c>
      <c r="G69" s="351">
        <f t="shared" si="4"/>
        <v>11103.49</v>
      </c>
      <c r="H69" s="356"/>
      <c r="I69" s="447">
        <v>6882.7920000000004</v>
      </c>
      <c r="J69" s="537">
        <v>0</v>
      </c>
      <c r="K69" s="351">
        <v>1433.915</v>
      </c>
      <c r="L69" s="447">
        <v>11471.32</v>
      </c>
      <c r="M69" s="351">
        <f t="shared" si="5"/>
        <v>19788.027000000002</v>
      </c>
    </row>
    <row r="70" spans="1:13" x14ac:dyDescent="0.35">
      <c r="A70" s="357" t="s">
        <v>1033</v>
      </c>
      <c r="B70" s="236" t="s">
        <v>408</v>
      </c>
      <c r="C70" s="446">
        <v>8553.43</v>
      </c>
      <c r="D70" s="537">
        <v>0</v>
      </c>
      <c r="E70" s="537">
        <v>0</v>
      </c>
      <c r="F70" s="351">
        <v>2500</v>
      </c>
      <c r="G70" s="351">
        <f t="shared" si="4"/>
        <v>11053.43</v>
      </c>
      <c r="H70" s="356"/>
      <c r="I70" s="447">
        <v>6842.7440000000006</v>
      </c>
      <c r="J70" s="537">
        <v>0</v>
      </c>
      <c r="K70" s="351">
        <v>1425.5716666666667</v>
      </c>
      <c r="L70" s="447">
        <v>11404.573333333334</v>
      </c>
      <c r="M70" s="351">
        <f t="shared" si="5"/>
        <v>19672.889000000003</v>
      </c>
    </row>
    <row r="71" spans="1:13" x14ac:dyDescent="0.35">
      <c r="A71" s="528" t="s">
        <v>1034</v>
      </c>
      <c r="B71" s="236" t="s">
        <v>407</v>
      </c>
      <c r="C71" s="446">
        <v>8193.75</v>
      </c>
      <c r="D71" s="537">
        <v>0</v>
      </c>
      <c r="E71" s="537">
        <v>0</v>
      </c>
      <c r="F71" s="351">
        <v>2500</v>
      </c>
      <c r="G71" s="351">
        <f t="shared" si="4"/>
        <v>10693.75</v>
      </c>
      <c r="H71" s="356"/>
      <c r="I71" s="447">
        <v>6555</v>
      </c>
      <c r="J71" s="537">
        <v>0</v>
      </c>
      <c r="K71" s="351">
        <v>1365.625</v>
      </c>
      <c r="L71" s="447">
        <v>10925</v>
      </c>
      <c r="M71" s="351">
        <f t="shared" si="5"/>
        <v>18845.625</v>
      </c>
    </row>
    <row r="72" spans="1:13" x14ac:dyDescent="0.35">
      <c r="A72" s="357" t="s">
        <v>1035</v>
      </c>
      <c r="B72" s="236" t="s">
        <v>459</v>
      </c>
      <c r="C72" s="446">
        <v>6774.52</v>
      </c>
      <c r="D72" s="537">
        <v>0</v>
      </c>
      <c r="E72" s="537">
        <v>0</v>
      </c>
      <c r="F72" s="351">
        <v>2500</v>
      </c>
      <c r="G72" s="351">
        <f t="shared" si="4"/>
        <v>9274.52</v>
      </c>
      <c r="H72" s="356"/>
      <c r="I72" s="447">
        <v>5419.6160000000009</v>
      </c>
      <c r="J72" s="537">
        <v>0</v>
      </c>
      <c r="K72" s="351">
        <v>1129.0866666666668</v>
      </c>
      <c r="L72" s="447">
        <v>9032.6933333333345</v>
      </c>
      <c r="M72" s="351">
        <f t="shared" si="5"/>
        <v>15581.396000000002</v>
      </c>
    </row>
    <row r="73" spans="1:13" x14ac:dyDescent="0.35">
      <c r="A73" s="528" t="s">
        <v>1036</v>
      </c>
      <c r="B73" s="76" t="s">
        <v>421</v>
      </c>
      <c r="C73" s="446">
        <v>18311.34</v>
      </c>
      <c r="D73" s="537">
        <v>0</v>
      </c>
      <c r="E73" s="537">
        <v>0</v>
      </c>
      <c r="F73" s="351">
        <v>2500</v>
      </c>
      <c r="G73" s="351">
        <f t="shared" si="4"/>
        <v>20811.34</v>
      </c>
      <c r="H73" s="352"/>
      <c r="I73" s="447">
        <v>14649.072</v>
      </c>
      <c r="J73" s="537">
        <v>0</v>
      </c>
      <c r="K73" s="351">
        <v>3051.8900000000003</v>
      </c>
      <c r="L73" s="447">
        <v>24415.120000000003</v>
      </c>
      <c r="M73" s="351">
        <f t="shared" si="5"/>
        <v>42116.082000000002</v>
      </c>
    </row>
    <row r="74" spans="1:13" x14ac:dyDescent="0.35">
      <c r="A74" s="357" t="s">
        <v>1037</v>
      </c>
      <c r="B74" s="76" t="s">
        <v>420</v>
      </c>
      <c r="C74" s="446">
        <v>13555.83</v>
      </c>
      <c r="D74" s="537">
        <v>0</v>
      </c>
      <c r="E74" s="537">
        <v>0</v>
      </c>
      <c r="F74" s="351">
        <v>2500</v>
      </c>
      <c r="G74" s="351">
        <f t="shared" si="4"/>
        <v>16055.83</v>
      </c>
      <c r="H74" s="352"/>
      <c r="I74" s="447">
        <v>10844.664000000001</v>
      </c>
      <c r="J74" s="537">
        <v>0</v>
      </c>
      <c r="K74" s="351">
        <v>2259.3049999999998</v>
      </c>
      <c r="L74" s="447">
        <v>18074.439999999999</v>
      </c>
      <c r="M74" s="351">
        <f t="shared" si="5"/>
        <v>31178.409</v>
      </c>
    </row>
    <row r="75" spans="1:13" x14ac:dyDescent="0.35">
      <c r="A75" s="528" t="s">
        <v>1038</v>
      </c>
      <c r="B75" s="76" t="s">
        <v>406</v>
      </c>
      <c r="C75" s="446">
        <v>11923.69</v>
      </c>
      <c r="D75" s="537">
        <v>0</v>
      </c>
      <c r="E75" s="537">
        <v>0</v>
      </c>
      <c r="F75" s="351">
        <v>2500</v>
      </c>
      <c r="G75" s="351">
        <f t="shared" si="4"/>
        <v>14423.69</v>
      </c>
      <c r="H75" s="352"/>
      <c r="I75" s="447">
        <v>9538.9520000000011</v>
      </c>
      <c r="J75" s="537">
        <v>0</v>
      </c>
      <c r="K75" s="351">
        <v>1987.2816666666668</v>
      </c>
      <c r="L75" s="447">
        <v>15898.253333333334</v>
      </c>
      <c r="M75" s="351">
        <f t="shared" si="5"/>
        <v>27424.487000000001</v>
      </c>
    </row>
    <row r="76" spans="1:13" x14ac:dyDescent="0.35">
      <c r="A76" s="357" t="s">
        <v>1039</v>
      </c>
      <c r="B76" s="76" t="s">
        <v>405</v>
      </c>
      <c r="C76" s="446">
        <v>10740.84</v>
      </c>
      <c r="D76" s="537">
        <v>0</v>
      </c>
      <c r="E76" s="537">
        <v>0</v>
      </c>
      <c r="F76" s="351">
        <v>2500</v>
      </c>
      <c r="G76" s="351">
        <f t="shared" si="4"/>
        <v>13240.84</v>
      </c>
      <c r="H76" s="352"/>
      <c r="I76" s="447">
        <v>8592.6720000000005</v>
      </c>
      <c r="J76" s="537">
        <v>0</v>
      </c>
      <c r="K76" s="351">
        <v>1790.14</v>
      </c>
      <c r="L76" s="447">
        <v>14321.12</v>
      </c>
      <c r="M76" s="351">
        <f t="shared" si="5"/>
        <v>24703.932000000001</v>
      </c>
    </row>
    <row r="77" spans="1:13" x14ac:dyDescent="0.35">
      <c r="A77" s="528" t="s">
        <v>1055</v>
      </c>
      <c r="B77" s="236" t="s">
        <v>458</v>
      </c>
      <c r="C77" s="446">
        <v>16703.699999999997</v>
      </c>
      <c r="D77" s="537">
        <v>0</v>
      </c>
      <c r="E77" s="537">
        <v>0</v>
      </c>
      <c r="F77" s="351">
        <v>2500</v>
      </c>
      <c r="G77" s="351">
        <f t="shared" si="4"/>
        <v>19203.699999999997</v>
      </c>
      <c r="H77" s="356"/>
      <c r="I77" s="447">
        <v>13362.96</v>
      </c>
      <c r="J77" s="537">
        <v>0</v>
      </c>
      <c r="K77" s="351">
        <v>2783.9499999999994</v>
      </c>
      <c r="L77" s="447">
        <v>22271.599999999995</v>
      </c>
      <c r="M77" s="351">
        <f t="shared" si="5"/>
        <v>38418.509999999995</v>
      </c>
    </row>
    <row r="78" spans="1:13" x14ac:dyDescent="0.35">
      <c r="A78" s="357" t="s">
        <v>1056</v>
      </c>
      <c r="B78" s="236" t="s">
        <v>404</v>
      </c>
      <c r="C78" s="446">
        <v>16229.61</v>
      </c>
      <c r="D78" s="537">
        <v>0</v>
      </c>
      <c r="E78" s="537">
        <v>0</v>
      </c>
      <c r="F78" s="351">
        <v>2500</v>
      </c>
      <c r="G78" s="351">
        <f t="shared" si="4"/>
        <v>18729.61</v>
      </c>
      <c r="H78" s="356"/>
      <c r="I78" s="447">
        <v>12983.688000000002</v>
      </c>
      <c r="J78" s="537">
        <v>0</v>
      </c>
      <c r="K78" s="351">
        <v>2704.9349999999999</v>
      </c>
      <c r="L78" s="447">
        <v>21639.48</v>
      </c>
      <c r="M78" s="351">
        <f t="shared" si="5"/>
        <v>37328.103000000003</v>
      </c>
    </row>
    <row r="79" spans="1:13" x14ac:dyDescent="0.35">
      <c r="A79" s="528" t="s">
        <v>1057</v>
      </c>
      <c r="B79" s="236" t="s">
        <v>457</v>
      </c>
      <c r="C79" s="446">
        <v>15860.66</v>
      </c>
      <c r="D79" s="537">
        <v>0</v>
      </c>
      <c r="E79" s="537">
        <v>0</v>
      </c>
      <c r="F79" s="351">
        <v>2500</v>
      </c>
      <c r="G79" s="351">
        <f t="shared" si="4"/>
        <v>18360.66</v>
      </c>
      <c r="H79" s="356"/>
      <c r="I79" s="447">
        <v>12688.528</v>
      </c>
      <c r="J79" s="537">
        <v>0</v>
      </c>
      <c r="K79" s="351">
        <v>2643.4433333333336</v>
      </c>
      <c r="L79" s="447">
        <v>21147.546666666669</v>
      </c>
      <c r="M79" s="351">
        <f t="shared" si="5"/>
        <v>36479.518000000004</v>
      </c>
    </row>
    <row r="80" spans="1:13" x14ac:dyDescent="0.35">
      <c r="A80" s="357" t="s">
        <v>1058</v>
      </c>
      <c r="B80" s="236" t="s">
        <v>403</v>
      </c>
      <c r="C80" s="446">
        <v>15105.599999999999</v>
      </c>
      <c r="D80" s="537">
        <v>0</v>
      </c>
      <c r="E80" s="537">
        <v>0</v>
      </c>
      <c r="F80" s="351">
        <v>2500</v>
      </c>
      <c r="G80" s="351">
        <f t="shared" si="4"/>
        <v>17605.599999999999</v>
      </c>
      <c r="H80" s="356"/>
      <c r="I80" s="447">
        <v>12084.48</v>
      </c>
      <c r="J80" s="537">
        <v>0</v>
      </c>
      <c r="K80" s="351">
        <v>2517.5999999999995</v>
      </c>
      <c r="L80" s="447">
        <v>20140.799999999996</v>
      </c>
      <c r="M80" s="351">
        <f t="shared" si="5"/>
        <v>34742.87999999999</v>
      </c>
    </row>
    <row r="81" spans="1:13" x14ac:dyDescent="0.35">
      <c r="A81" s="528" t="s">
        <v>1059</v>
      </c>
      <c r="B81" s="236" t="s">
        <v>402</v>
      </c>
      <c r="C81" s="446">
        <v>11157.06</v>
      </c>
      <c r="D81" s="537">
        <v>0</v>
      </c>
      <c r="E81" s="537">
        <v>0</v>
      </c>
      <c r="F81" s="351">
        <v>2500</v>
      </c>
      <c r="G81" s="351">
        <f t="shared" si="4"/>
        <v>13657.06</v>
      </c>
      <c r="H81" s="356"/>
      <c r="I81" s="447">
        <v>8925.6479999999992</v>
      </c>
      <c r="J81" s="537">
        <v>0</v>
      </c>
      <c r="K81" s="351">
        <v>1859.51</v>
      </c>
      <c r="L81" s="447">
        <v>14876.08</v>
      </c>
      <c r="M81" s="351">
        <f t="shared" si="5"/>
        <v>25661.237999999998</v>
      </c>
    </row>
    <row r="82" spans="1:13" x14ac:dyDescent="0.35">
      <c r="A82" s="357" t="s">
        <v>1060</v>
      </c>
      <c r="B82" s="236" t="s">
        <v>456</v>
      </c>
      <c r="C82" s="446">
        <v>10625.89</v>
      </c>
      <c r="D82" s="537">
        <v>0</v>
      </c>
      <c r="E82" s="537">
        <v>0</v>
      </c>
      <c r="F82" s="351">
        <v>2500</v>
      </c>
      <c r="G82" s="351">
        <f t="shared" si="4"/>
        <v>13125.89</v>
      </c>
      <c r="H82" s="356"/>
      <c r="I82" s="447">
        <v>8500.7119999999995</v>
      </c>
      <c r="J82" s="537">
        <v>0</v>
      </c>
      <c r="K82" s="351">
        <v>1770.9816666666666</v>
      </c>
      <c r="L82" s="447">
        <v>14167.853333333333</v>
      </c>
      <c r="M82" s="351">
        <f t="shared" si="5"/>
        <v>24439.546999999999</v>
      </c>
    </row>
    <row r="83" spans="1:13" x14ac:dyDescent="0.35">
      <c r="A83" s="528" t="s">
        <v>1061</v>
      </c>
      <c r="B83" s="236" t="s">
        <v>401</v>
      </c>
      <c r="C83" s="446">
        <v>10326.120000000001</v>
      </c>
      <c r="D83" s="537">
        <v>0</v>
      </c>
      <c r="E83" s="537">
        <v>0</v>
      </c>
      <c r="F83" s="351">
        <v>2500</v>
      </c>
      <c r="G83" s="351">
        <f t="shared" si="4"/>
        <v>12826.12</v>
      </c>
      <c r="H83" s="356"/>
      <c r="I83" s="447">
        <v>8260.8960000000006</v>
      </c>
      <c r="J83" s="537">
        <v>0</v>
      </c>
      <c r="K83" s="351">
        <v>1721.02</v>
      </c>
      <c r="L83" s="447">
        <v>13768.16</v>
      </c>
      <c r="M83" s="351">
        <f t="shared" si="5"/>
        <v>23750.076000000001</v>
      </c>
    </row>
    <row r="84" spans="1:13" x14ac:dyDescent="0.35">
      <c r="A84" s="357" t="s">
        <v>1062</v>
      </c>
      <c r="B84" s="77" t="s">
        <v>400</v>
      </c>
      <c r="C84" s="446">
        <v>14871.55</v>
      </c>
      <c r="D84" s="537">
        <v>0</v>
      </c>
      <c r="E84" s="537">
        <v>0</v>
      </c>
      <c r="F84" s="351">
        <v>2500</v>
      </c>
      <c r="G84" s="351">
        <f t="shared" si="4"/>
        <v>17371.55</v>
      </c>
      <c r="H84" s="352"/>
      <c r="I84" s="447">
        <v>11897.24</v>
      </c>
      <c r="J84" s="537">
        <v>0</v>
      </c>
      <c r="K84" s="351">
        <v>2478.5916666666667</v>
      </c>
      <c r="L84" s="447">
        <v>19828.733333333334</v>
      </c>
      <c r="M84" s="351">
        <f t="shared" si="5"/>
        <v>34204.565000000002</v>
      </c>
    </row>
    <row r="85" spans="1:13" x14ac:dyDescent="0.35">
      <c r="A85" s="528" t="s">
        <v>1063</v>
      </c>
      <c r="B85" s="77" t="s">
        <v>399</v>
      </c>
      <c r="C85" s="446">
        <v>10026.120000000001</v>
      </c>
      <c r="D85" s="537">
        <v>0</v>
      </c>
      <c r="E85" s="537">
        <v>0</v>
      </c>
      <c r="F85" s="351">
        <v>2500</v>
      </c>
      <c r="G85" s="351">
        <f t="shared" si="4"/>
        <v>12526.12</v>
      </c>
      <c r="H85" s="352"/>
      <c r="I85" s="447">
        <v>8020.8960000000006</v>
      </c>
      <c r="J85" s="537">
        <v>0</v>
      </c>
      <c r="K85" s="351">
        <v>1671.02</v>
      </c>
      <c r="L85" s="447">
        <v>13368.16</v>
      </c>
      <c r="M85" s="351">
        <f t="shared" si="5"/>
        <v>23060.076000000001</v>
      </c>
    </row>
    <row r="86" spans="1:13" x14ac:dyDescent="0.35">
      <c r="A86" s="357" t="s">
        <v>1064</v>
      </c>
      <c r="B86" s="236" t="s">
        <v>419</v>
      </c>
      <c r="C86" s="446">
        <v>32254.799999999999</v>
      </c>
      <c r="D86" s="537">
        <v>0</v>
      </c>
      <c r="E86" s="537">
        <v>0</v>
      </c>
      <c r="F86" s="351">
        <v>2500</v>
      </c>
      <c r="G86" s="351">
        <f t="shared" si="4"/>
        <v>34754.800000000003</v>
      </c>
      <c r="H86" s="356"/>
      <c r="I86" s="447">
        <v>25803.84</v>
      </c>
      <c r="J86" s="537">
        <v>0</v>
      </c>
      <c r="K86" s="351">
        <v>5375.8</v>
      </c>
      <c r="L86" s="447">
        <v>43006.400000000001</v>
      </c>
      <c r="M86" s="351">
        <f t="shared" si="5"/>
        <v>74186.040000000008</v>
      </c>
    </row>
    <row r="87" spans="1:13" x14ac:dyDescent="0.35">
      <c r="A87" s="528" t="s">
        <v>1065</v>
      </c>
      <c r="B87" s="236" t="s">
        <v>418</v>
      </c>
      <c r="C87" s="446">
        <v>22761.9</v>
      </c>
      <c r="D87" s="537">
        <v>0</v>
      </c>
      <c r="E87" s="537">
        <v>0</v>
      </c>
      <c r="F87" s="351">
        <v>2500</v>
      </c>
      <c r="G87" s="351">
        <f t="shared" si="4"/>
        <v>25261.9</v>
      </c>
      <c r="H87" s="356"/>
      <c r="I87" s="447">
        <v>18209.52</v>
      </c>
      <c r="J87" s="537">
        <v>0</v>
      </c>
      <c r="K87" s="351">
        <v>3793.65</v>
      </c>
      <c r="L87" s="447">
        <v>30349.200000000001</v>
      </c>
      <c r="M87" s="351">
        <f t="shared" si="5"/>
        <v>52352.37</v>
      </c>
    </row>
    <row r="88" spans="1:13" x14ac:dyDescent="0.35">
      <c r="A88" s="357" t="s">
        <v>1066</v>
      </c>
      <c r="B88" s="236" t="s">
        <v>455</v>
      </c>
      <c r="C88" s="446">
        <v>8875.1</v>
      </c>
      <c r="D88" s="537">
        <v>0</v>
      </c>
      <c r="E88" s="537">
        <v>0</v>
      </c>
      <c r="F88" s="351">
        <v>2500</v>
      </c>
      <c r="G88" s="351">
        <f t="shared" si="4"/>
        <v>11375.1</v>
      </c>
      <c r="H88" s="356"/>
      <c r="I88" s="447">
        <v>7100.0800000000008</v>
      </c>
      <c r="J88" s="537">
        <v>0</v>
      </c>
      <c r="K88" s="351">
        <v>1479.1833333333334</v>
      </c>
      <c r="L88" s="447">
        <v>11833.466666666667</v>
      </c>
      <c r="M88" s="351">
        <f t="shared" si="5"/>
        <v>20412.730000000003</v>
      </c>
    </row>
    <row r="89" spans="1:13" x14ac:dyDescent="0.35">
      <c r="A89" s="528" t="s">
        <v>1067</v>
      </c>
      <c r="B89" s="236" t="s">
        <v>454</v>
      </c>
      <c r="C89" s="446">
        <v>8519.44</v>
      </c>
      <c r="D89" s="537">
        <v>0</v>
      </c>
      <c r="E89" s="537">
        <v>0</v>
      </c>
      <c r="F89" s="351">
        <v>2500</v>
      </c>
      <c r="G89" s="351">
        <f t="shared" si="4"/>
        <v>11019.44</v>
      </c>
      <c r="H89" s="356"/>
      <c r="I89" s="447">
        <v>6815.5520000000006</v>
      </c>
      <c r="J89" s="537">
        <v>0</v>
      </c>
      <c r="K89" s="351">
        <v>1419.9066666666668</v>
      </c>
      <c r="L89" s="447">
        <v>11359.253333333334</v>
      </c>
      <c r="M89" s="351">
        <f t="shared" si="5"/>
        <v>19594.712</v>
      </c>
    </row>
    <row r="90" spans="1:13" x14ac:dyDescent="0.35">
      <c r="A90" s="357" t="s">
        <v>1068</v>
      </c>
      <c r="B90" s="236" t="s">
        <v>395</v>
      </c>
      <c r="C90" s="446">
        <v>10740.84</v>
      </c>
      <c r="D90" s="537">
        <v>0</v>
      </c>
      <c r="E90" s="537">
        <v>0</v>
      </c>
      <c r="F90" s="351">
        <v>2500</v>
      </c>
      <c r="G90" s="351">
        <f t="shared" si="4"/>
        <v>13240.84</v>
      </c>
      <c r="H90" s="356"/>
      <c r="I90" s="447">
        <v>8592.6720000000005</v>
      </c>
      <c r="J90" s="537">
        <v>0</v>
      </c>
      <c r="K90" s="351">
        <v>1790.14</v>
      </c>
      <c r="L90" s="447">
        <v>14321.12</v>
      </c>
      <c r="M90" s="351">
        <f t="shared" si="5"/>
        <v>24703.932000000001</v>
      </c>
    </row>
    <row r="91" spans="1:13" x14ac:dyDescent="0.35">
      <c r="A91" s="528" t="s">
        <v>1069</v>
      </c>
      <c r="B91" s="236" t="s">
        <v>394</v>
      </c>
      <c r="C91" s="446">
        <v>9911.7900000000009</v>
      </c>
      <c r="D91" s="537">
        <v>0</v>
      </c>
      <c r="E91" s="537">
        <v>0</v>
      </c>
      <c r="F91" s="351">
        <v>2500</v>
      </c>
      <c r="G91" s="351">
        <f t="shared" si="4"/>
        <v>12411.79</v>
      </c>
      <c r="H91" s="356"/>
      <c r="I91" s="447">
        <v>7929.4320000000007</v>
      </c>
      <c r="J91" s="537">
        <v>0</v>
      </c>
      <c r="K91" s="351">
        <v>1651.9650000000001</v>
      </c>
      <c r="L91" s="447">
        <v>13215.720000000001</v>
      </c>
      <c r="M91" s="351">
        <f t="shared" si="5"/>
        <v>22797.117000000002</v>
      </c>
    </row>
    <row r="92" spans="1:13" x14ac:dyDescent="0.35">
      <c r="A92" s="357" t="s">
        <v>1070</v>
      </c>
      <c r="B92" s="236" t="s">
        <v>393</v>
      </c>
      <c r="C92" s="446">
        <v>8875.1</v>
      </c>
      <c r="D92" s="537">
        <v>0</v>
      </c>
      <c r="E92" s="537">
        <v>0</v>
      </c>
      <c r="F92" s="351">
        <v>2500</v>
      </c>
      <c r="G92" s="351">
        <f t="shared" si="4"/>
        <v>11375.1</v>
      </c>
      <c r="H92" s="356"/>
      <c r="I92" s="447">
        <v>7100.0800000000008</v>
      </c>
      <c r="J92" s="537">
        <v>0</v>
      </c>
      <c r="K92" s="351">
        <v>1479.1833333333334</v>
      </c>
      <c r="L92" s="447">
        <v>11833.466666666667</v>
      </c>
      <c r="M92" s="351">
        <f t="shared" si="5"/>
        <v>20412.730000000003</v>
      </c>
    </row>
    <row r="93" spans="1:13" x14ac:dyDescent="0.35">
      <c r="A93" s="528" t="s">
        <v>1071</v>
      </c>
      <c r="B93" s="236" t="s">
        <v>426</v>
      </c>
      <c r="C93" s="446">
        <v>27854.7</v>
      </c>
      <c r="D93" s="537">
        <v>0</v>
      </c>
      <c r="E93" s="537">
        <v>0</v>
      </c>
      <c r="F93" s="351">
        <v>2500</v>
      </c>
      <c r="G93" s="351">
        <f t="shared" si="4"/>
        <v>30354.7</v>
      </c>
      <c r="H93" s="356"/>
      <c r="I93" s="447">
        <v>22283.760000000002</v>
      </c>
      <c r="J93" s="537">
        <v>0</v>
      </c>
      <c r="K93" s="351">
        <v>4642.45</v>
      </c>
      <c r="L93" s="447">
        <v>37139.599999999999</v>
      </c>
      <c r="M93" s="351">
        <f t="shared" si="5"/>
        <v>64065.81</v>
      </c>
    </row>
    <row r="94" spans="1:13" x14ac:dyDescent="0.35">
      <c r="A94" s="357" t="s">
        <v>1072</v>
      </c>
      <c r="B94" s="236" t="s">
        <v>453</v>
      </c>
      <c r="C94" s="446">
        <v>13542.85</v>
      </c>
      <c r="D94" s="537">
        <v>0</v>
      </c>
      <c r="E94" s="537">
        <v>0</v>
      </c>
      <c r="F94" s="351">
        <v>2500</v>
      </c>
      <c r="G94" s="351">
        <f t="shared" si="4"/>
        <v>16042.85</v>
      </c>
      <c r="H94" s="356"/>
      <c r="I94" s="447">
        <v>10834.28</v>
      </c>
      <c r="J94" s="537">
        <v>0</v>
      </c>
      <c r="K94" s="351">
        <v>2257.1416666666669</v>
      </c>
      <c r="L94" s="447">
        <v>18057.133333333335</v>
      </c>
      <c r="M94" s="351">
        <f t="shared" si="5"/>
        <v>31148.555</v>
      </c>
    </row>
    <row r="95" spans="1:13" x14ac:dyDescent="0.35">
      <c r="A95" s="528" t="s">
        <v>1073</v>
      </c>
      <c r="B95" s="236" t="s">
        <v>452</v>
      </c>
      <c r="C95" s="446">
        <v>12897.97</v>
      </c>
      <c r="D95" s="537">
        <v>0</v>
      </c>
      <c r="E95" s="537">
        <v>0</v>
      </c>
      <c r="F95" s="351">
        <v>2500</v>
      </c>
      <c r="G95" s="351">
        <f t="shared" si="4"/>
        <v>15397.97</v>
      </c>
      <c r="H95" s="356"/>
      <c r="I95" s="447">
        <v>10318.376</v>
      </c>
      <c r="J95" s="537">
        <v>0</v>
      </c>
      <c r="K95" s="351">
        <v>2149.6616666666664</v>
      </c>
      <c r="L95" s="447">
        <v>17197.293333333331</v>
      </c>
      <c r="M95" s="351">
        <f t="shared" si="5"/>
        <v>29665.330999999998</v>
      </c>
    </row>
    <row r="96" spans="1:13" x14ac:dyDescent="0.35">
      <c r="A96" s="357" t="s">
        <v>1074</v>
      </c>
      <c r="B96" s="236" t="s">
        <v>398</v>
      </c>
      <c r="C96" s="446">
        <v>12391.83</v>
      </c>
      <c r="D96" s="537">
        <v>0</v>
      </c>
      <c r="E96" s="537">
        <v>0</v>
      </c>
      <c r="F96" s="351">
        <v>2500</v>
      </c>
      <c r="G96" s="351">
        <f t="shared" si="4"/>
        <v>14891.83</v>
      </c>
      <c r="H96" s="356"/>
      <c r="I96" s="447">
        <v>9913.4639999999999</v>
      </c>
      <c r="J96" s="537">
        <v>0</v>
      </c>
      <c r="K96" s="351">
        <v>2065.3049999999998</v>
      </c>
      <c r="L96" s="447">
        <v>16522.439999999999</v>
      </c>
      <c r="M96" s="351">
        <f t="shared" si="5"/>
        <v>28501.208999999999</v>
      </c>
    </row>
    <row r="97" spans="1:13" x14ac:dyDescent="0.35">
      <c r="A97" s="528" t="s">
        <v>1075</v>
      </c>
      <c r="B97" s="236" t="s">
        <v>451</v>
      </c>
      <c r="C97" s="446">
        <v>11156.75</v>
      </c>
      <c r="D97" s="537">
        <v>0</v>
      </c>
      <c r="E97" s="537">
        <v>0</v>
      </c>
      <c r="F97" s="351">
        <v>2500</v>
      </c>
      <c r="G97" s="351">
        <f t="shared" si="4"/>
        <v>13656.75</v>
      </c>
      <c r="H97" s="356"/>
      <c r="I97" s="447">
        <v>8925.4</v>
      </c>
      <c r="J97" s="537">
        <v>0</v>
      </c>
      <c r="K97" s="351">
        <v>1859.4583333333333</v>
      </c>
      <c r="L97" s="447">
        <v>14875.666666666666</v>
      </c>
      <c r="M97" s="351">
        <f t="shared" si="5"/>
        <v>25660.525000000001</v>
      </c>
    </row>
    <row r="98" spans="1:13" x14ac:dyDescent="0.35">
      <c r="A98" s="357" t="s">
        <v>1076</v>
      </c>
      <c r="B98" s="236" t="s">
        <v>397</v>
      </c>
      <c r="C98" s="446">
        <v>10026.120000000001</v>
      </c>
      <c r="D98" s="537">
        <v>0</v>
      </c>
      <c r="E98" s="537">
        <v>0</v>
      </c>
      <c r="F98" s="351">
        <v>2500</v>
      </c>
      <c r="G98" s="351">
        <f t="shared" si="4"/>
        <v>12526.12</v>
      </c>
      <c r="H98" s="356"/>
      <c r="I98" s="447">
        <v>8020.8960000000006</v>
      </c>
      <c r="J98" s="537">
        <v>0</v>
      </c>
      <c r="K98" s="351">
        <v>1671.02</v>
      </c>
      <c r="L98" s="447">
        <v>13368.16</v>
      </c>
      <c r="M98" s="351">
        <f t="shared" si="5"/>
        <v>23060.076000000001</v>
      </c>
    </row>
    <row r="99" spans="1:13" x14ac:dyDescent="0.35">
      <c r="A99" s="528" t="s">
        <v>1077</v>
      </c>
      <c r="B99" s="236" t="s">
        <v>396</v>
      </c>
      <c r="C99" s="446">
        <v>8458.57</v>
      </c>
      <c r="D99" s="537">
        <v>0</v>
      </c>
      <c r="E99" s="537">
        <v>0</v>
      </c>
      <c r="F99" s="351">
        <v>2500</v>
      </c>
      <c r="G99" s="351">
        <f t="shared" ref="G99:G101" si="6">SUM(C99:F99)</f>
        <v>10958.57</v>
      </c>
      <c r="H99" s="356"/>
      <c r="I99" s="447">
        <v>6766.8559999999998</v>
      </c>
      <c r="J99" s="537">
        <v>0</v>
      </c>
      <c r="K99" s="351">
        <v>1409.7616666666668</v>
      </c>
      <c r="L99" s="447">
        <v>11278.093333333334</v>
      </c>
      <c r="M99" s="351">
        <f t="shared" ref="M99:M101" si="7">SUM(I99:L99)</f>
        <v>19454.711000000003</v>
      </c>
    </row>
    <row r="100" spans="1:13" x14ac:dyDescent="0.35">
      <c r="A100" s="357" t="s">
        <v>1078</v>
      </c>
      <c r="B100" s="236" t="s">
        <v>424</v>
      </c>
      <c r="C100" s="446">
        <v>27506.400000000001</v>
      </c>
      <c r="D100" s="537">
        <v>0</v>
      </c>
      <c r="E100" s="537">
        <v>0</v>
      </c>
      <c r="F100" s="351">
        <v>2500</v>
      </c>
      <c r="G100" s="351">
        <f t="shared" si="6"/>
        <v>30006.400000000001</v>
      </c>
      <c r="H100" s="356"/>
      <c r="I100" s="447">
        <v>22005.120000000003</v>
      </c>
      <c r="J100" s="537">
        <v>0</v>
      </c>
      <c r="K100" s="351">
        <v>4584.3999999999996</v>
      </c>
      <c r="L100" s="447">
        <v>36675.199999999997</v>
      </c>
      <c r="M100" s="351">
        <f t="shared" si="7"/>
        <v>63264.72</v>
      </c>
    </row>
    <row r="101" spans="1:13" x14ac:dyDescent="0.35">
      <c r="A101" s="528" t="s">
        <v>1079</v>
      </c>
      <c r="B101" s="236" t="s">
        <v>423</v>
      </c>
      <c r="C101" s="446">
        <v>27855</v>
      </c>
      <c r="D101" s="537">
        <v>0</v>
      </c>
      <c r="E101" s="537">
        <v>0</v>
      </c>
      <c r="F101" s="351">
        <v>2500</v>
      </c>
      <c r="G101" s="351">
        <f t="shared" si="6"/>
        <v>30355</v>
      </c>
      <c r="H101" s="356"/>
      <c r="I101" s="447">
        <v>22284</v>
      </c>
      <c r="J101" s="537">
        <v>0</v>
      </c>
      <c r="K101" s="351">
        <v>4642.5</v>
      </c>
      <c r="L101" s="447">
        <v>37140</v>
      </c>
      <c r="M101" s="351">
        <f t="shared" si="7"/>
        <v>64066.5</v>
      </c>
    </row>
    <row r="103" spans="1:13" x14ac:dyDescent="0.4">
      <c r="C103" s="288" t="s">
        <v>89</v>
      </c>
      <c r="D103" s="288"/>
      <c r="E103" s="288"/>
      <c r="F103" s="289"/>
      <c r="G103" s="289"/>
      <c r="H103" s="289"/>
      <c r="I103" s="289"/>
      <c r="J103" s="289"/>
    </row>
    <row r="104" spans="1:13" x14ac:dyDescent="0.4">
      <c r="C104" s="462" t="s">
        <v>88</v>
      </c>
      <c r="D104" s="650" t="s">
        <v>87</v>
      </c>
      <c r="E104" s="650"/>
      <c r="F104" s="650"/>
      <c r="G104" s="650"/>
      <c r="H104" s="289"/>
    </row>
    <row r="105" spans="1:13" x14ac:dyDescent="0.4">
      <c r="C105" s="290" t="s">
        <v>1040</v>
      </c>
      <c r="D105" s="645" t="s">
        <v>85</v>
      </c>
      <c r="E105" s="645"/>
      <c r="F105" s="645"/>
      <c r="G105" s="645"/>
      <c r="H105" s="289"/>
    </row>
    <row r="107" spans="1:13" ht="42" customHeight="1" x14ac:dyDescent="0.35">
      <c r="A107" s="646" t="s">
        <v>979</v>
      </c>
      <c r="B107" s="647"/>
      <c r="C107" s="647"/>
      <c r="D107" s="647"/>
      <c r="E107" s="647"/>
      <c r="F107" s="647"/>
      <c r="G107" s="647"/>
      <c r="H107" s="647"/>
      <c r="I107" s="647"/>
      <c r="J107" s="647"/>
      <c r="K107" s="647"/>
      <c r="L107" s="647"/>
      <c r="M107" s="648"/>
    </row>
  </sheetData>
  <mergeCells count="19">
    <mergeCell ref="D105:G105"/>
    <mergeCell ref="A107:M107"/>
    <mergeCell ref="A32:C32"/>
    <mergeCell ref="A33:A34"/>
    <mergeCell ref="B33:B34"/>
    <mergeCell ref="I33:M33"/>
    <mergeCell ref="D104:G104"/>
    <mergeCell ref="C33:G33"/>
    <mergeCell ref="A7:C7"/>
    <mergeCell ref="A8:A9"/>
    <mergeCell ref="B8:B9"/>
    <mergeCell ref="C8:G8"/>
    <mergeCell ref="I8:M8"/>
    <mergeCell ref="A6:M6"/>
    <mergeCell ref="A1:M1"/>
    <mergeCell ref="A2:M2"/>
    <mergeCell ref="A3:M3"/>
    <mergeCell ref="A4:M4"/>
    <mergeCell ref="A5:M5"/>
  </mergeCells>
  <printOptions horizontalCentered="1"/>
  <pageMargins left="0.47244094488188981" right="0.47244094488188981" top="0.86614173228346458" bottom="0.47244094488188981" header="0" footer="0"/>
  <pageSetup scale="60" fitToHeight="0" orientation="landscape" r:id="rId1"/>
  <headerFooter>
    <oddHeader>&amp;L&amp;G</oddHeader>
    <oddFooter>&amp;R&amp;G</oddFooter>
  </headerFooter>
  <legacyDrawingHF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31"/>
  <sheetViews>
    <sheetView showGridLines="0" topLeftCell="A8" workbookViewId="0">
      <selection activeCell="I14" sqref="I14"/>
    </sheetView>
  </sheetViews>
  <sheetFormatPr baseColWidth="10" defaultColWidth="7.54296875" defaultRowHeight="15.5" x14ac:dyDescent="0.35"/>
  <cols>
    <col min="1" max="1" width="25.90625" style="85" customWidth="1"/>
    <col min="2" max="2" width="35.90625" style="85" customWidth="1"/>
    <col min="3" max="3" width="15.81640625" style="87" customWidth="1"/>
    <col min="4" max="5" width="15.81640625" style="86" customWidth="1"/>
    <col min="6" max="6" width="36" style="85" customWidth="1"/>
    <col min="7" max="16384" width="7.54296875" style="85"/>
  </cols>
  <sheetData>
    <row r="1" spans="1:6" ht="16" x14ac:dyDescent="0.35">
      <c r="A1" s="627"/>
      <c r="B1" s="627"/>
      <c r="C1" s="627"/>
      <c r="D1" s="627"/>
      <c r="E1" s="627"/>
      <c r="F1" s="190"/>
    </row>
    <row r="2" spans="1:6" ht="16" x14ac:dyDescent="0.4">
      <c r="A2" s="628" t="s">
        <v>15</v>
      </c>
      <c r="B2" s="628"/>
      <c r="C2" s="628"/>
      <c r="D2" s="628"/>
      <c r="E2" s="628"/>
      <c r="F2" s="230"/>
    </row>
    <row r="3" spans="1:6" ht="16" x14ac:dyDescent="0.4">
      <c r="A3" s="628" t="s">
        <v>84</v>
      </c>
      <c r="B3" s="628"/>
      <c r="C3" s="628"/>
      <c r="D3" s="628"/>
      <c r="E3" s="628"/>
      <c r="F3" s="230"/>
    </row>
    <row r="4" spans="1:6" ht="16" x14ac:dyDescent="0.4">
      <c r="A4" s="628" t="s">
        <v>36</v>
      </c>
      <c r="B4" s="628"/>
      <c r="C4" s="628"/>
      <c r="D4" s="628"/>
      <c r="E4" s="628"/>
      <c r="F4" s="230"/>
    </row>
    <row r="5" spans="1:6" ht="16" x14ac:dyDescent="0.35">
      <c r="A5" s="628" t="s">
        <v>83</v>
      </c>
      <c r="B5" s="628"/>
      <c r="C5" s="628"/>
      <c r="D5" s="628"/>
      <c r="E5" s="628"/>
      <c r="F5" s="190"/>
    </row>
    <row r="6" spans="1:6" ht="16" x14ac:dyDescent="0.35">
      <c r="A6" s="626" t="s">
        <v>82</v>
      </c>
      <c r="B6" s="626"/>
      <c r="C6" s="626"/>
      <c r="D6" s="626"/>
      <c r="E6" s="626"/>
      <c r="F6" s="190"/>
    </row>
    <row r="7" spans="1:6" ht="16" x14ac:dyDescent="0.4">
      <c r="A7" s="631"/>
      <c r="B7" s="631"/>
      <c r="C7" s="631"/>
      <c r="D7" s="631"/>
      <c r="E7" s="631"/>
      <c r="F7" s="190"/>
    </row>
    <row r="8" spans="1:6" ht="16" x14ac:dyDescent="0.35">
      <c r="A8" s="664" t="s">
        <v>450</v>
      </c>
      <c r="B8" s="665" t="s">
        <v>80</v>
      </c>
      <c r="C8" s="666" t="s">
        <v>79</v>
      </c>
      <c r="D8" s="654" t="s">
        <v>78</v>
      </c>
      <c r="E8" s="654"/>
      <c r="F8" s="190"/>
    </row>
    <row r="9" spans="1:6" ht="16" x14ac:dyDescent="0.35">
      <c r="A9" s="664"/>
      <c r="B9" s="665"/>
      <c r="C9" s="666"/>
      <c r="D9" s="486" t="s">
        <v>77</v>
      </c>
      <c r="E9" s="486" t="s">
        <v>76</v>
      </c>
      <c r="F9" s="190"/>
    </row>
    <row r="10" spans="1:6" ht="16" x14ac:dyDescent="0.4">
      <c r="A10" s="631"/>
      <c r="B10" s="631"/>
      <c r="C10" s="631"/>
      <c r="D10" s="631"/>
      <c r="E10" s="631"/>
      <c r="F10" s="190"/>
    </row>
    <row r="11" spans="1:6" s="90" customFormat="1" ht="16" x14ac:dyDescent="0.4">
      <c r="A11" s="636" t="s">
        <v>30</v>
      </c>
      <c r="B11" s="636"/>
      <c r="C11" s="191"/>
      <c r="D11" s="192"/>
      <c r="E11" s="192"/>
      <c r="F11" s="193"/>
    </row>
    <row r="12" spans="1:6" ht="16" x14ac:dyDescent="0.4">
      <c r="A12" s="237" t="s">
        <v>992</v>
      </c>
      <c r="B12" s="171" t="s">
        <v>891</v>
      </c>
      <c r="C12" s="170">
        <v>1</v>
      </c>
      <c r="D12" s="169">
        <v>111156</v>
      </c>
      <c r="E12" s="169">
        <v>111156</v>
      </c>
      <c r="F12" s="190"/>
    </row>
    <row r="13" spans="1:6" ht="16" x14ac:dyDescent="0.4">
      <c r="A13" s="237" t="s">
        <v>993</v>
      </c>
      <c r="B13" s="171" t="s">
        <v>890</v>
      </c>
      <c r="C13" s="170">
        <v>1</v>
      </c>
      <c r="D13" s="169">
        <v>79462</v>
      </c>
      <c r="E13" s="169">
        <v>79462</v>
      </c>
      <c r="F13" s="190"/>
    </row>
    <row r="14" spans="1:6" ht="16" x14ac:dyDescent="0.4">
      <c r="A14" s="237" t="s">
        <v>994</v>
      </c>
      <c r="B14" s="171" t="s">
        <v>72</v>
      </c>
      <c r="C14" s="170">
        <v>4</v>
      </c>
      <c r="D14" s="169">
        <v>50373.599999999999</v>
      </c>
      <c r="E14" s="169">
        <v>50373.599999999999</v>
      </c>
      <c r="F14" s="190"/>
    </row>
    <row r="15" spans="1:6" ht="16" x14ac:dyDescent="0.4">
      <c r="A15" s="237" t="s">
        <v>995</v>
      </c>
      <c r="B15" s="171" t="s">
        <v>486</v>
      </c>
      <c r="C15" s="170">
        <v>7</v>
      </c>
      <c r="D15" s="169">
        <v>25301.1</v>
      </c>
      <c r="E15" s="169">
        <v>25301.1</v>
      </c>
      <c r="F15" s="190"/>
    </row>
    <row r="16" spans="1:6" ht="16" x14ac:dyDescent="0.4">
      <c r="A16" s="237" t="s">
        <v>998</v>
      </c>
      <c r="B16" s="171" t="s">
        <v>889</v>
      </c>
      <c r="C16" s="170">
        <v>5</v>
      </c>
      <c r="D16" s="169">
        <v>24398.400000000001</v>
      </c>
      <c r="E16" s="169">
        <v>24398.400000000001</v>
      </c>
      <c r="F16" s="190"/>
    </row>
    <row r="17" spans="1:7" ht="16" x14ac:dyDescent="0.4">
      <c r="A17" s="237" t="s">
        <v>999</v>
      </c>
      <c r="B17" s="171" t="s">
        <v>888</v>
      </c>
      <c r="C17" s="170">
        <v>3</v>
      </c>
      <c r="D17" s="169">
        <v>19094.400000000001</v>
      </c>
      <c r="E17" s="169">
        <v>19094.400000000001</v>
      </c>
      <c r="F17" s="190"/>
    </row>
    <row r="18" spans="1:7" ht="16" x14ac:dyDescent="0.4">
      <c r="A18" s="237" t="s">
        <v>1000</v>
      </c>
      <c r="B18" s="171" t="s">
        <v>887</v>
      </c>
      <c r="C18" s="170">
        <v>4</v>
      </c>
      <c r="D18" s="169">
        <v>18148.2</v>
      </c>
      <c r="E18" s="169">
        <v>18148.2</v>
      </c>
      <c r="F18" s="190"/>
    </row>
    <row r="19" spans="1:7" ht="16" x14ac:dyDescent="0.4">
      <c r="A19" s="237" t="s">
        <v>1002</v>
      </c>
      <c r="B19" s="171" t="s">
        <v>886</v>
      </c>
      <c r="C19" s="170">
        <v>1</v>
      </c>
      <c r="D19" s="169">
        <v>17400</v>
      </c>
      <c r="E19" s="169">
        <v>17400</v>
      </c>
      <c r="F19" s="190"/>
    </row>
    <row r="20" spans="1:7" ht="16" x14ac:dyDescent="0.4">
      <c r="A20" s="237" t="s">
        <v>1003</v>
      </c>
      <c r="B20" s="171" t="s">
        <v>69</v>
      </c>
      <c r="C20" s="170">
        <v>1</v>
      </c>
      <c r="D20" s="169">
        <v>17318</v>
      </c>
      <c r="E20" s="169">
        <v>17318</v>
      </c>
      <c r="F20" s="190"/>
    </row>
    <row r="21" spans="1:7" ht="16" x14ac:dyDescent="0.4">
      <c r="A21" s="237" t="s">
        <v>1003</v>
      </c>
      <c r="B21" s="171" t="s">
        <v>69</v>
      </c>
      <c r="C21" s="170">
        <v>1</v>
      </c>
      <c r="D21" s="169">
        <v>15554.1</v>
      </c>
      <c r="E21" s="169">
        <v>15554.1</v>
      </c>
      <c r="F21" s="190"/>
    </row>
    <row r="22" spans="1:7" ht="16" x14ac:dyDescent="0.4">
      <c r="A22" s="237" t="s">
        <v>1001</v>
      </c>
      <c r="B22" s="171" t="s">
        <v>885</v>
      </c>
      <c r="C22" s="170">
        <v>11</v>
      </c>
      <c r="D22" s="169">
        <v>16471.5</v>
      </c>
      <c r="E22" s="169">
        <v>16471.5</v>
      </c>
      <c r="F22" s="190"/>
    </row>
    <row r="23" spans="1:7" ht="16" x14ac:dyDescent="0.4">
      <c r="A23" s="237" t="s">
        <v>1003</v>
      </c>
      <c r="B23" s="171" t="s">
        <v>69</v>
      </c>
      <c r="C23" s="170">
        <v>2</v>
      </c>
      <c r="D23" s="169">
        <v>11593.8</v>
      </c>
      <c r="E23" s="169">
        <v>11593.8</v>
      </c>
      <c r="F23" s="190"/>
    </row>
    <row r="24" spans="1:7" ht="16" x14ac:dyDescent="0.4">
      <c r="A24" s="237" t="s">
        <v>1006</v>
      </c>
      <c r="B24" s="171" t="s">
        <v>884</v>
      </c>
      <c r="C24" s="170">
        <v>4</v>
      </c>
      <c r="D24" s="169">
        <v>11192.4</v>
      </c>
      <c r="E24" s="169">
        <v>11192.4</v>
      </c>
      <c r="F24" s="190"/>
    </row>
    <row r="25" spans="1:7" s="90" customFormat="1" ht="16" x14ac:dyDescent="0.35">
      <c r="A25" s="210"/>
      <c r="B25" s="246" t="s">
        <v>673</v>
      </c>
      <c r="C25" s="212">
        <f>SUM(C12:C24)</f>
        <v>45</v>
      </c>
      <c r="D25" s="213"/>
      <c r="E25" s="213"/>
      <c r="F25" s="190"/>
      <c r="G25" s="85"/>
    </row>
    <row r="26" spans="1:7" ht="16" x14ac:dyDescent="0.35">
      <c r="A26" s="629"/>
      <c r="B26" s="629"/>
      <c r="C26" s="629"/>
      <c r="D26" s="629"/>
      <c r="E26" s="629"/>
      <c r="F26" s="190"/>
    </row>
    <row r="27" spans="1:7" ht="16" x14ac:dyDescent="0.4">
      <c r="A27" s="220"/>
      <c r="B27" s="460" t="s">
        <v>50</v>
      </c>
      <c r="C27" s="461">
        <f>C25</f>
        <v>45</v>
      </c>
      <c r="D27" s="221"/>
      <c r="E27" s="221"/>
      <c r="F27" s="193"/>
      <c r="G27" s="90"/>
    </row>
    <row r="28" spans="1:7" x14ac:dyDescent="0.35">
      <c r="A28" s="89"/>
      <c r="B28" s="89"/>
      <c r="C28" s="91"/>
      <c r="D28" s="88"/>
      <c r="E28" s="88"/>
    </row>
    <row r="29" spans="1:7" x14ac:dyDescent="0.35">
      <c r="A29" s="655" t="s">
        <v>883</v>
      </c>
      <c r="B29" s="656"/>
      <c r="C29" s="656"/>
      <c r="D29" s="656"/>
      <c r="E29" s="657"/>
    </row>
    <row r="30" spans="1:7" ht="84.65" customHeight="1" x14ac:dyDescent="0.35">
      <c r="A30" s="661" t="s">
        <v>882</v>
      </c>
      <c r="B30" s="662"/>
      <c r="C30" s="662"/>
      <c r="D30" s="662"/>
      <c r="E30" s="663"/>
    </row>
    <row r="31" spans="1:7" ht="78.75" customHeight="1" x14ac:dyDescent="0.35">
      <c r="A31" s="658" t="s">
        <v>881</v>
      </c>
      <c r="B31" s="659"/>
      <c r="C31" s="659"/>
      <c r="D31" s="659"/>
      <c r="E31" s="660"/>
    </row>
  </sheetData>
  <mergeCells count="17">
    <mergeCell ref="D8:E8"/>
    <mergeCell ref="A10:E10"/>
    <mergeCell ref="A29:E29"/>
    <mergeCell ref="A31:E31"/>
    <mergeCell ref="A6:E6"/>
    <mergeCell ref="A26:E26"/>
    <mergeCell ref="A30:E30"/>
    <mergeCell ref="A7:E7"/>
    <mergeCell ref="A11:B11"/>
    <mergeCell ref="A8:A9"/>
    <mergeCell ref="B8:B9"/>
    <mergeCell ref="C8:C9"/>
    <mergeCell ref="A1:E1"/>
    <mergeCell ref="A2:E2"/>
    <mergeCell ref="A3:E3"/>
    <mergeCell ref="A4:E4"/>
    <mergeCell ref="A5:E5"/>
  </mergeCells>
  <printOptions horizontalCentered="1"/>
  <pageMargins left="0.47244094488188981" right="0.47244094488188981" top="0.86614173228346458" bottom="0.47244094488188981" header="0" footer="0"/>
  <pageSetup fitToHeight="0" orientation="landscape" r:id="rId1"/>
  <headerFooter>
    <oddHeader>&amp;L&amp;G</oddHeader>
    <oddFooter>&amp;R&amp;G</oddFooter>
  </headerFooter>
  <legacyDrawingHF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37"/>
  <sheetViews>
    <sheetView showGridLines="0" zoomScaleNormal="100" workbookViewId="0">
      <selection activeCell="I14" sqref="I14"/>
    </sheetView>
  </sheetViews>
  <sheetFormatPr baseColWidth="10" defaultColWidth="11.453125" defaultRowHeight="14.5" x14ac:dyDescent="0.35"/>
  <cols>
    <col min="1" max="1" width="15.81640625" style="80" customWidth="1"/>
    <col min="2" max="2" width="40.81640625" style="80" customWidth="1"/>
    <col min="3" max="8" width="14.36328125" style="172" customWidth="1"/>
    <col min="9" max="9" width="1.6328125" style="172" customWidth="1"/>
    <col min="10" max="14" width="14.36328125" style="172" customWidth="1"/>
    <col min="15" max="15" width="11.453125" style="80"/>
    <col min="17" max="16384" width="11.453125" style="80"/>
  </cols>
  <sheetData>
    <row r="2" spans="1:15" x14ac:dyDescent="0.35">
      <c r="A2" s="671" t="s">
        <v>15</v>
      </c>
      <c r="B2" s="671"/>
      <c r="C2" s="671"/>
      <c r="D2" s="671"/>
      <c r="E2" s="671"/>
      <c r="F2" s="671"/>
      <c r="G2" s="671"/>
      <c r="H2" s="671"/>
      <c r="I2" s="671"/>
      <c r="J2" s="671"/>
      <c r="K2" s="671"/>
      <c r="L2" s="671"/>
      <c r="M2" s="671"/>
      <c r="N2" s="671"/>
    </row>
    <row r="3" spans="1:15" ht="16" x14ac:dyDescent="0.35">
      <c r="A3" s="628" t="s">
        <v>84</v>
      </c>
      <c r="B3" s="628"/>
      <c r="C3" s="628"/>
      <c r="D3" s="628"/>
      <c r="E3" s="628"/>
      <c r="F3" s="628"/>
      <c r="G3" s="628"/>
      <c r="H3" s="628"/>
      <c r="I3" s="628"/>
      <c r="J3" s="628"/>
      <c r="K3" s="628"/>
      <c r="L3" s="628"/>
      <c r="M3" s="628"/>
      <c r="N3" s="628"/>
      <c r="O3" s="309"/>
    </row>
    <row r="4" spans="1:15" ht="16" x14ac:dyDescent="0.35">
      <c r="A4" s="628" t="s">
        <v>36</v>
      </c>
      <c r="B4" s="628"/>
      <c r="C4" s="628"/>
      <c r="D4" s="628"/>
      <c r="E4" s="628"/>
      <c r="F4" s="628"/>
      <c r="G4" s="628"/>
      <c r="H4" s="628"/>
      <c r="I4" s="628"/>
      <c r="J4" s="628"/>
      <c r="K4" s="628"/>
      <c r="L4" s="628"/>
      <c r="M4" s="628"/>
      <c r="N4" s="628"/>
      <c r="O4" s="309"/>
    </row>
    <row r="5" spans="1:15" ht="16" x14ac:dyDescent="0.35">
      <c r="A5" s="628" t="s">
        <v>474</v>
      </c>
      <c r="B5" s="628"/>
      <c r="C5" s="628"/>
      <c r="D5" s="628"/>
      <c r="E5" s="628"/>
      <c r="F5" s="628"/>
      <c r="G5" s="628"/>
      <c r="H5" s="628"/>
      <c r="I5" s="628"/>
      <c r="J5" s="628"/>
      <c r="K5" s="628"/>
      <c r="L5" s="628"/>
      <c r="M5" s="628"/>
      <c r="N5" s="628"/>
      <c r="O5" s="309"/>
    </row>
    <row r="6" spans="1:15" x14ac:dyDescent="0.35">
      <c r="A6" s="672" t="s">
        <v>82</v>
      </c>
      <c r="B6" s="672"/>
      <c r="C6" s="672"/>
      <c r="D6" s="672"/>
      <c r="E6" s="672"/>
      <c r="F6" s="672"/>
      <c r="G6" s="672"/>
      <c r="H6" s="672"/>
      <c r="I6" s="672"/>
      <c r="J6" s="672"/>
      <c r="K6" s="672"/>
      <c r="L6" s="672"/>
      <c r="M6" s="672"/>
      <c r="N6" s="672"/>
    </row>
    <row r="7" spans="1:15" x14ac:dyDescent="0.35">
      <c r="A7" s="340" t="s">
        <v>114</v>
      </c>
      <c r="B7" s="181"/>
      <c r="C7" s="181"/>
      <c r="D7" s="181"/>
      <c r="E7" s="181"/>
      <c r="F7" s="181"/>
      <c r="G7" s="181"/>
      <c r="H7" s="181"/>
      <c r="I7" s="181"/>
      <c r="J7" s="181"/>
      <c r="K7" s="181"/>
      <c r="L7" s="181"/>
      <c r="M7" s="181"/>
      <c r="N7" s="181"/>
    </row>
    <row r="8" spans="1:15" x14ac:dyDescent="0.35">
      <c r="A8" s="673" t="s">
        <v>113</v>
      </c>
      <c r="B8" s="673"/>
      <c r="C8" s="674" t="s">
        <v>103</v>
      </c>
      <c r="D8" s="674"/>
      <c r="E8" s="674"/>
      <c r="F8" s="674"/>
      <c r="G8" s="674"/>
      <c r="H8" s="674"/>
      <c r="I8" s="80"/>
      <c r="J8" s="674" t="s">
        <v>102</v>
      </c>
      <c r="K8" s="674"/>
      <c r="L8" s="674"/>
      <c r="M8" s="674"/>
      <c r="N8" s="674"/>
    </row>
    <row r="9" spans="1:15" ht="29" x14ac:dyDescent="0.35">
      <c r="A9" s="673"/>
      <c r="B9" s="673"/>
      <c r="C9" s="503" t="s">
        <v>101</v>
      </c>
      <c r="D9" s="503" t="s">
        <v>112</v>
      </c>
      <c r="E9" s="503" t="s">
        <v>111</v>
      </c>
      <c r="F9" s="503" t="s">
        <v>85</v>
      </c>
      <c r="G9" s="504" t="s">
        <v>899</v>
      </c>
      <c r="H9" s="503" t="s">
        <v>94</v>
      </c>
      <c r="I9" s="80"/>
      <c r="J9" s="504" t="s">
        <v>100</v>
      </c>
      <c r="K9" s="504" t="s">
        <v>98</v>
      </c>
      <c r="L9" s="503" t="s">
        <v>97</v>
      </c>
      <c r="M9" s="504" t="s">
        <v>898</v>
      </c>
      <c r="N9" s="503" t="s">
        <v>94</v>
      </c>
    </row>
    <row r="10" spans="1:15" x14ac:dyDescent="0.35">
      <c r="A10" s="497" t="s">
        <v>992</v>
      </c>
      <c r="B10" s="498" t="s">
        <v>891</v>
      </c>
      <c r="C10" s="499">
        <v>105343.5</v>
      </c>
      <c r="D10" s="500">
        <v>0</v>
      </c>
      <c r="E10" s="500">
        <v>4000</v>
      </c>
      <c r="F10" s="500">
        <v>91</v>
      </c>
      <c r="G10" s="501">
        <v>0</v>
      </c>
      <c r="H10" s="500">
        <f>SUM(C10:G10)</f>
        <v>109434.5</v>
      </c>
      <c r="I10" s="394"/>
      <c r="J10" s="500">
        <f>+(C10/30)*10</f>
        <v>35114.5</v>
      </c>
      <c r="K10" s="502">
        <f>+(C10/30)*5</f>
        <v>17557.25</v>
      </c>
      <c r="L10" s="500">
        <f>+(C10/30)*40</f>
        <v>140458</v>
      </c>
      <c r="M10" s="500">
        <v>0</v>
      </c>
      <c r="N10" s="500">
        <f>J10+K10+L10+M10</f>
        <v>193129.75</v>
      </c>
    </row>
    <row r="11" spans="1:15" x14ac:dyDescent="0.35">
      <c r="A11" s="179" t="s">
        <v>993</v>
      </c>
      <c r="B11" s="178" t="s">
        <v>900</v>
      </c>
      <c r="C11" s="448">
        <v>67462.8</v>
      </c>
      <c r="D11" s="449">
        <v>0</v>
      </c>
      <c r="E11" s="449">
        <v>4000</v>
      </c>
      <c r="F11" s="449">
        <v>91</v>
      </c>
      <c r="G11" s="450">
        <v>0</v>
      </c>
      <c r="H11" s="449">
        <f>SUM(C11:G11)</f>
        <v>71553.8</v>
      </c>
      <c r="I11" s="394"/>
      <c r="J11" s="449">
        <f>+(C11/30)*10</f>
        <v>22487.600000000002</v>
      </c>
      <c r="K11" s="451">
        <f>+(C11/30)*5</f>
        <v>11243.800000000001</v>
      </c>
      <c r="L11" s="449">
        <f>+(C11/30)*40</f>
        <v>89950.400000000009</v>
      </c>
      <c r="M11" s="449">
        <v>0</v>
      </c>
      <c r="N11" s="449">
        <f>J11+K11+L11+M11</f>
        <v>123681.80000000002</v>
      </c>
    </row>
    <row r="12" spans="1:15" x14ac:dyDescent="0.35">
      <c r="A12" s="497" t="s">
        <v>994</v>
      </c>
      <c r="B12" s="178" t="s">
        <v>72</v>
      </c>
      <c r="C12" s="448">
        <v>50373.599999999999</v>
      </c>
      <c r="D12" s="449">
        <v>0</v>
      </c>
      <c r="E12" s="449">
        <v>4000</v>
      </c>
      <c r="F12" s="449">
        <v>91</v>
      </c>
      <c r="G12" s="450">
        <v>0</v>
      </c>
      <c r="H12" s="449">
        <f>SUM(C12:G12)</f>
        <v>54464.6</v>
      </c>
      <c r="I12" s="394"/>
      <c r="J12" s="449">
        <f>+(C12/30)*10</f>
        <v>16791.199999999997</v>
      </c>
      <c r="K12" s="451">
        <f>+(C12/30)*5</f>
        <v>8395.5999999999985</v>
      </c>
      <c r="L12" s="449">
        <f>+(C12/30)*40</f>
        <v>67164.799999999988</v>
      </c>
      <c r="M12" s="449">
        <v>0</v>
      </c>
      <c r="N12" s="449">
        <f>J12+K12+L12+M12</f>
        <v>92351.599999999977</v>
      </c>
    </row>
    <row r="13" spans="1:15" x14ac:dyDescent="0.35">
      <c r="A13" s="179" t="s">
        <v>995</v>
      </c>
      <c r="B13" s="178" t="s">
        <v>486</v>
      </c>
      <c r="C13" s="448">
        <v>25301.1</v>
      </c>
      <c r="D13" s="449">
        <v>0</v>
      </c>
      <c r="E13" s="449">
        <v>3500</v>
      </c>
      <c r="F13" s="449">
        <v>0</v>
      </c>
      <c r="G13" s="450">
        <v>0</v>
      </c>
      <c r="H13" s="449">
        <f>SUM(C13:G13)</f>
        <v>28801.1</v>
      </c>
      <c r="I13" s="394"/>
      <c r="J13" s="449">
        <f>+(C13/30)*10</f>
        <v>8433.7000000000007</v>
      </c>
      <c r="K13" s="451">
        <f>+(C13/30)*5</f>
        <v>4216.8500000000004</v>
      </c>
      <c r="L13" s="449">
        <f>+(C13/30)*40</f>
        <v>33734.800000000003</v>
      </c>
      <c r="M13" s="449">
        <v>0</v>
      </c>
      <c r="N13" s="449">
        <f>J13+K13+L13+M13</f>
        <v>46385.350000000006</v>
      </c>
    </row>
    <row r="14" spans="1:15" x14ac:dyDescent="0.35">
      <c r="A14" s="182"/>
      <c r="B14" s="181"/>
      <c r="C14" s="181"/>
      <c r="D14" s="181"/>
      <c r="E14" s="181"/>
      <c r="F14" s="181"/>
      <c r="G14" s="181"/>
      <c r="H14" s="181"/>
      <c r="I14" s="181"/>
      <c r="J14" s="181"/>
      <c r="K14" s="181"/>
      <c r="L14" s="181"/>
      <c r="M14" s="181"/>
      <c r="N14" s="181"/>
    </row>
    <row r="15" spans="1:15" s="128" customFormat="1" x14ac:dyDescent="0.35">
      <c r="A15" s="675" t="s">
        <v>104</v>
      </c>
      <c r="B15" s="675"/>
      <c r="C15" s="675"/>
      <c r="D15" s="180"/>
      <c r="E15" s="180"/>
      <c r="F15" s="180"/>
      <c r="G15" s="180"/>
      <c r="H15" s="180"/>
      <c r="I15" s="180"/>
      <c r="J15" s="180"/>
      <c r="K15" s="180"/>
      <c r="L15" s="180"/>
      <c r="M15" s="180"/>
      <c r="N15" s="180"/>
      <c r="O15" s="180"/>
    </row>
    <row r="16" spans="1:15" x14ac:dyDescent="0.35">
      <c r="A16" s="673" t="s">
        <v>113</v>
      </c>
      <c r="B16" s="673"/>
      <c r="C16" s="674" t="s">
        <v>103</v>
      </c>
      <c r="D16" s="674"/>
      <c r="E16" s="674"/>
      <c r="F16" s="674"/>
      <c r="G16" s="674"/>
      <c r="H16" s="674"/>
      <c r="I16" s="80"/>
      <c r="J16" s="674" t="s">
        <v>102</v>
      </c>
      <c r="K16" s="674"/>
      <c r="L16" s="674"/>
      <c r="M16" s="674"/>
      <c r="N16" s="674"/>
    </row>
    <row r="17" spans="1:14" ht="29" x14ac:dyDescent="0.35">
      <c r="A17" s="673"/>
      <c r="B17" s="673"/>
      <c r="C17" s="503" t="s">
        <v>101</v>
      </c>
      <c r="D17" s="503" t="s">
        <v>112</v>
      </c>
      <c r="E17" s="503" t="s">
        <v>111</v>
      </c>
      <c r="F17" s="503" t="s">
        <v>85</v>
      </c>
      <c r="G17" s="504" t="s">
        <v>899</v>
      </c>
      <c r="H17" s="503" t="s">
        <v>94</v>
      </c>
      <c r="I17" s="80"/>
      <c r="J17" s="504" t="s">
        <v>100</v>
      </c>
      <c r="K17" s="504" t="s">
        <v>98</v>
      </c>
      <c r="L17" s="503" t="s">
        <v>97</v>
      </c>
      <c r="M17" s="504" t="s">
        <v>898</v>
      </c>
      <c r="N17" s="503" t="s">
        <v>94</v>
      </c>
    </row>
    <row r="18" spans="1:14" x14ac:dyDescent="0.35">
      <c r="A18" s="497" t="s">
        <v>998</v>
      </c>
      <c r="B18" s="498" t="s">
        <v>889</v>
      </c>
      <c r="C18" s="499">
        <v>24398.400000000001</v>
      </c>
      <c r="D18" s="500">
        <v>0</v>
      </c>
      <c r="E18" s="500">
        <v>3500</v>
      </c>
      <c r="F18" s="500">
        <v>91</v>
      </c>
      <c r="G18" s="500">
        <v>0</v>
      </c>
      <c r="H18" s="500">
        <f t="shared" ref="H18:H26" si="0">SUM(C18:G18)</f>
        <v>27989.4</v>
      </c>
      <c r="I18" s="176"/>
      <c r="J18" s="500">
        <f t="shared" ref="J18:J26" si="1">+(C18/30)*10</f>
        <v>8132.8000000000011</v>
      </c>
      <c r="K18" s="500">
        <f t="shared" ref="K18:K26" si="2">+(C18/30)*5</f>
        <v>4066.4000000000005</v>
      </c>
      <c r="L18" s="500">
        <f t="shared" ref="L18:L26" si="3">+(C18/30)*40</f>
        <v>32531.200000000004</v>
      </c>
      <c r="M18" s="500">
        <v>5000</v>
      </c>
      <c r="N18" s="500">
        <f t="shared" ref="N18:N26" si="4">J18+K18+L18+M18</f>
        <v>49730.400000000009</v>
      </c>
    </row>
    <row r="19" spans="1:14" x14ac:dyDescent="0.35">
      <c r="A19" s="179" t="s">
        <v>999</v>
      </c>
      <c r="B19" s="178" t="s">
        <v>888</v>
      </c>
      <c r="C19" s="448">
        <v>19094.400000000001</v>
      </c>
      <c r="D19" s="449">
        <v>0</v>
      </c>
      <c r="E19" s="449">
        <v>2500</v>
      </c>
      <c r="F19" s="449">
        <v>91</v>
      </c>
      <c r="G19" s="449">
        <v>636.48</v>
      </c>
      <c r="H19" s="449">
        <f t="shared" si="0"/>
        <v>22321.88</v>
      </c>
      <c r="I19" s="176"/>
      <c r="J19" s="449">
        <f t="shared" si="1"/>
        <v>6364.8</v>
      </c>
      <c r="K19" s="449">
        <f t="shared" si="2"/>
        <v>3182.4</v>
      </c>
      <c r="L19" s="449">
        <f t="shared" si="3"/>
        <v>25459.200000000001</v>
      </c>
      <c r="M19" s="449">
        <v>0</v>
      </c>
      <c r="N19" s="449">
        <f t="shared" si="4"/>
        <v>35006.400000000001</v>
      </c>
    </row>
    <row r="20" spans="1:14" x14ac:dyDescent="0.35">
      <c r="A20" s="497" t="s">
        <v>1000</v>
      </c>
      <c r="B20" s="178" t="s">
        <v>887</v>
      </c>
      <c r="C20" s="448">
        <v>18148.2</v>
      </c>
      <c r="D20" s="449">
        <v>2000</v>
      </c>
      <c r="E20" s="449">
        <v>2000</v>
      </c>
      <c r="F20" s="449">
        <v>91</v>
      </c>
      <c r="G20" s="449">
        <v>0</v>
      </c>
      <c r="H20" s="449">
        <f t="shared" si="0"/>
        <v>22239.200000000001</v>
      </c>
      <c r="I20" s="176"/>
      <c r="J20" s="449">
        <f t="shared" si="1"/>
        <v>6049.4000000000005</v>
      </c>
      <c r="K20" s="449">
        <f t="shared" si="2"/>
        <v>3024.7000000000003</v>
      </c>
      <c r="L20" s="449">
        <f t="shared" si="3"/>
        <v>24197.600000000002</v>
      </c>
      <c r="M20" s="449">
        <v>0</v>
      </c>
      <c r="N20" s="449">
        <f t="shared" si="4"/>
        <v>33271.700000000004</v>
      </c>
    </row>
    <row r="21" spans="1:14" x14ac:dyDescent="0.35">
      <c r="A21" s="179" t="s">
        <v>1001</v>
      </c>
      <c r="B21" s="178" t="s">
        <v>885</v>
      </c>
      <c r="C21" s="448">
        <v>16471.5</v>
      </c>
      <c r="D21" s="449">
        <v>0</v>
      </c>
      <c r="E21" s="449">
        <v>2000</v>
      </c>
      <c r="F21" s="449">
        <v>91</v>
      </c>
      <c r="G21" s="449">
        <v>549.04999999999995</v>
      </c>
      <c r="H21" s="449">
        <f t="shared" si="0"/>
        <v>19111.55</v>
      </c>
      <c r="I21" s="176"/>
      <c r="J21" s="449">
        <f t="shared" si="1"/>
        <v>5490.5</v>
      </c>
      <c r="K21" s="449">
        <f t="shared" si="2"/>
        <v>2745.25</v>
      </c>
      <c r="L21" s="449">
        <f t="shared" si="3"/>
        <v>21962</v>
      </c>
      <c r="M21" s="449">
        <v>0</v>
      </c>
      <c r="N21" s="449">
        <f t="shared" si="4"/>
        <v>30197.75</v>
      </c>
    </row>
    <row r="22" spans="1:14" x14ac:dyDescent="0.35">
      <c r="A22" s="497" t="s">
        <v>1002</v>
      </c>
      <c r="B22" s="178" t="s">
        <v>886</v>
      </c>
      <c r="C22" s="448">
        <v>17400</v>
      </c>
      <c r="D22" s="449">
        <v>0</v>
      </c>
      <c r="E22" s="449">
        <v>2000</v>
      </c>
      <c r="F22" s="449">
        <v>0</v>
      </c>
      <c r="G22" s="449">
        <v>580</v>
      </c>
      <c r="H22" s="449">
        <f t="shared" si="0"/>
        <v>19980</v>
      </c>
      <c r="I22" s="176"/>
      <c r="J22" s="449">
        <f t="shared" si="1"/>
        <v>5800</v>
      </c>
      <c r="K22" s="449">
        <f t="shared" si="2"/>
        <v>2900</v>
      </c>
      <c r="L22" s="449">
        <f t="shared" si="3"/>
        <v>23200</v>
      </c>
      <c r="M22" s="449">
        <v>0</v>
      </c>
      <c r="N22" s="449">
        <f t="shared" si="4"/>
        <v>31900</v>
      </c>
    </row>
    <row r="23" spans="1:14" x14ac:dyDescent="0.35">
      <c r="A23" s="179" t="s">
        <v>1003</v>
      </c>
      <c r="B23" s="178" t="s">
        <v>69</v>
      </c>
      <c r="C23" s="448">
        <v>17318</v>
      </c>
      <c r="D23" s="449">
        <v>0</v>
      </c>
      <c r="E23" s="449">
        <v>2000</v>
      </c>
      <c r="F23" s="449">
        <v>0</v>
      </c>
      <c r="G23" s="449">
        <v>577.26</v>
      </c>
      <c r="H23" s="449">
        <f t="shared" si="0"/>
        <v>19895.259999999998</v>
      </c>
      <c r="I23" s="176"/>
      <c r="J23" s="449">
        <f t="shared" si="1"/>
        <v>5772.6666666666661</v>
      </c>
      <c r="K23" s="449">
        <f t="shared" si="2"/>
        <v>2886.333333333333</v>
      </c>
      <c r="L23" s="449">
        <f t="shared" si="3"/>
        <v>23090.666666666664</v>
      </c>
      <c r="M23" s="449">
        <v>0</v>
      </c>
      <c r="N23" s="449">
        <f t="shared" si="4"/>
        <v>31749.666666666664</v>
      </c>
    </row>
    <row r="24" spans="1:14" x14ac:dyDescent="0.35">
      <c r="A24" s="497" t="s">
        <v>1004</v>
      </c>
      <c r="B24" s="178" t="s">
        <v>69</v>
      </c>
      <c r="C24" s="448">
        <v>15554.1</v>
      </c>
      <c r="D24" s="449">
        <v>0</v>
      </c>
      <c r="E24" s="449">
        <v>2000</v>
      </c>
      <c r="F24" s="449">
        <v>91</v>
      </c>
      <c r="G24" s="449">
        <v>518.47</v>
      </c>
      <c r="H24" s="449">
        <f t="shared" si="0"/>
        <v>18163.57</v>
      </c>
      <c r="I24" s="176"/>
      <c r="J24" s="449">
        <f t="shared" si="1"/>
        <v>5184.7000000000007</v>
      </c>
      <c r="K24" s="449">
        <f t="shared" si="2"/>
        <v>2592.3500000000004</v>
      </c>
      <c r="L24" s="449">
        <f t="shared" si="3"/>
        <v>20738.800000000003</v>
      </c>
      <c r="M24" s="449">
        <v>0</v>
      </c>
      <c r="N24" s="449">
        <f t="shared" si="4"/>
        <v>28515.850000000006</v>
      </c>
    </row>
    <row r="25" spans="1:14" x14ac:dyDescent="0.35">
      <c r="A25" s="179" t="s">
        <v>1005</v>
      </c>
      <c r="B25" s="178" t="s">
        <v>69</v>
      </c>
      <c r="C25" s="448">
        <v>11593.8</v>
      </c>
      <c r="D25" s="449">
        <v>0</v>
      </c>
      <c r="E25" s="449">
        <v>2000</v>
      </c>
      <c r="F25" s="449">
        <v>0</v>
      </c>
      <c r="G25" s="449">
        <v>386.46</v>
      </c>
      <c r="H25" s="449">
        <f t="shared" si="0"/>
        <v>13980.259999999998</v>
      </c>
      <c r="I25" s="176"/>
      <c r="J25" s="449">
        <f t="shared" si="1"/>
        <v>3864.6</v>
      </c>
      <c r="K25" s="449">
        <f t="shared" si="2"/>
        <v>1932.3</v>
      </c>
      <c r="L25" s="449">
        <f t="shared" si="3"/>
        <v>15458.4</v>
      </c>
      <c r="M25" s="449">
        <v>0</v>
      </c>
      <c r="N25" s="449">
        <f t="shared" si="4"/>
        <v>21255.3</v>
      </c>
    </row>
    <row r="26" spans="1:14" x14ac:dyDescent="0.35">
      <c r="A26" s="497" t="s">
        <v>1006</v>
      </c>
      <c r="B26" s="178" t="s">
        <v>884</v>
      </c>
      <c r="C26" s="448">
        <v>11192.4</v>
      </c>
      <c r="D26" s="449">
        <v>0</v>
      </c>
      <c r="E26" s="449">
        <v>2000</v>
      </c>
      <c r="F26" s="449">
        <v>91</v>
      </c>
      <c r="G26" s="449">
        <v>373.08</v>
      </c>
      <c r="H26" s="449">
        <f t="shared" si="0"/>
        <v>13656.48</v>
      </c>
      <c r="I26" s="176"/>
      <c r="J26" s="449">
        <f t="shared" si="1"/>
        <v>3730.7999999999997</v>
      </c>
      <c r="K26" s="449">
        <f t="shared" si="2"/>
        <v>1865.3999999999999</v>
      </c>
      <c r="L26" s="449">
        <f t="shared" si="3"/>
        <v>14923.199999999999</v>
      </c>
      <c r="M26" s="449">
        <v>0</v>
      </c>
      <c r="N26" s="449">
        <f t="shared" si="4"/>
        <v>20519.399999999998</v>
      </c>
    </row>
    <row r="27" spans="1:14" x14ac:dyDescent="0.35">
      <c r="A27" s="176"/>
      <c r="B27" s="176"/>
      <c r="C27" s="176"/>
      <c r="D27" s="176"/>
      <c r="E27" s="176"/>
      <c r="F27" s="176"/>
      <c r="G27" s="176"/>
      <c r="H27" s="176"/>
      <c r="I27" s="176"/>
      <c r="J27" s="176"/>
      <c r="K27" s="176"/>
      <c r="L27" s="176"/>
      <c r="M27" s="176"/>
      <c r="N27" s="176"/>
    </row>
    <row r="28" spans="1:14" x14ac:dyDescent="0.35">
      <c r="A28" s="176"/>
      <c r="B28" s="177" t="s">
        <v>89</v>
      </c>
      <c r="C28" s="173"/>
      <c r="D28" s="173"/>
      <c r="E28" s="173"/>
      <c r="F28" s="173"/>
      <c r="G28" s="173"/>
      <c r="H28" s="173"/>
      <c r="I28" s="176"/>
      <c r="J28" s="80"/>
      <c r="K28" s="80"/>
      <c r="L28" s="80"/>
      <c r="M28" s="80"/>
      <c r="N28" s="80"/>
    </row>
    <row r="29" spans="1:14" x14ac:dyDescent="0.35">
      <c r="A29" s="176"/>
      <c r="B29" s="505" t="s">
        <v>88</v>
      </c>
      <c r="C29" s="667" t="s">
        <v>87</v>
      </c>
      <c r="D29" s="667"/>
      <c r="E29" s="667"/>
      <c r="F29" s="667"/>
      <c r="G29" s="667"/>
      <c r="H29" s="667"/>
      <c r="I29" s="173"/>
      <c r="J29" s="80"/>
      <c r="K29" s="80"/>
      <c r="L29" s="80"/>
      <c r="M29" s="80"/>
      <c r="N29" s="80"/>
    </row>
    <row r="30" spans="1:14" x14ac:dyDescent="0.35">
      <c r="A30" s="176"/>
      <c r="B30" s="529" t="s">
        <v>1040</v>
      </c>
      <c r="C30" s="668" t="s">
        <v>85</v>
      </c>
      <c r="D30" s="669"/>
      <c r="E30" s="669"/>
      <c r="F30" s="669"/>
      <c r="G30" s="669"/>
      <c r="H30" s="670"/>
      <c r="I30" s="173"/>
      <c r="J30" s="80"/>
      <c r="K30" s="80"/>
      <c r="L30" s="80"/>
      <c r="M30" s="80"/>
      <c r="N30" s="80"/>
    </row>
    <row r="31" spans="1:14" x14ac:dyDescent="0.35">
      <c r="A31" s="176"/>
      <c r="B31" s="529" t="s">
        <v>1040</v>
      </c>
      <c r="C31" s="679" t="s">
        <v>897</v>
      </c>
      <c r="D31" s="679"/>
      <c r="E31" s="679"/>
      <c r="F31" s="679"/>
      <c r="G31" s="679"/>
      <c r="H31" s="679"/>
      <c r="I31" s="173"/>
      <c r="J31" s="80"/>
      <c r="K31" s="80"/>
      <c r="L31" s="80"/>
      <c r="M31" s="80"/>
      <c r="N31" s="80"/>
    </row>
    <row r="32" spans="1:14" x14ac:dyDescent="0.35">
      <c r="A32" s="176"/>
      <c r="B32" s="529" t="s">
        <v>1040</v>
      </c>
      <c r="C32" s="680" t="s">
        <v>896</v>
      </c>
      <c r="D32" s="681"/>
      <c r="E32" s="681"/>
      <c r="F32" s="681"/>
      <c r="G32" s="681"/>
      <c r="H32" s="682"/>
      <c r="I32" s="173"/>
      <c r="J32" s="80"/>
      <c r="K32" s="80"/>
      <c r="L32" s="80"/>
      <c r="M32" s="80"/>
      <c r="N32" s="80"/>
    </row>
    <row r="33" spans="1:15" x14ac:dyDescent="0.35">
      <c r="A33" s="310"/>
      <c r="B33" s="529" t="s">
        <v>1040</v>
      </c>
      <c r="C33" s="683" t="s">
        <v>895</v>
      </c>
      <c r="D33" s="684"/>
      <c r="E33" s="684"/>
      <c r="F33" s="684"/>
      <c r="G33" s="684"/>
      <c r="H33" s="685"/>
      <c r="I33" s="173"/>
      <c r="J33" s="80"/>
      <c r="K33" s="80"/>
      <c r="L33" s="80"/>
      <c r="M33" s="80"/>
      <c r="N33" s="80"/>
    </row>
    <row r="34" spans="1:15" x14ac:dyDescent="0.35">
      <c r="A34" s="310"/>
      <c r="B34" s="174"/>
      <c r="C34" s="175"/>
      <c r="D34" s="175"/>
      <c r="E34" s="175"/>
      <c r="F34" s="175"/>
      <c r="G34" s="175"/>
      <c r="H34" s="175"/>
      <c r="I34" s="173"/>
      <c r="J34" s="80"/>
      <c r="K34" s="80"/>
      <c r="L34" s="80"/>
      <c r="M34" s="80"/>
      <c r="N34" s="80"/>
    </row>
    <row r="35" spans="1:15" x14ac:dyDescent="0.35">
      <c r="B35" s="686" t="s">
        <v>894</v>
      </c>
      <c r="C35" s="687"/>
      <c r="D35" s="687"/>
      <c r="E35" s="687"/>
      <c r="F35" s="687"/>
      <c r="G35" s="687"/>
      <c r="H35" s="687"/>
      <c r="I35" s="687"/>
      <c r="J35" s="687"/>
      <c r="K35" s="687"/>
      <c r="L35" s="687"/>
      <c r="M35" s="687"/>
      <c r="N35" s="688"/>
    </row>
    <row r="36" spans="1:15" ht="50.25" customHeight="1" x14ac:dyDescent="0.35">
      <c r="B36" s="676" t="s">
        <v>893</v>
      </c>
      <c r="C36" s="677"/>
      <c r="D36" s="677"/>
      <c r="E36" s="677"/>
      <c r="F36" s="677"/>
      <c r="G36" s="677"/>
      <c r="H36" s="677"/>
      <c r="I36" s="677"/>
      <c r="J36" s="677"/>
      <c r="K36" s="677"/>
      <c r="L36" s="677"/>
      <c r="M36" s="677"/>
      <c r="N36" s="678"/>
    </row>
    <row r="37" spans="1:15" s="172" customFormat="1" ht="34.5" customHeight="1" x14ac:dyDescent="0.35">
      <c r="A37" s="80"/>
      <c r="B37" s="676" t="s">
        <v>892</v>
      </c>
      <c r="C37" s="677"/>
      <c r="D37" s="677"/>
      <c r="E37" s="677"/>
      <c r="F37" s="677"/>
      <c r="G37" s="677"/>
      <c r="H37" s="677"/>
      <c r="I37" s="677"/>
      <c r="J37" s="677"/>
      <c r="K37" s="677"/>
      <c r="L37" s="677"/>
      <c r="M37" s="677"/>
      <c r="N37" s="678"/>
      <c r="O37" s="80"/>
    </row>
  </sheetData>
  <mergeCells count="20">
    <mergeCell ref="B37:N37"/>
    <mergeCell ref="C31:H31"/>
    <mergeCell ref="C32:H32"/>
    <mergeCell ref="C33:H33"/>
    <mergeCell ref="B35:N35"/>
    <mergeCell ref="B36:N36"/>
    <mergeCell ref="C29:H29"/>
    <mergeCell ref="C30:H30"/>
    <mergeCell ref="A2:N2"/>
    <mergeCell ref="A5:N5"/>
    <mergeCell ref="A6:N6"/>
    <mergeCell ref="A8:B9"/>
    <mergeCell ref="C8:H8"/>
    <mergeCell ref="J8:N8"/>
    <mergeCell ref="A3:N3"/>
    <mergeCell ref="A4:N4"/>
    <mergeCell ref="A15:C15"/>
    <mergeCell ref="A16:B17"/>
    <mergeCell ref="C16:H16"/>
    <mergeCell ref="J16:N16"/>
  </mergeCells>
  <pageMargins left="0.31496062992125984" right="0.31496062992125984" top="0.35433070866141736" bottom="0.35433070866141736" header="0.31496062992125984" footer="0.31496062992125984"/>
  <pageSetup scale="80" fitToHeight="0"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F37"/>
  <sheetViews>
    <sheetView showGridLines="0" workbookViewId="0">
      <selection activeCell="I14" sqref="I14"/>
    </sheetView>
  </sheetViews>
  <sheetFormatPr baseColWidth="10" defaultColWidth="8.6328125" defaultRowHeight="16" x14ac:dyDescent="0.35"/>
  <cols>
    <col min="1" max="1" width="25.90625" style="250" customWidth="1"/>
    <col min="2" max="2" width="35.90625" style="250" customWidth="1"/>
    <col min="3" max="5" width="15.81640625" style="250" customWidth="1"/>
    <col min="6" max="6" width="2.6328125" style="250" customWidth="1"/>
    <col min="7" max="16384" width="8.6328125" style="250"/>
  </cols>
  <sheetData>
    <row r="2" spans="1:6" x14ac:dyDescent="0.35">
      <c r="A2" s="606" t="s">
        <v>13</v>
      </c>
      <c r="B2" s="606"/>
      <c r="C2" s="606"/>
      <c r="D2" s="606"/>
      <c r="E2" s="606"/>
    </row>
    <row r="3" spans="1:6" x14ac:dyDescent="0.35">
      <c r="A3" s="696" t="s">
        <v>84</v>
      </c>
      <c r="B3" s="696"/>
      <c r="C3" s="696"/>
      <c r="D3" s="696"/>
      <c r="E3" s="696"/>
    </row>
    <row r="4" spans="1:6" x14ac:dyDescent="0.35">
      <c r="A4" s="696" t="s">
        <v>36</v>
      </c>
      <c r="B4" s="696"/>
      <c r="C4" s="696"/>
      <c r="D4" s="696"/>
      <c r="E4" s="696"/>
    </row>
    <row r="5" spans="1:6" x14ac:dyDescent="0.35">
      <c r="A5" s="696" t="s">
        <v>83</v>
      </c>
      <c r="B5" s="696"/>
      <c r="C5" s="696"/>
      <c r="D5" s="696"/>
      <c r="E5" s="696"/>
    </row>
    <row r="6" spans="1:6" x14ac:dyDescent="0.35">
      <c r="A6" s="697" t="s">
        <v>82</v>
      </c>
      <c r="B6" s="697"/>
      <c r="C6" s="697"/>
      <c r="D6" s="697"/>
      <c r="E6" s="697"/>
    </row>
    <row r="7" spans="1:6" ht="14.4" customHeight="1" x14ac:dyDescent="0.35">
      <c r="A7" s="689"/>
      <c r="B7" s="689"/>
      <c r="C7" s="689"/>
      <c r="D7" s="689"/>
      <c r="E7" s="689"/>
      <c r="F7" s="689"/>
    </row>
    <row r="8" spans="1:6" s="58" customFormat="1" ht="14.4" customHeight="1" x14ac:dyDescent="0.35">
      <c r="A8" s="698" t="s">
        <v>81</v>
      </c>
      <c r="B8" s="597" t="s">
        <v>80</v>
      </c>
      <c r="C8" s="597" t="s">
        <v>79</v>
      </c>
      <c r="D8" s="601" t="s">
        <v>78</v>
      </c>
      <c r="E8" s="601"/>
    </row>
    <row r="9" spans="1:6" s="58" customFormat="1" ht="24" customHeight="1" x14ac:dyDescent="0.35">
      <c r="A9" s="698"/>
      <c r="B9" s="597"/>
      <c r="C9" s="597"/>
      <c r="D9" s="485" t="s">
        <v>77</v>
      </c>
      <c r="E9" s="485" t="s">
        <v>76</v>
      </c>
    </row>
    <row r="10" spans="1:6" ht="14.4" customHeight="1" x14ac:dyDescent="0.35">
      <c r="A10" s="689"/>
      <c r="B10" s="689"/>
      <c r="C10" s="689"/>
      <c r="D10" s="689"/>
      <c r="E10" s="689"/>
      <c r="F10" s="689"/>
    </row>
    <row r="11" spans="1:6" s="58" customFormat="1" ht="15.65" customHeight="1" x14ac:dyDescent="0.35">
      <c r="A11" s="690" t="s">
        <v>30</v>
      </c>
      <c r="B11" s="691"/>
    </row>
    <row r="12" spans="1:6" x14ac:dyDescent="0.4">
      <c r="A12" s="251" t="s">
        <v>993</v>
      </c>
      <c r="B12" s="75" t="s">
        <v>484</v>
      </c>
      <c r="C12" s="74">
        <v>6</v>
      </c>
      <c r="D12" s="73">
        <v>133152.6</v>
      </c>
      <c r="E12" s="73">
        <f t="shared" ref="E12:E21" si="0">+D12</f>
        <v>133152.6</v>
      </c>
    </row>
    <row r="13" spans="1:6" x14ac:dyDescent="0.4">
      <c r="A13" s="251" t="s">
        <v>992</v>
      </c>
      <c r="B13" s="75" t="s">
        <v>483</v>
      </c>
      <c r="C13" s="74">
        <v>1</v>
      </c>
      <c r="D13" s="73">
        <v>115158.3</v>
      </c>
      <c r="E13" s="73">
        <f t="shared" si="0"/>
        <v>115158.3</v>
      </c>
    </row>
    <row r="14" spans="1:6" x14ac:dyDescent="0.4">
      <c r="A14" s="251" t="s">
        <v>994</v>
      </c>
      <c r="B14" s="75" t="s">
        <v>482</v>
      </c>
      <c r="C14" s="74">
        <v>1</v>
      </c>
      <c r="D14" s="73">
        <v>115158.3</v>
      </c>
      <c r="E14" s="73">
        <f t="shared" si="0"/>
        <v>115158.3</v>
      </c>
    </row>
    <row r="15" spans="1:6" x14ac:dyDescent="0.4">
      <c r="A15" s="251" t="s">
        <v>996</v>
      </c>
      <c r="B15" s="75" t="s">
        <v>481</v>
      </c>
      <c r="C15" s="74">
        <v>4</v>
      </c>
      <c r="D15" s="73">
        <v>65653.899999999994</v>
      </c>
      <c r="E15" s="186">
        <f t="shared" si="0"/>
        <v>65653.899999999994</v>
      </c>
    </row>
    <row r="16" spans="1:6" x14ac:dyDescent="0.4">
      <c r="A16" s="251" t="s">
        <v>995</v>
      </c>
      <c r="B16" s="75" t="s">
        <v>480</v>
      </c>
      <c r="C16" s="74">
        <v>8</v>
      </c>
      <c r="D16" s="73">
        <v>65654</v>
      </c>
      <c r="E16" s="186">
        <f t="shared" si="0"/>
        <v>65654</v>
      </c>
    </row>
    <row r="17" spans="1:5" x14ac:dyDescent="0.4">
      <c r="A17" s="251" t="s">
        <v>997</v>
      </c>
      <c r="B17" s="75" t="s">
        <v>479</v>
      </c>
      <c r="C17" s="74">
        <v>6</v>
      </c>
      <c r="D17" s="73">
        <v>42193.94</v>
      </c>
      <c r="E17" s="186">
        <f t="shared" si="0"/>
        <v>42193.94</v>
      </c>
    </row>
    <row r="18" spans="1:5" x14ac:dyDescent="0.4">
      <c r="A18" s="251" t="s">
        <v>1041</v>
      </c>
      <c r="B18" s="75" t="s">
        <v>478</v>
      </c>
      <c r="C18" s="74">
        <v>21</v>
      </c>
      <c r="D18" s="73">
        <v>42193.94</v>
      </c>
      <c r="E18" s="73">
        <f t="shared" si="0"/>
        <v>42193.94</v>
      </c>
    </row>
    <row r="19" spans="1:5" x14ac:dyDescent="0.4">
      <c r="A19" s="251" t="s">
        <v>998</v>
      </c>
      <c r="B19" s="185" t="s">
        <v>486</v>
      </c>
      <c r="C19" s="74">
        <v>42</v>
      </c>
      <c r="D19" s="73">
        <v>21976.61</v>
      </c>
      <c r="E19" s="73">
        <f t="shared" si="0"/>
        <v>21976.61</v>
      </c>
    </row>
    <row r="20" spans="1:5" x14ac:dyDescent="0.4">
      <c r="A20" s="251" t="s">
        <v>999</v>
      </c>
      <c r="B20" s="15" t="s">
        <v>1089</v>
      </c>
      <c r="C20" s="74">
        <v>5</v>
      </c>
      <c r="D20" s="73">
        <v>17544.240000000002</v>
      </c>
      <c r="E20" s="73">
        <f t="shared" si="0"/>
        <v>17544.240000000002</v>
      </c>
    </row>
    <row r="21" spans="1:5" x14ac:dyDescent="0.4">
      <c r="A21" s="251" t="s">
        <v>1000</v>
      </c>
      <c r="B21" s="15" t="s">
        <v>1090</v>
      </c>
      <c r="C21" s="74">
        <v>60</v>
      </c>
      <c r="D21" s="73">
        <v>15021.41</v>
      </c>
      <c r="E21" s="73">
        <f t="shared" si="0"/>
        <v>15021.41</v>
      </c>
    </row>
    <row r="22" spans="1:5" s="58" customFormat="1" ht="14.5" x14ac:dyDescent="0.35">
      <c r="B22" s="246" t="s">
        <v>673</v>
      </c>
      <c r="C22" s="61">
        <f>SUM(C12:C21)</f>
        <v>154</v>
      </c>
      <c r="D22" s="694"/>
      <c r="E22" s="695"/>
    </row>
    <row r="23" spans="1:5" ht="16.5" customHeight="1" x14ac:dyDescent="0.35">
      <c r="D23" s="252"/>
      <c r="E23" s="252"/>
    </row>
    <row r="24" spans="1:5" ht="15.65" customHeight="1" x14ac:dyDescent="0.35">
      <c r="A24" s="692" t="s">
        <v>28</v>
      </c>
      <c r="B24" s="692"/>
      <c r="D24" s="252"/>
      <c r="E24" s="252"/>
    </row>
    <row r="25" spans="1:5" x14ac:dyDescent="0.4">
      <c r="A25" s="251" t="s">
        <v>1041</v>
      </c>
      <c r="B25" s="75" t="s">
        <v>478</v>
      </c>
      <c r="C25" s="74">
        <v>2</v>
      </c>
      <c r="D25" s="73">
        <v>42193.94</v>
      </c>
      <c r="E25" s="73">
        <f>+D25</f>
        <v>42193.94</v>
      </c>
    </row>
    <row r="26" spans="1:5" x14ac:dyDescent="0.4">
      <c r="A26" s="251" t="s">
        <v>998</v>
      </c>
      <c r="B26" s="75" t="s">
        <v>477</v>
      </c>
      <c r="C26" s="74">
        <v>9</v>
      </c>
      <c r="D26" s="73">
        <v>21976.91</v>
      </c>
      <c r="E26" s="73">
        <f>+D26</f>
        <v>21976.91</v>
      </c>
    </row>
    <row r="27" spans="1:5" x14ac:dyDescent="0.4">
      <c r="A27" s="251" t="s">
        <v>1000</v>
      </c>
      <c r="B27" s="15" t="s">
        <v>1090</v>
      </c>
      <c r="C27" s="74">
        <v>12</v>
      </c>
      <c r="D27" s="73">
        <v>15021</v>
      </c>
      <c r="E27" s="73">
        <f>+D27</f>
        <v>15021</v>
      </c>
    </row>
    <row r="28" spans="1:5" x14ac:dyDescent="0.4">
      <c r="A28" s="251" t="s">
        <v>1083</v>
      </c>
      <c r="B28" s="75" t="s">
        <v>476</v>
      </c>
      <c r="C28" s="74">
        <v>7</v>
      </c>
      <c r="D28" s="73">
        <v>10858.68</v>
      </c>
      <c r="E28" s="73">
        <f>+D28</f>
        <v>10858.68</v>
      </c>
    </row>
    <row r="29" spans="1:5" s="58" customFormat="1" ht="14.5" x14ac:dyDescent="0.35">
      <c r="B29" s="211" t="s">
        <v>217</v>
      </c>
      <c r="C29" s="61">
        <f>SUM(C25:C28)</f>
        <v>30</v>
      </c>
      <c r="D29" s="694"/>
      <c r="E29" s="695"/>
    </row>
    <row r="30" spans="1:5" ht="15.65" customHeight="1" x14ac:dyDescent="0.4">
      <c r="A30" s="702"/>
      <c r="B30" s="702"/>
      <c r="C30" s="702"/>
      <c r="D30" s="702"/>
      <c r="E30" s="702"/>
    </row>
    <row r="31" spans="1:5" s="58" customFormat="1" ht="15" customHeight="1" x14ac:dyDescent="0.35">
      <c r="A31" s="253"/>
      <c r="B31" s="454" t="s">
        <v>50</v>
      </c>
      <c r="C31" s="463">
        <f>C22+C29</f>
        <v>184</v>
      </c>
      <c r="D31" s="703"/>
      <c r="E31" s="614"/>
    </row>
    <row r="33" spans="1:5" s="58" customFormat="1" ht="15.65" customHeight="1" x14ac:dyDescent="0.35">
      <c r="A33" s="700" t="s">
        <v>33</v>
      </c>
      <c r="B33" s="701"/>
      <c r="C33" s="60"/>
      <c r="D33" s="60"/>
      <c r="E33" s="60"/>
    </row>
    <row r="34" spans="1:5" s="58" customFormat="1" ht="15.65" customHeight="1" x14ac:dyDescent="0.35">
      <c r="A34" s="699" t="s">
        <v>25</v>
      </c>
      <c r="B34" s="699"/>
    </row>
    <row r="35" spans="1:5" x14ac:dyDescent="0.4">
      <c r="A35" s="251" t="s">
        <v>1040</v>
      </c>
      <c r="B35" s="75" t="s">
        <v>475</v>
      </c>
      <c r="C35" s="74">
        <v>12</v>
      </c>
      <c r="D35" s="73">
        <v>21603.119999999999</v>
      </c>
      <c r="E35" s="73">
        <v>34137.410000000003</v>
      </c>
    </row>
    <row r="36" spans="1:5" s="58" customFormat="1" ht="29" x14ac:dyDescent="0.35">
      <c r="B36" s="257" t="s">
        <v>38</v>
      </c>
      <c r="C36" s="258">
        <f>SUM(C35:C35)</f>
        <v>12</v>
      </c>
      <c r="D36" s="694"/>
      <c r="E36" s="695"/>
    </row>
    <row r="37" spans="1:5" ht="16.5" customHeight="1" x14ac:dyDescent="0.4">
      <c r="A37" s="693"/>
      <c r="B37" s="693"/>
      <c r="C37" s="693"/>
      <c r="D37" s="693"/>
      <c r="E37" s="693"/>
    </row>
  </sheetData>
  <mergeCells count="21">
    <mergeCell ref="A37:E37"/>
    <mergeCell ref="D22:E22"/>
    <mergeCell ref="A2:E2"/>
    <mergeCell ref="A3:E3"/>
    <mergeCell ref="A4:E4"/>
    <mergeCell ref="A5:E5"/>
    <mergeCell ref="A6:E6"/>
    <mergeCell ref="A7:F7"/>
    <mergeCell ref="A8:A9"/>
    <mergeCell ref="B8:B9"/>
    <mergeCell ref="A34:B34"/>
    <mergeCell ref="A33:B33"/>
    <mergeCell ref="D29:E29"/>
    <mergeCell ref="A30:E30"/>
    <mergeCell ref="D31:E31"/>
    <mergeCell ref="D36:E36"/>
    <mergeCell ref="C8:C9"/>
    <mergeCell ref="D8:E8"/>
    <mergeCell ref="A10:F10"/>
    <mergeCell ref="A11:B11"/>
    <mergeCell ref="A24:B24"/>
  </mergeCells>
  <printOptions horizontalCentered="1"/>
  <pageMargins left="0.47244094488188981" right="0.47244094488188981" top="0.86614173228346458" bottom="0.47244094488188981" header="0" footer="0"/>
  <pageSetup fitToHeight="0" orientation="landscape" r:id="rId1"/>
  <headerFooter>
    <oddHeader>&amp;L&amp;G</oddHeader>
    <oddFooter>&amp;R&amp;G</oddFooter>
  </headerFooter>
  <legacyDrawingHF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showGridLines="0" zoomScaleNormal="100" workbookViewId="0">
      <selection activeCell="I14" sqref="I14"/>
    </sheetView>
  </sheetViews>
  <sheetFormatPr baseColWidth="10" defaultColWidth="8.6328125" defaultRowHeight="16" x14ac:dyDescent="0.35"/>
  <cols>
    <col min="1" max="1" width="15.81640625" style="250" customWidth="1"/>
    <col min="2" max="2" width="40.81640625" style="250" customWidth="1"/>
    <col min="3" max="5" width="14.36328125" style="250" customWidth="1"/>
    <col min="6" max="6" width="1.453125" style="250" customWidth="1"/>
    <col min="7" max="12" width="14.36328125" style="250" customWidth="1"/>
    <col min="13" max="13" width="2.6328125" style="250" customWidth="1"/>
    <col min="14" max="14" width="9" style="250" customWidth="1"/>
    <col min="15" max="16384" width="8.6328125" style="250"/>
  </cols>
  <sheetData>
    <row r="1" spans="1:14" x14ac:dyDescent="0.35">
      <c r="B1" s="706"/>
      <c r="C1" s="706"/>
      <c r="D1" s="706"/>
      <c r="E1" s="706"/>
      <c r="F1" s="706"/>
      <c r="G1" s="706"/>
      <c r="H1" s="706"/>
      <c r="I1" s="706"/>
      <c r="J1" s="706"/>
      <c r="K1" s="706"/>
      <c r="L1" s="706"/>
    </row>
    <row r="2" spans="1:14" s="58" customFormat="1" ht="15.65" customHeight="1" x14ac:dyDescent="0.35">
      <c r="A2" s="606" t="s">
        <v>490</v>
      </c>
      <c r="B2" s="606"/>
      <c r="C2" s="606"/>
      <c r="D2" s="606"/>
      <c r="E2" s="606"/>
      <c r="F2" s="606"/>
      <c r="G2" s="606"/>
      <c r="H2" s="606"/>
      <c r="I2" s="606"/>
      <c r="J2" s="606"/>
      <c r="K2" s="606"/>
      <c r="L2" s="606"/>
    </row>
    <row r="3" spans="1:14" s="58" customFormat="1" ht="15.65" customHeight="1" x14ac:dyDescent="0.35">
      <c r="A3" s="606" t="s">
        <v>84</v>
      </c>
      <c r="B3" s="606"/>
      <c r="C3" s="606"/>
      <c r="D3" s="606"/>
      <c r="E3" s="606"/>
      <c r="F3" s="606"/>
      <c r="G3" s="606"/>
      <c r="H3" s="606"/>
      <c r="I3" s="606"/>
      <c r="J3" s="606"/>
      <c r="K3" s="606"/>
      <c r="L3" s="606"/>
    </row>
    <row r="4" spans="1:14" s="58" customFormat="1" ht="15.65" customHeight="1" x14ac:dyDescent="0.35">
      <c r="A4" s="606" t="s">
        <v>36</v>
      </c>
      <c r="B4" s="606"/>
      <c r="C4" s="606"/>
      <c r="D4" s="606"/>
      <c r="E4" s="606"/>
      <c r="F4" s="606"/>
      <c r="G4" s="606"/>
      <c r="H4" s="606"/>
      <c r="I4" s="606"/>
      <c r="J4" s="606"/>
      <c r="K4" s="606"/>
      <c r="L4" s="606"/>
    </row>
    <row r="5" spans="1:14" s="58" customFormat="1" ht="17.25" customHeight="1" x14ac:dyDescent="0.35">
      <c r="A5" s="606" t="s">
        <v>474</v>
      </c>
      <c r="B5" s="606"/>
      <c r="C5" s="606"/>
      <c r="D5" s="606"/>
      <c r="E5" s="606"/>
      <c r="F5" s="606"/>
      <c r="G5" s="606"/>
      <c r="H5" s="606"/>
      <c r="I5" s="606"/>
      <c r="J5" s="606"/>
      <c r="K5" s="606"/>
      <c r="L5" s="606"/>
    </row>
    <row r="6" spans="1:14" s="305" customFormat="1" ht="12" customHeight="1" x14ac:dyDescent="0.35">
      <c r="A6" s="604" t="s">
        <v>82</v>
      </c>
      <c r="B6" s="604"/>
      <c r="C6" s="604"/>
      <c r="D6" s="604"/>
      <c r="E6" s="604"/>
      <c r="F6" s="604"/>
      <c r="G6" s="604"/>
      <c r="H6" s="604"/>
      <c r="I6" s="604"/>
      <c r="J6" s="604"/>
      <c r="K6" s="604"/>
      <c r="L6" s="604"/>
      <c r="M6" s="82"/>
      <c r="N6" s="81"/>
    </row>
    <row r="7" spans="1:14" s="58" customFormat="1" ht="14.4" customHeight="1" x14ac:dyDescent="0.35">
      <c r="A7" s="625" t="s">
        <v>114</v>
      </c>
      <c r="B7" s="625"/>
      <c r="C7" s="625"/>
      <c r="D7" s="281"/>
      <c r="E7" s="281"/>
      <c r="F7" s="281"/>
      <c r="G7" s="281"/>
      <c r="H7" s="281"/>
      <c r="I7" s="281"/>
      <c r="J7" s="281"/>
      <c r="K7" s="281"/>
      <c r="L7" s="281"/>
      <c r="M7" s="281"/>
      <c r="N7" s="281"/>
    </row>
    <row r="8" spans="1:14" s="58" customFormat="1" ht="14.5" x14ac:dyDescent="0.35">
      <c r="A8" s="597" t="s">
        <v>88</v>
      </c>
      <c r="B8" s="597" t="s">
        <v>113</v>
      </c>
      <c r="C8" s="707" t="s">
        <v>103</v>
      </c>
      <c r="D8" s="707"/>
      <c r="E8" s="707"/>
      <c r="F8" s="279"/>
      <c r="G8" s="601" t="s">
        <v>102</v>
      </c>
      <c r="H8" s="601"/>
      <c r="I8" s="601"/>
      <c r="J8" s="601"/>
      <c r="K8" s="601"/>
      <c r="L8" s="601"/>
    </row>
    <row r="9" spans="1:14" s="58" customFormat="1" ht="35" customHeight="1" x14ac:dyDescent="0.35">
      <c r="A9" s="597"/>
      <c r="B9" s="597"/>
      <c r="C9" s="470" t="s">
        <v>101</v>
      </c>
      <c r="D9" s="470" t="s">
        <v>111</v>
      </c>
      <c r="E9" s="470" t="s">
        <v>94</v>
      </c>
      <c r="F9" s="396"/>
      <c r="G9" s="470" t="s">
        <v>100</v>
      </c>
      <c r="H9" s="470" t="s">
        <v>98</v>
      </c>
      <c r="I9" s="470" t="s">
        <v>97</v>
      </c>
      <c r="J9" s="470" t="s">
        <v>488</v>
      </c>
      <c r="K9" s="470" t="s">
        <v>487</v>
      </c>
      <c r="L9" s="470" t="s">
        <v>94</v>
      </c>
    </row>
    <row r="10" spans="1:14" ht="14.4" customHeight="1" x14ac:dyDescent="0.35">
      <c r="A10" s="530" t="s">
        <v>992</v>
      </c>
      <c r="B10" s="185" t="s">
        <v>483</v>
      </c>
      <c r="C10" s="186">
        <v>133152.6</v>
      </c>
      <c r="D10" s="186">
        <v>5819.39</v>
      </c>
      <c r="E10" s="186">
        <f t="shared" ref="E10:E16" si="0">SUM(C10:D10)</f>
        <v>138971.99000000002</v>
      </c>
      <c r="F10" s="704"/>
      <c r="G10" s="186">
        <f t="shared" ref="G10:G16" si="1">+C10*25%</f>
        <v>33288.15</v>
      </c>
      <c r="H10" s="306">
        <f t="shared" ref="H10:H16" si="2">(+C10/30)*5</f>
        <v>22192.1</v>
      </c>
      <c r="I10" s="186">
        <f t="shared" ref="I10:I16" si="3">(+C10/30)*40</f>
        <v>177536.8</v>
      </c>
      <c r="J10" s="186">
        <f t="shared" ref="J10:J16" si="4">4109.08*12</f>
        <v>49308.959999999999</v>
      </c>
      <c r="K10" s="186">
        <v>1500</v>
      </c>
      <c r="L10" s="186">
        <f t="shared" ref="L10:L16" si="5">SUM(G10:K10)</f>
        <v>283826.01</v>
      </c>
    </row>
    <row r="11" spans="1:14" ht="14.4" customHeight="1" x14ac:dyDescent="0.35">
      <c r="A11" s="531" t="s">
        <v>993</v>
      </c>
      <c r="B11" s="75" t="s">
        <v>484</v>
      </c>
      <c r="C11" s="186">
        <v>115158.3</v>
      </c>
      <c r="D11" s="186">
        <v>5819</v>
      </c>
      <c r="E11" s="186">
        <f t="shared" si="0"/>
        <v>120977.3</v>
      </c>
      <c r="F11" s="704"/>
      <c r="G11" s="186">
        <f t="shared" si="1"/>
        <v>28789.575000000001</v>
      </c>
      <c r="H11" s="306">
        <f t="shared" si="2"/>
        <v>19193.05</v>
      </c>
      <c r="I11" s="186">
        <f t="shared" si="3"/>
        <v>153544.4</v>
      </c>
      <c r="J11" s="186">
        <f t="shared" si="4"/>
        <v>49308.959999999999</v>
      </c>
      <c r="K11" s="186">
        <v>1500</v>
      </c>
      <c r="L11" s="186">
        <f t="shared" si="5"/>
        <v>252335.98499999999</v>
      </c>
    </row>
    <row r="12" spans="1:14" ht="14.4" customHeight="1" x14ac:dyDescent="0.35">
      <c r="A12" s="530" t="s">
        <v>994</v>
      </c>
      <c r="B12" s="75" t="s">
        <v>482</v>
      </c>
      <c r="C12" s="186">
        <v>115158.3</v>
      </c>
      <c r="D12" s="186">
        <v>2909.69</v>
      </c>
      <c r="E12" s="186">
        <f t="shared" si="0"/>
        <v>118067.99</v>
      </c>
      <c r="F12" s="704"/>
      <c r="G12" s="186">
        <f t="shared" si="1"/>
        <v>28789.575000000001</v>
      </c>
      <c r="H12" s="306">
        <f t="shared" si="2"/>
        <v>19193.05</v>
      </c>
      <c r="I12" s="186">
        <f t="shared" si="3"/>
        <v>153544.4</v>
      </c>
      <c r="J12" s="186">
        <f t="shared" si="4"/>
        <v>49308.959999999999</v>
      </c>
      <c r="K12" s="186">
        <v>1500</v>
      </c>
      <c r="L12" s="186">
        <f t="shared" si="5"/>
        <v>252335.98499999999</v>
      </c>
    </row>
    <row r="13" spans="1:14" ht="14.4" customHeight="1" x14ac:dyDescent="0.35">
      <c r="A13" s="531" t="s">
        <v>995</v>
      </c>
      <c r="B13" s="75" t="s">
        <v>480</v>
      </c>
      <c r="C13" s="186">
        <v>65653.8</v>
      </c>
      <c r="D13" s="186">
        <v>2286.19</v>
      </c>
      <c r="E13" s="186">
        <f t="shared" si="0"/>
        <v>67939.990000000005</v>
      </c>
      <c r="F13" s="704"/>
      <c r="G13" s="186">
        <f t="shared" si="1"/>
        <v>16413.45</v>
      </c>
      <c r="H13" s="306">
        <f t="shared" si="2"/>
        <v>10942.3</v>
      </c>
      <c r="I13" s="186">
        <f t="shared" si="3"/>
        <v>87538.4</v>
      </c>
      <c r="J13" s="186">
        <f t="shared" si="4"/>
        <v>49308.959999999999</v>
      </c>
      <c r="K13" s="186">
        <v>1500</v>
      </c>
      <c r="L13" s="186">
        <f t="shared" si="5"/>
        <v>165703.10999999999</v>
      </c>
    </row>
    <row r="14" spans="1:14" ht="14.4" customHeight="1" x14ac:dyDescent="0.35">
      <c r="A14" s="530" t="s">
        <v>996</v>
      </c>
      <c r="B14" s="75" t="s">
        <v>481</v>
      </c>
      <c r="C14" s="186">
        <v>65653.8</v>
      </c>
      <c r="D14" s="186">
        <v>2286.19</v>
      </c>
      <c r="E14" s="186">
        <f t="shared" si="0"/>
        <v>67939.990000000005</v>
      </c>
      <c r="F14" s="704"/>
      <c r="G14" s="186">
        <f t="shared" si="1"/>
        <v>16413.45</v>
      </c>
      <c r="H14" s="306">
        <f t="shared" si="2"/>
        <v>10942.3</v>
      </c>
      <c r="I14" s="186">
        <f t="shared" si="3"/>
        <v>87538.4</v>
      </c>
      <c r="J14" s="186">
        <f t="shared" si="4"/>
        <v>49308.959999999999</v>
      </c>
      <c r="K14" s="186">
        <v>1500</v>
      </c>
      <c r="L14" s="186">
        <f t="shared" si="5"/>
        <v>165703.10999999999</v>
      </c>
    </row>
    <row r="15" spans="1:14" ht="14.4" customHeight="1" x14ac:dyDescent="0.35">
      <c r="A15" s="531" t="s">
        <v>997</v>
      </c>
      <c r="B15" s="75" t="s">
        <v>479</v>
      </c>
      <c r="C15" s="186">
        <v>42193.94</v>
      </c>
      <c r="D15" s="186">
        <v>2286.19</v>
      </c>
      <c r="E15" s="186">
        <f t="shared" si="0"/>
        <v>44480.130000000005</v>
      </c>
      <c r="F15" s="704"/>
      <c r="G15" s="186">
        <f t="shared" si="1"/>
        <v>10548.485000000001</v>
      </c>
      <c r="H15" s="306">
        <f t="shared" si="2"/>
        <v>7032.3233333333337</v>
      </c>
      <c r="I15" s="186">
        <f t="shared" si="3"/>
        <v>56258.58666666667</v>
      </c>
      <c r="J15" s="186">
        <f t="shared" si="4"/>
        <v>49308.959999999999</v>
      </c>
      <c r="K15" s="186">
        <v>1500</v>
      </c>
      <c r="L15" s="186">
        <f t="shared" si="5"/>
        <v>124648.35500000001</v>
      </c>
    </row>
    <row r="16" spans="1:14" ht="14.4" customHeight="1" x14ac:dyDescent="0.35">
      <c r="A16" s="530" t="s">
        <v>1041</v>
      </c>
      <c r="B16" s="75" t="s">
        <v>478</v>
      </c>
      <c r="C16" s="186">
        <v>42193.94</v>
      </c>
      <c r="D16" s="186">
        <v>2286.19</v>
      </c>
      <c r="E16" s="186">
        <f t="shared" si="0"/>
        <v>44480.130000000005</v>
      </c>
      <c r="F16" s="704"/>
      <c r="G16" s="186">
        <f t="shared" si="1"/>
        <v>10548.485000000001</v>
      </c>
      <c r="H16" s="306">
        <f t="shared" si="2"/>
        <v>7032.3233333333337</v>
      </c>
      <c r="I16" s="186">
        <f t="shared" si="3"/>
        <v>56258.58666666667</v>
      </c>
      <c r="J16" s="186">
        <f t="shared" si="4"/>
        <v>49308.959999999999</v>
      </c>
      <c r="K16" s="186">
        <v>1500</v>
      </c>
      <c r="L16" s="186">
        <f t="shared" si="5"/>
        <v>124648.35500000001</v>
      </c>
    </row>
    <row r="18" spans="1:14" ht="14.4" customHeight="1" x14ac:dyDescent="0.35">
      <c r="A18" s="625" t="s">
        <v>104</v>
      </c>
      <c r="B18" s="625"/>
      <c r="C18" s="625"/>
      <c r="D18" s="307"/>
      <c r="E18" s="307"/>
      <c r="F18" s="307"/>
      <c r="G18" s="307"/>
      <c r="H18" s="307"/>
      <c r="I18" s="307"/>
      <c r="J18" s="307"/>
      <c r="K18" s="307"/>
      <c r="L18" s="307"/>
      <c r="M18" s="307"/>
      <c r="N18" s="307"/>
    </row>
    <row r="19" spans="1:14" ht="15.5" customHeight="1" x14ac:dyDescent="0.35">
      <c r="A19" s="596" t="s">
        <v>88</v>
      </c>
      <c r="B19" s="599" t="s">
        <v>970</v>
      </c>
      <c r="C19" s="705" t="s">
        <v>971</v>
      </c>
      <c r="D19" s="705"/>
      <c r="E19" s="705"/>
      <c r="F19" s="279"/>
      <c r="G19" s="598" t="s">
        <v>972</v>
      </c>
      <c r="H19" s="598"/>
      <c r="I19" s="598"/>
      <c r="J19" s="598"/>
      <c r="K19" s="598"/>
      <c r="L19" s="598"/>
    </row>
    <row r="20" spans="1:14" s="308" customFormat="1" ht="36.5" customHeight="1" x14ac:dyDescent="0.35">
      <c r="A20" s="596"/>
      <c r="B20" s="599"/>
      <c r="C20" s="473" t="s">
        <v>973</v>
      </c>
      <c r="D20" s="473" t="s">
        <v>974</v>
      </c>
      <c r="E20" s="473" t="s">
        <v>975</v>
      </c>
      <c r="F20" s="399"/>
      <c r="G20" s="473" t="s">
        <v>976</v>
      </c>
      <c r="H20" s="473" t="s">
        <v>977</v>
      </c>
      <c r="I20" s="473" t="s">
        <v>978</v>
      </c>
      <c r="J20" s="470" t="s">
        <v>488</v>
      </c>
      <c r="K20" s="470" t="s">
        <v>487</v>
      </c>
      <c r="L20" s="473" t="s">
        <v>975</v>
      </c>
    </row>
    <row r="21" spans="1:14" ht="14.4" customHeight="1" x14ac:dyDescent="0.35">
      <c r="A21" s="532" t="s">
        <v>998</v>
      </c>
      <c r="B21" s="185" t="s">
        <v>477</v>
      </c>
      <c r="C21" s="186">
        <v>21976.61</v>
      </c>
      <c r="D21" s="186">
        <v>2286.19</v>
      </c>
      <c r="E21" s="186">
        <f>SUM(C21:D21)</f>
        <v>24262.799999999999</v>
      </c>
      <c r="F21" s="704"/>
      <c r="G21" s="186">
        <f>+C21*25%</f>
        <v>5494.1525000000001</v>
      </c>
      <c r="H21" s="306">
        <f>(+C21/30)*5</f>
        <v>3662.7683333333334</v>
      </c>
      <c r="I21" s="186">
        <f>(+C21/30)*40</f>
        <v>29302.146666666667</v>
      </c>
      <c r="J21" s="186">
        <v>34759</v>
      </c>
      <c r="K21" s="186">
        <v>1500</v>
      </c>
      <c r="L21" s="186">
        <f>SUM(G21:K21)</f>
        <v>74718.067500000005</v>
      </c>
    </row>
    <row r="22" spans="1:14" ht="14.4" customHeight="1" x14ac:dyDescent="0.35">
      <c r="A22" s="533" t="s">
        <v>999</v>
      </c>
      <c r="B22" s="15" t="s">
        <v>1089</v>
      </c>
      <c r="C22" s="186">
        <v>17544.240000000002</v>
      </c>
      <c r="D22" s="186">
        <v>2286.19</v>
      </c>
      <c r="E22" s="186">
        <f>SUM(C22:D22)</f>
        <v>19830.43</v>
      </c>
      <c r="F22" s="704"/>
      <c r="G22" s="186">
        <f>+C22*25%</f>
        <v>4386.0600000000004</v>
      </c>
      <c r="H22" s="306">
        <f>(+C22/30)*5</f>
        <v>2924.0400000000004</v>
      </c>
      <c r="I22" s="186">
        <f>(+C22/30)*40</f>
        <v>23392.320000000003</v>
      </c>
      <c r="J22" s="186">
        <v>27249</v>
      </c>
      <c r="K22" s="186">
        <v>1500</v>
      </c>
      <c r="L22" s="186">
        <f>SUM(G22:K22)</f>
        <v>59451.420000000006</v>
      </c>
    </row>
    <row r="23" spans="1:14" ht="14.4" customHeight="1" x14ac:dyDescent="0.35">
      <c r="A23" s="532" t="s">
        <v>1000</v>
      </c>
      <c r="B23" s="15" t="s">
        <v>1090</v>
      </c>
      <c r="C23" s="186">
        <v>15021.41</v>
      </c>
      <c r="D23" s="186">
        <v>2286.19</v>
      </c>
      <c r="E23" s="186">
        <f>SUM(C23:D23)</f>
        <v>17307.599999999999</v>
      </c>
      <c r="F23" s="704"/>
      <c r="G23" s="186">
        <f>+C23*25%</f>
        <v>3755.3525</v>
      </c>
      <c r="H23" s="306">
        <f>(+C23/30)*5</f>
        <v>2503.5683333333332</v>
      </c>
      <c r="I23" s="186">
        <f>(+C23/30)*40</f>
        <v>20028.546666666665</v>
      </c>
      <c r="J23" s="186">
        <v>23758.86</v>
      </c>
      <c r="K23" s="186">
        <v>1500</v>
      </c>
      <c r="L23" s="186">
        <f>SUM(G23:K23)</f>
        <v>51546.327499999999</v>
      </c>
    </row>
    <row r="24" spans="1:14" ht="13.5" customHeight="1" x14ac:dyDescent="0.35"/>
    <row r="25" spans="1:14" s="58" customFormat="1" ht="14.4" customHeight="1" x14ac:dyDescent="0.35">
      <c r="A25" s="625" t="s">
        <v>489</v>
      </c>
      <c r="B25" s="625"/>
      <c r="C25" s="625"/>
      <c r="D25" s="281"/>
      <c r="E25" s="519"/>
      <c r="F25" s="281"/>
      <c r="G25" s="281"/>
      <c r="H25" s="281"/>
      <c r="I25" s="281"/>
      <c r="J25" s="281"/>
      <c r="K25" s="281"/>
      <c r="L25" s="281"/>
      <c r="M25" s="281"/>
      <c r="N25" s="281"/>
    </row>
    <row r="26" spans="1:14" s="58" customFormat="1" ht="15.5" customHeight="1" x14ac:dyDescent="0.35">
      <c r="A26" s="596" t="s">
        <v>88</v>
      </c>
      <c r="B26" s="599" t="s">
        <v>970</v>
      </c>
      <c r="C26" s="705" t="s">
        <v>971</v>
      </c>
      <c r="D26" s="705"/>
      <c r="E26" s="705"/>
      <c r="F26" s="281"/>
      <c r="G26" s="598" t="s">
        <v>972</v>
      </c>
      <c r="H26" s="598"/>
      <c r="I26" s="598"/>
      <c r="J26" s="598"/>
      <c r="K26" s="598"/>
      <c r="L26" s="598"/>
    </row>
    <row r="27" spans="1:14" s="274" customFormat="1" ht="36.5" customHeight="1" x14ac:dyDescent="0.35">
      <c r="A27" s="596"/>
      <c r="B27" s="599"/>
      <c r="C27" s="473" t="s">
        <v>973</v>
      </c>
      <c r="D27" s="473" t="s">
        <v>974</v>
      </c>
      <c r="E27" s="473" t="s">
        <v>975</v>
      </c>
      <c r="F27" s="281"/>
      <c r="G27" s="473" t="s">
        <v>976</v>
      </c>
      <c r="H27" s="473" t="s">
        <v>977</v>
      </c>
      <c r="I27" s="473" t="s">
        <v>978</v>
      </c>
      <c r="J27" s="470" t="s">
        <v>488</v>
      </c>
      <c r="K27" s="470" t="s">
        <v>487</v>
      </c>
      <c r="L27" s="473" t="s">
        <v>975</v>
      </c>
    </row>
    <row r="28" spans="1:14" ht="14.4" customHeight="1" x14ac:dyDescent="0.35">
      <c r="A28" s="532" t="s">
        <v>1080</v>
      </c>
      <c r="B28" s="185" t="s">
        <v>69</v>
      </c>
      <c r="C28" s="186">
        <v>42193.34</v>
      </c>
      <c r="D28" s="186">
        <v>0</v>
      </c>
      <c r="E28" s="186">
        <f>SUM(C28:D28)</f>
        <v>42193.34</v>
      </c>
      <c r="F28" s="358"/>
      <c r="G28" s="186">
        <v>7947.49</v>
      </c>
      <c r="H28" s="306">
        <v>0</v>
      </c>
      <c r="I28" s="186">
        <v>42386.6</v>
      </c>
      <c r="J28" s="186">
        <v>0</v>
      </c>
      <c r="K28" s="186">
        <v>0</v>
      </c>
      <c r="L28" s="186">
        <f>SUM(G28:K28)</f>
        <v>50334.09</v>
      </c>
    </row>
    <row r="29" spans="1:14" ht="14.4" customHeight="1" x14ac:dyDescent="0.35">
      <c r="A29" s="533" t="s">
        <v>1081</v>
      </c>
      <c r="B29" s="75" t="s">
        <v>486</v>
      </c>
      <c r="C29" s="186">
        <v>21976.61</v>
      </c>
      <c r="D29" s="186">
        <v>0</v>
      </c>
      <c r="E29" s="186">
        <f>SUM(C29:D29)</f>
        <v>21976.61</v>
      </c>
      <c r="F29" s="358"/>
      <c r="G29" s="186">
        <v>5494.15</v>
      </c>
      <c r="H29" s="306">
        <v>0</v>
      </c>
      <c r="I29" s="186">
        <v>29302.14</v>
      </c>
      <c r="J29" s="186">
        <v>0</v>
      </c>
      <c r="K29" s="186">
        <v>0</v>
      </c>
      <c r="L29" s="186">
        <f>SUM(G29:K29)</f>
        <v>34796.29</v>
      </c>
    </row>
    <row r="30" spans="1:14" ht="14.4" customHeight="1" x14ac:dyDescent="0.35">
      <c r="A30" s="532" t="s">
        <v>1082</v>
      </c>
      <c r="B30" s="75" t="s">
        <v>485</v>
      </c>
      <c r="C30" s="186">
        <v>15021.41</v>
      </c>
      <c r="D30" s="186">
        <v>0</v>
      </c>
      <c r="E30" s="186">
        <f>SUM(C30:D30)</f>
        <v>15021.41</v>
      </c>
      <c r="F30" s="358"/>
      <c r="G30" s="186">
        <v>2190.62</v>
      </c>
      <c r="H30" s="306">
        <v>0</v>
      </c>
      <c r="I30" s="186">
        <v>11683.82</v>
      </c>
      <c r="J30" s="186">
        <v>0</v>
      </c>
      <c r="K30" s="186">
        <v>0</v>
      </c>
      <c r="L30" s="186">
        <f>SUM(G30:K30)</f>
        <v>13874.439999999999</v>
      </c>
    </row>
    <row r="31" spans="1:14" ht="14.4" customHeight="1" x14ac:dyDescent="0.35">
      <c r="A31" s="533" t="s">
        <v>1083</v>
      </c>
      <c r="B31" s="75" t="s">
        <v>476</v>
      </c>
      <c r="C31" s="186">
        <v>10858.68</v>
      </c>
      <c r="D31" s="186">
        <v>0</v>
      </c>
      <c r="E31" s="186">
        <f>SUM(C31:D31)</f>
        <v>10858.68</v>
      </c>
      <c r="F31" s="358"/>
      <c r="G31" s="186">
        <v>907.37</v>
      </c>
      <c r="H31" s="306">
        <v>0</v>
      </c>
      <c r="I31" s="186">
        <v>4839.3</v>
      </c>
      <c r="J31" s="186">
        <v>0</v>
      </c>
      <c r="K31" s="186">
        <v>0</v>
      </c>
      <c r="L31" s="186">
        <f>SUM(G31:K31)</f>
        <v>5746.67</v>
      </c>
    </row>
    <row r="32" spans="1:14" x14ac:dyDescent="0.35">
      <c r="F32" s="281"/>
    </row>
  </sheetData>
  <mergeCells count="23">
    <mergeCell ref="G26:L26"/>
    <mergeCell ref="A6:L6"/>
    <mergeCell ref="B1:L1"/>
    <mergeCell ref="A2:L2"/>
    <mergeCell ref="A3:L3"/>
    <mergeCell ref="A4:L4"/>
    <mergeCell ref="A5:L5"/>
    <mergeCell ref="A7:C7"/>
    <mergeCell ref="A8:A9"/>
    <mergeCell ref="F10:F16"/>
    <mergeCell ref="A18:C18"/>
    <mergeCell ref="A19:A20"/>
    <mergeCell ref="B8:B9"/>
    <mergeCell ref="C8:E8"/>
    <mergeCell ref="G8:L8"/>
    <mergeCell ref="G19:L19"/>
    <mergeCell ref="F21:F23"/>
    <mergeCell ref="B19:B20"/>
    <mergeCell ref="C19:E19"/>
    <mergeCell ref="A25:C25"/>
    <mergeCell ref="A26:A27"/>
    <mergeCell ref="B26:B27"/>
    <mergeCell ref="C26:E26"/>
  </mergeCells>
  <printOptions horizontalCentered="1"/>
  <pageMargins left="0.47244094488188981" right="0.47244094488188981" top="0.86614173228346458" bottom="0.47244094488188981" header="0" footer="0"/>
  <pageSetup scale="76" fitToHeight="0" orientation="landscape" r:id="rId1"/>
  <headerFooter>
    <oddHeader>&amp;L&amp;G</oddHeader>
    <oddFooter>&amp;R&amp;G</oddFooter>
  </headerFooter>
  <legacyDrawingHF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E45"/>
  <sheetViews>
    <sheetView showGridLines="0" workbookViewId="0">
      <selection activeCell="I14" sqref="I14"/>
    </sheetView>
  </sheetViews>
  <sheetFormatPr baseColWidth="10" defaultColWidth="8.453125" defaultRowHeight="14.5" x14ac:dyDescent="0.35"/>
  <cols>
    <col min="1" max="1" width="25.90625" style="19" customWidth="1"/>
    <col min="2" max="2" width="35.90625" style="19" customWidth="1"/>
    <col min="3" max="3" width="15.81640625" style="96" customWidth="1"/>
    <col min="4" max="5" width="15.81640625" style="19" customWidth="1"/>
    <col min="6" max="248" width="11.54296875" style="19" customWidth="1"/>
    <col min="249" max="249" width="5.453125" style="19" bestFit="1" customWidth="1"/>
    <col min="250" max="250" width="39.36328125" style="19" bestFit="1" customWidth="1"/>
    <col min="251" max="251" width="16.453125" style="19" customWidth="1"/>
    <col min="252" max="253" width="12.453125" style="19" customWidth="1"/>
    <col min="254" max="254" width="7.6328125" style="19" bestFit="1" customWidth="1"/>
    <col min="255" max="255" width="0.6328125" style="19" customWidth="1"/>
    <col min="256" max="16384" width="8.453125" style="19"/>
  </cols>
  <sheetData>
    <row r="2" spans="1:5" ht="13.75" customHeight="1" x14ac:dyDescent="0.35">
      <c r="A2" s="709" t="s">
        <v>11</v>
      </c>
      <c r="B2" s="709"/>
      <c r="C2" s="709"/>
      <c r="D2" s="709"/>
      <c r="E2" s="709"/>
    </row>
    <row r="3" spans="1:5" ht="14" customHeight="1" x14ac:dyDescent="0.35">
      <c r="A3" s="710" t="s">
        <v>84</v>
      </c>
      <c r="B3" s="710"/>
      <c r="C3" s="710"/>
      <c r="D3" s="710"/>
      <c r="E3" s="710"/>
    </row>
    <row r="4" spans="1:5" s="45" customFormat="1" ht="14" customHeight="1" x14ac:dyDescent="0.35">
      <c r="A4" s="710" t="s">
        <v>36</v>
      </c>
      <c r="B4" s="710"/>
      <c r="C4" s="710"/>
      <c r="D4" s="710"/>
      <c r="E4" s="710"/>
    </row>
    <row r="5" spans="1:5" s="45" customFormat="1" ht="14" customHeight="1" x14ac:dyDescent="0.35">
      <c r="A5" s="710" t="s">
        <v>83</v>
      </c>
      <c r="B5" s="710"/>
      <c r="C5" s="710"/>
      <c r="D5" s="710"/>
      <c r="E5" s="710"/>
    </row>
    <row r="6" spans="1:5" s="45" customFormat="1" ht="14" customHeight="1" x14ac:dyDescent="0.35">
      <c r="A6" s="604" t="s">
        <v>82</v>
      </c>
      <c r="B6" s="604"/>
      <c r="C6" s="604"/>
      <c r="D6" s="604"/>
      <c r="E6" s="604"/>
    </row>
    <row r="7" spans="1:5" s="45" customFormat="1" x14ac:dyDescent="0.35">
      <c r="A7" s="708"/>
      <c r="B7" s="708"/>
      <c r="C7" s="708"/>
      <c r="D7" s="708"/>
      <c r="E7" s="708"/>
    </row>
    <row r="8" spans="1:5" ht="12" customHeight="1" x14ac:dyDescent="0.35">
      <c r="A8" s="589" t="s">
        <v>81</v>
      </c>
      <c r="B8" s="590" t="s">
        <v>80</v>
      </c>
      <c r="C8" s="591" t="s">
        <v>79</v>
      </c>
      <c r="D8" s="590" t="s">
        <v>78</v>
      </c>
      <c r="E8" s="590"/>
    </row>
    <row r="9" spans="1:5" s="113" customFormat="1" ht="12" customHeight="1" x14ac:dyDescent="0.35">
      <c r="A9" s="589"/>
      <c r="B9" s="590"/>
      <c r="C9" s="591"/>
      <c r="D9" s="591" t="s">
        <v>77</v>
      </c>
      <c r="E9" s="591" t="s">
        <v>76</v>
      </c>
    </row>
    <row r="10" spans="1:5" s="113" customFormat="1" ht="12" customHeight="1" x14ac:dyDescent="0.35">
      <c r="A10" s="713"/>
      <c r="B10" s="714"/>
      <c r="C10" s="715"/>
      <c r="D10" s="715"/>
      <c r="E10" s="715"/>
    </row>
    <row r="11" spans="1:5" s="45" customFormat="1" x14ac:dyDescent="0.35">
      <c r="A11" s="112"/>
      <c r="B11" s="44"/>
      <c r="C11" s="44"/>
      <c r="D11" s="44"/>
      <c r="E11" s="44"/>
    </row>
    <row r="12" spans="1:5" s="35" customFormat="1" x14ac:dyDescent="0.35">
      <c r="A12" s="585" t="s">
        <v>30</v>
      </c>
      <c r="B12" s="586"/>
      <c r="C12" s="44"/>
      <c r="D12" s="44"/>
      <c r="E12" s="44"/>
    </row>
    <row r="13" spans="1:5" ht="13.25" customHeight="1" x14ac:dyDescent="0.35">
      <c r="A13" s="109" t="s">
        <v>992</v>
      </c>
      <c r="B13" s="111" t="s">
        <v>506</v>
      </c>
      <c r="C13" s="110">
        <v>3</v>
      </c>
      <c r="D13" s="100">
        <v>106058.7</v>
      </c>
      <c r="E13" s="100">
        <v>106058.7</v>
      </c>
    </row>
    <row r="14" spans="1:5" ht="28" customHeight="1" x14ac:dyDescent="0.35">
      <c r="A14" s="109" t="s">
        <v>1091</v>
      </c>
      <c r="B14" s="111" t="s">
        <v>505</v>
      </c>
      <c r="C14" s="110">
        <v>4</v>
      </c>
      <c r="D14" s="100">
        <v>45977.7</v>
      </c>
      <c r="E14" s="100">
        <v>45977.7</v>
      </c>
    </row>
    <row r="15" spans="1:5" s="99" customFormat="1" ht="13.25" customHeight="1" x14ac:dyDescent="0.35">
      <c r="A15" s="109" t="s">
        <v>1092</v>
      </c>
      <c r="B15" s="54" t="s">
        <v>504</v>
      </c>
      <c r="C15" s="110">
        <v>2</v>
      </c>
      <c r="D15" s="100">
        <v>37503.599999999999</v>
      </c>
      <c r="E15" s="100">
        <v>37503.599999999999</v>
      </c>
    </row>
    <row r="16" spans="1:5" ht="13.25" customHeight="1" x14ac:dyDescent="0.35">
      <c r="A16" s="109" t="s">
        <v>1042</v>
      </c>
      <c r="B16" s="369" t="s">
        <v>434</v>
      </c>
      <c r="C16" s="110">
        <v>1</v>
      </c>
      <c r="D16" s="100">
        <v>29645.399999999998</v>
      </c>
      <c r="E16" s="100">
        <v>29645.399999999998</v>
      </c>
    </row>
    <row r="17" spans="1:5" ht="27.5" customHeight="1" x14ac:dyDescent="0.35">
      <c r="A17" s="109" t="s">
        <v>1093</v>
      </c>
      <c r="B17" s="111" t="s">
        <v>486</v>
      </c>
      <c r="C17" s="110">
        <v>5</v>
      </c>
      <c r="D17" s="100">
        <v>29028.9</v>
      </c>
      <c r="E17" s="100">
        <v>29028.9</v>
      </c>
    </row>
    <row r="18" spans="1:5" ht="27" customHeight="1" x14ac:dyDescent="0.35">
      <c r="A18" s="109" t="s">
        <v>1094</v>
      </c>
      <c r="B18" s="111" t="s">
        <v>503</v>
      </c>
      <c r="C18" s="110">
        <v>7</v>
      </c>
      <c r="D18" s="100">
        <v>18764.100000000002</v>
      </c>
      <c r="E18" s="100">
        <v>18764.100000000002</v>
      </c>
    </row>
    <row r="19" spans="1:5" ht="13.25" customHeight="1" x14ac:dyDescent="0.35">
      <c r="A19" s="109" t="e">
        <f>VLOOKUP(B19,'INAIP - Tabuladores'!#REF!,2,0)</f>
        <v>#REF!</v>
      </c>
      <c r="B19" s="111" t="s">
        <v>502</v>
      </c>
      <c r="C19" s="110">
        <v>1</v>
      </c>
      <c r="D19" s="100">
        <v>18764.100000000002</v>
      </c>
      <c r="E19" s="100">
        <v>18764.100000000002</v>
      </c>
    </row>
    <row r="20" spans="1:5" ht="28" customHeight="1" x14ac:dyDescent="0.35">
      <c r="A20" s="109" t="s">
        <v>1095</v>
      </c>
      <c r="B20" s="111" t="s">
        <v>501</v>
      </c>
      <c r="C20" s="110">
        <v>6</v>
      </c>
      <c r="D20" s="100">
        <f>521.15*30</f>
        <v>15634.5</v>
      </c>
      <c r="E20" s="100">
        <f>521.15*30</f>
        <v>15634.5</v>
      </c>
    </row>
    <row r="21" spans="1:5" ht="90" customHeight="1" x14ac:dyDescent="0.35">
      <c r="A21" s="109" t="s">
        <v>1097</v>
      </c>
      <c r="B21" s="111" t="s">
        <v>500</v>
      </c>
      <c r="C21" s="110">
        <v>23</v>
      </c>
      <c r="D21" s="100">
        <f t="shared" ref="D21:E29" si="0">418.45*30</f>
        <v>12553.5</v>
      </c>
      <c r="E21" s="100">
        <f t="shared" si="0"/>
        <v>12553.5</v>
      </c>
    </row>
    <row r="22" spans="1:5" ht="13.25" customHeight="1" x14ac:dyDescent="0.35">
      <c r="A22" s="109" t="s">
        <v>1055</v>
      </c>
      <c r="B22" s="54" t="s">
        <v>499</v>
      </c>
      <c r="C22" s="110">
        <v>1</v>
      </c>
      <c r="D22" s="100">
        <f t="shared" si="0"/>
        <v>12553.5</v>
      </c>
      <c r="E22" s="100">
        <f t="shared" si="0"/>
        <v>12553.5</v>
      </c>
    </row>
    <row r="23" spans="1:5" ht="13.25" customHeight="1" x14ac:dyDescent="0.35">
      <c r="A23" s="109" t="s">
        <v>1057</v>
      </c>
      <c r="B23" s="54" t="s">
        <v>498</v>
      </c>
      <c r="C23" s="110">
        <v>1</v>
      </c>
      <c r="D23" s="100">
        <f t="shared" si="0"/>
        <v>12553.5</v>
      </c>
      <c r="E23" s="100">
        <f t="shared" si="0"/>
        <v>12553.5</v>
      </c>
    </row>
    <row r="24" spans="1:5" ht="13.25" customHeight="1" x14ac:dyDescent="0.35">
      <c r="A24" s="109" t="s">
        <v>1058</v>
      </c>
      <c r="B24" s="54" t="s">
        <v>497</v>
      </c>
      <c r="C24" s="110">
        <v>1</v>
      </c>
      <c r="D24" s="100">
        <f t="shared" si="0"/>
        <v>12553.5</v>
      </c>
      <c r="E24" s="100">
        <f t="shared" si="0"/>
        <v>12553.5</v>
      </c>
    </row>
    <row r="25" spans="1:5" ht="13.25" customHeight="1" x14ac:dyDescent="0.35">
      <c r="A25" s="109" t="s">
        <v>1020</v>
      </c>
      <c r="B25" s="111" t="s">
        <v>198</v>
      </c>
      <c r="C25" s="110">
        <v>3</v>
      </c>
      <c r="D25" s="100">
        <f t="shared" si="0"/>
        <v>12553.5</v>
      </c>
      <c r="E25" s="100">
        <f t="shared" si="0"/>
        <v>12553.5</v>
      </c>
    </row>
    <row r="26" spans="1:5" ht="13.25" customHeight="1" x14ac:dyDescent="0.35">
      <c r="A26" s="109" t="s">
        <v>1022</v>
      </c>
      <c r="B26" s="111" t="s">
        <v>142</v>
      </c>
      <c r="C26" s="110">
        <v>2</v>
      </c>
      <c r="D26" s="100">
        <f t="shared" si="0"/>
        <v>12553.5</v>
      </c>
      <c r="E26" s="100">
        <f t="shared" si="0"/>
        <v>12553.5</v>
      </c>
    </row>
    <row r="27" spans="1:5" ht="13.25" customHeight="1" x14ac:dyDescent="0.35">
      <c r="A27" s="109" t="s">
        <v>1037</v>
      </c>
      <c r="B27" s="111" t="s">
        <v>496</v>
      </c>
      <c r="C27" s="110">
        <v>1</v>
      </c>
      <c r="D27" s="100">
        <f t="shared" si="0"/>
        <v>12553.5</v>
      </c>
      <c r="E27" s="100">
        <f t="shared" si="0"/>
        <v>12553.5</v>
      </c>
    </row>
    <row r="28" spans="1:5" ht="13.25" customHeight="1" x14ac:dyDescent="0.35">
      <c r="A28" s="109" t="s">
        <v>1056</v>
      </c>
      <c r="B28" s="54" t="s">
        <v>140</v>
      </c>
      <c r="C28" s="110">
        <v>1</v>
      </c>
      <c r="D28" s="100">
        <f t="shared" si="0"/>
        <v>12553.5</v>
      </c>
      <c r="E28" s="100">
        <f t="shared" si="0"/>
        <v>12553.5</v>
      </c>
    </row>
    <row r="29" spans="1:5" ht="13.25" customHeight="1" x14ac:dyDescent="0.35">
      <c r="A29" s="109" t="s">
        <v>1058</v>
      </c>
      <c r="B29" s="15" t="s">
        <v>184</v>
      </c>
      <c r="C29" s="14">
        <v>1</v>
      </c>
      <c r="D29" s="108">
        <f t="shared" si="0"/>
        <v>12553.5</v>
      </c>
      <c r="E29" s="108">
        <f t="shared" si="0"/>
        <v>12553.5</v>
      </c>
    </row>
    <row r="30" spans="1:5" ht="12" customHeight="1" x14ac:dyDescent="0.35">
      <c r="A30" s="107"/>
      <c r="B30" s="246" t="s">
        <v>673</v>
      </c>
      <c r="C30" s="106">
        <f>SUM(C13:C29)</f>
        <v>63</v>
      </c>
      <c r="D30" s="50"/>
      <c r="E30" s="50"/>
    </row>
    <row r="31" spans="1:5" x14ac:dyDescent="0.35">
      <c r="A31" s="105"/>
      <c r="B31" s="105"/>
      <c r="C31" s="105"/>
      <c r="D31" s="105"/>
      <c r="E31" s="105"/>
    </row>
    <row r="32" spans="1:5" ht="14.15" customHeight="1" x14ac:dyDescent="0.35">
      <c r="A32" s="716" t="s">
        <v>28</v>
      </c>
      <c r="B32" s="717"/>
      <c r="C32" s="103"/>
      <c r="D32" s="103"/>
      <c r="E32" s="103"/>
    </row>
    <row r="33" spans="1:5" s="99" customFormat="1" ht="14.15" customHeight="1" x14ac:dyDescent="0.35">
      <c r="A33" s="109" t="s">
        <v>1084</v>
      </c>
      <c r="B33" s="102" t="s">
        <v>495</v>
      </c>
      <c r="C33" s="101">
        <v>3</v>
      </c>
      <c r="D33" s="100">
        <f t="shared" ref="D33:E36" si="1">418.45*30</f>
        <v>12553.5</v>
      </c>
      <c r="E33" s="100">
        <f t="shared" si="1"/>
        <v>12553.5</v>
      </c>
    </row>
    <row r="34" spans="1:5" s="99" customFormat="1" ht="14.15" customHeight="1" x14ac:dyDescent="0.35">
      <c r="A34" s="109" t="s">
        <v>1085</v>
      </c>
      <c r="B34" s="102" t="s">
        <v>494</v>
      </c>
      <c r="C34" s="101">
        <v>2</v>
      </c>
      <c r="D34" s="100">
        <f t="shared" si="1"/>
        <v>12553.5</v>
      </c>
      <c r="E34" s="100">
        <f t="shared" si="1"/>
        <v>12553.5</v>
      </c>
    </row>
    <row r="35" spans="1:5" s="99" customFormat="1" ht="14.15" customHeight="1" x14ac:dyDescent="0.35">
      <c r="A35" s="109" t="s">
        <v>1086</v>
      </c>
      <c r="B35" s="102" t="s">
        <v>493</v>
      </c>
      <c r="C35" s="101">
        <v>1</v>
      </c>
      <c r="D35" s="100">
        <f t="shared" si="1"/>
        <v>12553.5</v>
      </c>
      <c r="E35" s="100">
        <f t="shared" si="1"/>
        <v>12553.5</v>
      </c>
    </row>
    <row r="36" spans="1:5" s="99" customFormat="1" ht="14.15" customHeight="1" x14ac:dyDescent="0.35">
      <c r="A36" s="109" t="s">
        <v>1087</v>
      </c>
      <c r="B36" s="102" t="s">
        <v>492</v>
      </c>
      <c r="C36" s="101">
        <v>1</v>
      </c>
      <c r="D36" s="100">
        <f t="shared" si="1"/>
        <v>12553.5</v>
      </c>
      <c r="E36" s="100">
        <f t="shared" si="1"/>
        <v>12553.5</v>
      </c>
    </row>
    <row r="37" spans="1:5" ht="17.399999999999999" customHeight="1" x14ac:dyDescent="0.35">
      <c r="A37" s="7"/>
      <c r="B37" s="254" t="s">
        <v>217</v>
      </c>
      <c r="C37" s="104">
        <f>SUM(C33:C36)</f>
        <v>7</v>
      </c>
      <c r="D37" s="711"/>
      <c r="E37" s="712"/>
    </row>
    <row r="38" spans="1:5" s="7" customFormat="1" ht="15.5" customHeight="1" x14ac:dyDescent="0.35">
      <c r="A38" s="27"/>
      <c r="B38" s="27"/>
      <c r="C38" s="27"/>
      <c r="D38" s="27"/>
      <c r="E38" s="27"/>
    </row>
    <row r="39" spans="1:5" x14ac:dyDescent="0.35">
      <c r="B39" s="454" t="s">
        <v>50</v>
      </c>
      <c r="C39" s="457">
        <f>C30+C37</f>
        <v>70</v>
      </c>
    </row>
    <row r="40" spans="1:5" ht="14.4" customHeight="1" x14ac:dyDescent="0.35"/>
    <row r="41" spans="1:5" ht="15.65" customHeight="1" x14ac:dyDescent="0.35">
      <c r="A41" s="718" t="s">
        <v>49</v>
      </c>
      <c r="B41" s="719"/>
      <c r="C41" s="183"/>
      <c r="D41" s="183"/>
      <c r="E41" s="183"/>
    </row>
    <row r="42" spans="1:5" x14ac:dyDescent="0.35">
      <c r="A42" s="716" t="s">
        <v>961</v>
      </c>
      <c r="B42" s="717"/>
      <c r="C42" s="103"/>
      <c r="D42" s="103"/>
      <c r="E42" s="103"/>
    </row>
    <row r="43" spans="1:5" ht="26" x14ac:dyDescent="0.35">
      <c r="A43" s="539" t="s">
        <v>1040</v>
      </c>
      <c r="B43" s="102" t="s">
        <v>491</v>
      </c>
      <c r="C43" s="101">
        <v>2</v>
      </c>
      <c r="D43" s="100">
        <f>418.45*30</f>
        <v>12553.5</v>
      </c>
      <c r="E43" s="100">
        <f>418.45*30</f>
        <v>12553.5</v>
      </c>
    </row>
    <row r="44" spans="1:5" x14ac:dyDescent="0.35">
      <c r="A44" s="7"/>
      <c r="B44" s="62" t="s">
        <v>969</v>
      </c>
      <c r="C44" s="98">
        <f>SUM(C43:C43)</f>
        <v>2</v>
      </c>
      <c r="D44" s="711"/>
      <c r="E44" s="712"/>
    </row>
    <row r="45" spans="1:5" x14ac:dyDescent="0.35">
      <c r="D45" s="97"/>
    </row>
  </sheetData>
  <mergeCells count="18">
    <mergeCell ref="D44:E44"/>
    <mergeCell ref="A8:A10"/>
    <mergeCell ref="B8:B10"/>
    <mergeCell ref="C8:C10"/>
    <mergeCell ref="D8:E8"/>
    <mergeCell ref="D9:D10"/>
    <mergeCell ref="E9:E10"/>
    <mergeCell ref="D37:E37"/>
    <mergeCell ref="A12:B12"/>
    <mergeCell ref="A32:B32"/>
    <mergeCell ref="A42:B42"/>
    <mergeCell ref="A41:B41"/>
    <mergeCell ref="A7:E7"/>
    <mergeCell ref="A2:E2"/>
    <mergeCell ref="A3:E3"/>
    <mergeCell ref="A4:E4"/>
    <mergeCell ref="A5:E5"/>
    <mergeCell ref="A6:E6"/>
  </mergeCells>
  <printOptions horizontalCentered="1"/>
  <pageMargins left="0.47244094488188981" right="0.47244094488188981" top="0.86614173228346458" bottom="0.47244094488188981" header="0" footer="0"/>
  <pageSetup scale="96" fitToHeight="0" orientation="landscape" r:id="rId1"/>
  <headerFooter>
    <oddHeader>&amp;L&amp;G</oddHeader>
    <oddFooter>&amp;R&amp;G</oddFooter>
  </headerFooter>
  <legacyDrawingHF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showGridLines="0" zoomScale="98" workbookViewId="0">
      <selection activeCell="I14" sqref="I14"/>
    </sheetView>
  </sheetViews>
  <sheetFormatPr baseColWidth="10" defaultColWidth="7.54296875" defaultRowHeight="14.5" x14ac:dyDescent="0.35"/>
  <cols>
    <col min="1" max="1" width="15.81640625" style="262" customWidth="1"/>
    <col min="2" max="2" width="40.81640625" style="262" customWidth="1"/>
    <col min="3" max="5" width="14.36328125" style="262" customWidth="1"/>
    <col min="6" max="6" width="1.54296875" style="262" customWidth="1"/>
    <col min="7" max="11" width="14.1796875" style="262" customWidth="1"/>
    <col min="12" max="12" width="11.90625" style="262" customWidth="1"/>
    <col min="13" max="13" width="12.54296875" style="262" customWidth="1"/>
    <col min="14" max="16384" width="7.54296875" style="262"/>
  </cols>
  <sheetData>
    <row r="1" spans="1:13" x14ac:dyDescent="0.35">
      <c r="A1" s="723"/>
      <c r="B1" s="723"/>
      <c r="C1" s="723"/>
      <c r="D1" s="723"/>
      <c r="E1" s="723"/>
      <c r="F1" s="723"/>
      <c r="G1" s="723"/>
      <c r="H1" s="723"/>
      <c r="I1" s="723"/>
      <c r="J1" s="723"/>
      <c r="K1" s="723"/>
    </row>
    <row r="2" spans="1:13" ht="15" customHeight="1" x14ac:dyDescent="0.35">
      <c r="A2" s="724" t="s">
        <v>11</v>
      </c>
      <c r="B2" s="724"/>
      <c r="C2" s="724"/>
      <c r="D2" s="724"/>
      <c r="E2" s="724"/>
      <c r="F2" s="724"/>
      <c r="G2" s="724"/>
      <c r="H2" s="724"/>
      <c r="I2" s="724"/>
      <c r="J2" s="724"/>
      <c r="K2" s="724"/>
    </row>
    <row r="3" spans="1:13" ht="15" customHeight="1" x14ac:dyDescent="0.35">
      <c r="A3" s="724" t="s">
        <v>84</v>
      </c>
      <c r="B3" s="724"/>
      <c r="C3" s="724"/>
      <c r="D3" s="724"/>
      <c r="E3" s="724"/>
      <c r="F3" s="724"/>
      <c r="G3" s="724"/>
      <c r="H3" s="724"/>
      <c r="I3" s="724"/>
      <c r="J3" s="724"/>
      <c r="K3" s="724"/>
    </row>
    <row r="4" spans="1:13" s="80" customFormat="1" ht="12" customHeight="1" x14ac:dyDescent="0.35">
      <c r="A4" s="724" t="s">
        <v>36</v>
      </c>
      <c r="B4" s="724"/>
      <c r="C4" s="724"/>
      <c r="D4" s="724"/>
      <c r="E4" s="724"/>
      <c r="F4" s="724"/>
      <c r="G4" s="724"/>
      <c r="H4" s="724"/>
      <c r="I4" s="724"/>
      <c r="J4" s="724"/>
      <c r="K4" s="724"/>
    </row>
    <row r="5" spans="1:13" x14ac:dyDescent="0.35">
      <c r="A5" s="724" t="s">
        <v>474</v>
      </c>
      <c r="B5" s="724"/>
      <c r="C5" s="724"/>
      <c r="D5" s="724"/>
      <c r="E5" s="724"/>
      <c r="F5" s="724"/>
      <c r="G5" s="724"/>
      <c r="H5" s="724"/>
      <c r="I5" s="724"/>
      <c r="J5" s="724"/>
      <c r="K5" s="724"/>
    </row>
    <row r="6" spans="1:13" s="80" customFormat="1" ht="12" customHeight="1" x14ac:dyDescent="0.35">
      <c r="A6" s="722" t="s">
        <v>82</v>
      </c>
      <c r="B6" s="722"/>
      <c r="C6" s="722"/>
      <c r="D6" s="722"/>
      <c r="E6" s="722"/>
      <c r="F6" s="722"/>
      <c r="G6" s="722"/>
      <c r="H6" s="722"/>
      <c r="I6" s="722"/>
      <c r="J6" s="722"/>
      <c r="K6" s="722"/>
    </row>
    <row r="7" spans="1:13" ht="14" customHeight="1" x14ac:dyDescent="0.35">
      <c r="A7" s="625" t="s">
        <v>114</v>
      </c>
      <c r="B7" s="625"/>
      <c r="C7" s="625"/>
      <c r="D7" s="266"/>
      <c r="E7" s="266"/>
      <c r="F7" s="266"/>
      <c r="G7" s="266"/>
      <c r="H7" s="266"/>
      <c r="I7" s="266"/>
      <c r="J7" s="266"/>
      <c r="K7" s="266"/>
      <c r="L7" s="266"/>
      <c r="M7" s="266"/>
    </row>
    <row r="8" spans="1:13" x14ac:dyDescent="0.35">
      <c r="A8" s="720" t="s">
        <v>88</v>
      </c>
      <c r="B8" s="720" t="s">
        <v>113</v>
      </c>
      <c r="C8" s="721" t="s">
        <v>103</v>
      </c>
      <c r="D8" s="721"/>
      <c r="E8" s="721"/>
      <c r="F8" s="294"/>
      <c r="G8" s="727" t="s">
        <v>972</v>
      </c>
      <c r="H8" s="727"/>
      <c r="I8" s="727"/>
      <c r="J8" s="727"/>
      <c r="K8" s="727"/>
    </row>
    <row r="9" spans="1:13" ht="29" x14ac:dyDescent="0.35">
      <c r="A9" s="720"/>
      <c r="B9" s="720"/>
      <c r="C9" s="471" t="s">
        <v>101</v>
      </c>
      <c r="D9" s="471" t="s">
        <v>111</v>
      </c>
      <c r="E9" s="471" t="s">
        <v>94</v>
      </c>
      <c r="F9" s="294"/>
      <c r="G9" s="496" t="s">
        <v>976</v>
      </c>
      <c r="H9" s="496" t="s">
        <v>977</v>
      </c>
      <c r="I9" s="496" t="s">
        <v>978</v>
      </c>
      <c r="J9" s="471" t="s">
        <v>552</v>
      </c>
      <c r="K9" s="496" t="s">
        <v>975</v>
      </c>
    </row>
    <row r="10" spans="1:13" x14ac:dyDescent="0.35">
      <c r="A10" s="492" t="s">
        <v>992</v>
      </c>
      <c r="B10" s="369" t="s">
        <v>506</v>
      </c>
      <c r="C10" s="415">
        <f>3535.29*30</f>
        <v>106058.7</v>
      </c>
      <c r="D10" s="361">
        <v>3696</v>
      </c>
      <c r="E10" s="361">
        <f t="shared" ref="E10:E17" si="0">+C10+D10</f>
        <v>109754.7</v>
      </c>
      <c r="F10" s="362"/>
      <c r="G10" s="491">
        <f>3535.29*10</f>
        <v>35352.9</v>
      </c>
      <c r="H10" s="361">
        <f>3535.29*5</f>
        <v>17676.45</v>
      </c>
      <c r="I10" s="361">
        <f>3535.29*40</f>
        <v>141411.6</v>
      </c>
      <c r="J10" s="361">
        <v>0</v>
      </c>
      <c r="K10" s="361">
        <f t="shared" ref="K10:K17" si="1">SUM(G10:J10)</f>
        <v>194440.95</v>
      </c>
    </row>
    <row r="11" spans="1:13" s="80" customFormat="1" ht="26" x14ac:dyDescent="0.35">
      <c r="A11" s="359" t="s">
        <v>993</v>
      </c>
      <c r="B11" s="360" t="s">
        <v>551</v>
      </c>
      <c r="C11" s="298">
        <f>1532.59*30</f>
        <v>45977.7</v>
      </c>
      <c r="D11" s="361">
        <v>2695</v>
      </c>
      <c r="E11" s="361">
        <f t="shared" si="0"/>
        <v>48672.7</v>
      </c>
      <c r="F11" s="362"/>
      <c r="G11" s="363">
        <f>1532.59*10</f>
        <v>15325.9</v>
      </c>
      <c r="H11" s="361">
        <f>1532.59*5</f>
        <v>7662.95</v>
      </c>
      <c r="I11" s="361">
        <f>1532.59*40</f>
        <v>61303.6</v>
      </c>
      <c r="J11" s="361">
        <v>0</v>
      </c>
      <c r="K11" s="361">
        <f t="shared" si="1"/>
        <v>84292.45</v>
      </c>
    </row>
    <row r="12" spans="1:13" s="80" customFormat="1" ht="26" x14ac:dyDescent="0.35">
      <c r="A12" s="492" t="s">
        <v>994</v>
      </c>
      <c r="B12" s="360" t="s">
        <v>550</v>
      </c>
      <c r="C12" s="365">
        <f>1532.59*30</f>
        <v>45977.7</v>
      </c>
      <c r="D12" s="364">
        <v>2695</v>
      </c>
      <c r="E12" s="361">
        <f t="shared" si="0"/>
        <v>48672.7</v>
      </c>
      <c r="F12" s="362"/>
      <c r="G12" s="363">
        <f>1532.59*10</f>
        <v>15325.9</v>
      </c>
      <c r="H12" s="361">
        <f>1532.59*5</f>
        <v>7662.95</v>
      </c>
      <c r="I12" s="361">
        <f>1532.59*40</f>
        <v>61303.6</v>
      </c>
      <c r="J12" s="361">
        <v>0</v>
      </c>
      <c r="K12" s="361">
        <f t="shared" si="1"/>
        <v>84292.45</v>
      </c>
    </row>
    <row r="13" spans="1:13" s="80" customFormat="1" x14ac:dyDescent="0.35">
      <c r="A13" s="359" t="s">
        <v>995</v>
      </c>
      <c r="B13" s="413" t="s">
        <v>549</v>
      </c>
      <c r="C13" s="367">
        <f>1532.59*30</f>
        <v>45977.7</v>
      </c>
      <c r="D13" s="363">
        <v>2695</v>
      </c>
      <c r="E13" s="361">
        <f t="shared" si="0"/>
        <v>48672.7</v>
      </c>
      <c r="F13" s="362"/>
      <c r="G13" s="363">
        <f>1532.59*10</f>
        <v>15325.9</v>
      </c>
      <c r="H13" s="361">
        <f>1532.59*5</f>
        <v>7662.95</v>
      </c>
      <c r="I13" s="361">
        <f>1532.59*40</f>
        <v>61303.6</v>
      </c>
      <c r="J13" s="364">
        <v>0</v>
      </c>
      <c r="K13" s="364">
        <f t="shared" si="1"/>
        <v>84292.45</v>
      </c>
    </row>
    <row r="14" spans="1:13" s="80" customFormat="1" ht="39" x14ac:dyDescent="0.35">
      <c r="A14" s="492" t="s">
        <v>996</v>
      </c>
      <c r="B14" s="413" t="s">
        <v>548</v>
      </c>
      <c r="C14" s="367">
        <f>1532.59*30</f>
        <v>45977.7</v>
      </c>
      <c r="D14" s="363">
        <v>2695</v>
      </c>
      <c r="E14" s="361">
        <f t="shared" si="0"/>
        <v>48672.7</v>
      </c>
      <c r="F14" s="362"/>
      <c r="G14" s="363">
        <f>1532.59*10</f>
        <v>15325.9</v>
      </c>
      <c r="H14" s="361">
        <f>1532.59*5</f>
        <v>7662.95</v>
      </c>
      <c r="I14" s="361">
        <f>1532.59*40</f>
        <v>61303.6</v>
      </c>
      <c r="J14" s="363">
        <v>0</v>
      </c>
      <c r="K14" s="363">
        <f t="shared" si="1"/>
        <v>84292.45</v>
      </c>
    </row>
    <row r="15" spans="1:13" s="295" customFormat="1" ht="26" x14ac:dyDescent="0.35">
      <c r="A15" s="359" t="s">
        <v>997</v>
      </c>
      <c r="B15" s="414" t="s">
        <v>547</v>
      </c>
      <c r="C15" s="367">
        <f>1250.12*30</f>
        <v>37503.599999999999</v>
      </c>
      <c r="D15" s="368">
        <v>2448</v>
      </c>
      <c r="E15" s="361">
        <f t="shared" si="0"/>
        <v>39951.599999999999</v>
      </c>
      <c r="F15" s="362"/>
      <c r="G15" s="368">
        <f>1250.12*10</f>
        <v>12501.199999999999</v>
      </c>
      <c r="H15" s="299">
        <f>1250.12*5</f>
        <v>6250.5999999999995</v>
      </c>
      <c r="I15" s="299">
        <f>1250.12*40</f>
        <v>50004.799999999996</v>
      </c>
      <c r="J15" s="299">
        <v>0</v>
      </c>
      <c r="K15" s="299">
        <f t="shared" si="1"/>
        <v>68756.599999999991</v>
      </c>
    </row>
    <row r="16" spans="1:13" s="295" customFormat="1" ht="26" x14ac:dyDescent="0.35">
      <c r="A16" s="492" t="s">
        <v>1041</v>
      </c>
      <c r="B16" s="371" t="s">
        <v>546</v>
      </c>
      <c r="C16" s="367">
        <f>1250.12*30</f>
        <v>37503.599999999999</v>
      </c>
      <c r="D16" s="368">
        <v>2448</v>
      </c>
      <c r="E16" s="361">
        <f t="shared" si="0"/>
        <v>39951.599999999999</v>
      </c>
      <c r="F16" s="362"/>
      <c r="G16" s="368">
        <f>1250.12*10</f>
        <v>12501.199999999999</v>
      </c>
      <c r="H16" s="299">
        <f>1250.12*5</f>
        <v>6250.5999999999995</v>
      </c>
      <c r="I16" s="299">
        <f>1250.12*40</f>
        <v>50004.799999999996</v>
      </c>
      <c r="J16" s="299">
        <v>0</v>
      </c>
      <c r="K16" s="299">
        <f t="shared" si="1"/>
        <v>68756.599999999991</v>
      </c>
    </row>
    <row r="17" spans="1:13" s="80" customFormat="1" x14ac:dyDescent="0.35">
      <c r="A17" s="359" t="s">
        <v>1042</v>
      </c>
      <c r="B17" s="369" t="s">
        <v>434</v>
      </c>
      <c r="C17" s="415">
        <f>988.18*30</f>
        <v>29645.399999999998</v>
      </c>
      <c r="D17" s="299">
        <v>2448</v>
      </c>
      <c r="E17" s="361">
        <f t="shared" si="0"/>
        <v>32093.399999999998</v>
      </c>
      <c r="F17" s="362"/>
      <c r="G17" s="368">
        <f>1250.12*10</f>
        <v>12501.199999999999</v>
      </c>
      <c r="H17" s="299">
        <f>1250.12*5</f>
        <v>6250.5999999999995</v>
      </c>
      <c r="I17" s="299">
        <f>1250.12*40</f>
        <v>50004.799999999996</v>
      </c>
      <c r="J17" s="363">
        <v>0</v>
      </c>
      <c r="K17" s="363">
        <f t="shared" si="1"/>
        <v>68756.599999999991</v>
      </c>
    </row>
    <row r="18" spans="1:13" s="80" customFormat="1" x14ac:dyDescent="0.35">
      <c r="A18" s="296"/>
      <c r="B18" s="296"/>
      <c r="C18" s="297"/>
      <c r="D18" s="297"/>
      <c r="E18" s="297"/>
      <c r="F18" s="294"/>
      <c r="G18" s="297"/>
      <c r="H18" s="297"/>
      <c r="I18" s="297"/>
      <c r="J18" s="297"/>
      <c r="K18" s="297"/>
    </row>
    <row r="19" spans="1:13" ht="14" customHeight="1" x14ac:dyDescent="0.35">
      <c r="A19" s="625" t="s">
        <v>104</v>
      </c>
      <c r="B19" s="625"/>
      <c r="C19" s="625"/>
      <c r="D19" s="266"/>
      <c r="E19" s="266"/>
      <c r="F19" s="294"/>
      <c r="G19" s="266"/>
      <c r="H19" s="266"/>
      <c r="I19" s="266"/>
      <c r="J19" s="266"/>
      <c r="K19" s="266"/>
      <c r="L19" s="266"/>
      <c r="M19" s="266"/>
    </row>
    <row r="20" spans="1:13" x14ac:dyDescent="0.35">
      <c r="A20" s="720" t="s">
        <v>88</v>
      </c>
      <c r="B20" s="720" t="s">
        <v>113</v>
      </c>
      <c r="C20" s="721" t="s">
        <v>103</v>
      </c>
      <c r="D20" s="721"/>
      <c r="E20" s="721"/>
      <c r="F20" s="294"/>
      <c r="G20" s="727" t="s">
        <v>972</v>
      </c>
      <c r="H20" s="727"/>
      <c r="I20" s="727"/>
      <c r="J20" s="727"/>
      <c r="K20" s="727"/>
    </row>
    <row r="21" spans="1:13" ht="29" x14ac:dyDescent="0.35">
      <c r="A21" s="720"/>
      <c r="B21" s="720"/>
      <c r="C21" s="471" t="s">
        <v>101</v>
      </c>
      <c r="D21" s="471" t="s">
        <v>111</v>
      </c>
      <c r="E21" s="471" t="s">
        <v>94</v>
      </c>
      <c r="F21" s="294"/>
      <c r="G21" s="496" t="s">
        <v>976</v>
      </c>
      <c r="H21" s="496" t="s">
        <v>977</v>
      </c>
      <c r="I21" s="496" t="s">
        <v>978</v>
      </c>
      <c r="J21" s="496"/>
      <c r="K21" s="496" t="s">
        <v>975</v>
      </c>
    </row>
    <row r="22" spans="1:13" s="295" customFormat="1" ht="39" customHeight="1" x14ac:dyDescent="0.35">
      <c r="A22" s="493" t="s">
        <v>998</v>
      </c>
      <c r="B22" s="371" t="s">
        <v>545</v>
      </c>
      <c r="C22" s="494">
        <f>967.63*30</f>
        <v>29028.9</v>
      </c>
      <c r="D22" s="495">
        <v>2448</v>
      </c>
      <c r="E22" s="495">
        <f t="shared" ref="E22:E68" si="2">+C22+D22</f>
        <v>31476.9</v>
      </c>
      <c r="F22" s="362"/>
      <c r="G22" s="495">
        <f>967.63*10</f>
        <v>9676.2999999999993</v>
      </c>
      <c r="H22" s="495">
        <f>967.63*5</f>
        <v>4838.1499999999996</v>
      </c>
      <c r="I22" s="495">
        <f>967.63*40</f>
        <v>38705.199999999997</v>
      </c>
      <c r="J22" s="495">
        <v>0</v>
      </c>
      <c r="K22" s="495">
        <f t="shared" ref="K22:K68" si="3">SUM(G22:J22)</f>
        <v>53219.649999999994</v>
      </c>
    </row>
    <row r="23" spans="1:13" s="295" customFormat="1" ht="28.5" customHeight="1" x14ac:dyDescent="0.35">
      <c r="A23" s="370" t="s">
        <v>999</v>
      </c>
      <c r="B23" s="371" t="s">
        <v>544</v>
      </c>
      <c r="C23" s="367">
        <f>967.63*30</f>
        <v>29028.9</v>
      </c>
      <c r="D23" s="368">
        <v>2448</v>
      </c>
      <c r="E23" s="368">
        <f t="shared" si="2"/>
        <v>31476.9</v>
      </c>
      <c r="F23" s="362"/>
      <c r="G23" s="368">
        <f>967.63*10</f>
        <v>9676.2999999999993</v>
      </c>
      <c r="H23" s="368">
        <f>967.63*5</f>
        <v>4838.1499999999996</v>
      </c>
      <c r="I23" s="368">
        <f>967.63*40</f>
        <v>38705.199999999997</v>
      </c>
      <c r="J23" s="368">
        <v>0</v>
      </c>
      <c r="K23" s="368">
        <f t="shared" si="3"/>
        <v>53219.649999999994</v>
      </c>
    </row>
    <row r="24" spans="1:13" s="295" customFormat="1" ht="31.5" customHeight="1" x14ac:dyDescent="0.35">
      <c r="A24" s="493" t="s">
        <v>1000</v>
      </c>
      <c r="B24" s="371" t="s">
        <v>543</v>
      </c>
      <c r="C24" s="367">
        <f>967.63*30</f>
        <v>29028.9</v>
      </c>
      <c r="D24" s="368">
        <v>2448</v>
      </c>
      <c r="E24" s="368">
        <f t="shared" si="2"/>
        <v>31476.9</v>
      </c>
      <c r="F24" s="362"/>
      <c r="G24" s="368">
        <f>967.63*10</f>
        <v>9676.2999999999993</v>
      </c>
      <c r="H24" s="368">
        <f>967.63*5</f>
        <v>4838.1499999999996</v>
      </c>
      <c r="I24" s="368">
        <f>967.63*40</f>
        <v>38705.199999999997</v>
      </c>
      <c r="J24" s="368">
        <v>0</v>
      </c>
      <c r="K24" s="368">
        <f t="shared" si="3"/>
        <v>53219.649999999994</v>
      </c>
    </row>
    <row r="25" spans="1:13" s="295" customFormat="1" ht="42.75" customHeight="1" x14ac:dyDescent="0.35">
      <c r="A25" s="370" t="s">
        <v>1001</v>
      </c>
      <c r="B25" s="371" t="s">
        <v>542</v>
      </c>
      <c r="C25" s="367">
        <f>967.63*30</f>
        <v>29028.9</v>
      </c>
      <c r="D25" s="368">
        <v>2448</v>
      </c>
      <c r="E25" s="368">
        <f t="shared" si="2"/>
        <v>31476.9</v>
      </c>
      <c r="F25" s="362"/>
      <c r="G25" s="368">
        <f>967.63*10</f>
        <v>9676.2999999999993</v>
      </c>
      <c r="H25" s="368">
        <f>967.63*5</f>
        <v>4838.1499999999996</v>
      </c>
      <c r="I25" s="368">
        <f>967.63*40</f>
        <v>38705.199999999997</v>
      </c>
      <c r="J25" s="368">
        <v>0</v>
      </c>
      <c r="K25" s="368">
        <f t="shared" si="3"/>
        <v>53219.649999999994</v>
      </c>
    </row>
    <row r="26" spans="1:13" s="295" customFormat="1" ht="25.5" customHeight="1" x14ac:dyDescent="0.35">
      <c r="A26" s="493" t="s">
        <v>1002</v>
      </c>
      <c r="B26" s="371" t="s">
        <v>541</v>
      </c>
      <c r="C26" s="367">
        <f>967.63*30</f>
        <v>29028.9</v>
      </c>
      <c r="D26" s="368">
        <v>2448</v>
      </c>
      <c r="E26" s="368">
        <f t="shared" si="2"/>
        <v>31476.9</v>
      </c>
      <c r="F26" s="362"/>
      <c r="G26" s="368">
        <f>967.63*10</f>
        <v>9676.2999999999993</v>
      </c>
      <c r="H26" s="368">
        <f>967.63*5</f>
        <v>4838.1499999999996</v>
      </c>
      <c r="I26" s="368">
        <f>967.63*40</f>
        <v>38705.199999999997</v>
      </c>
      <c r="J26" s="368">
        <v>0</v>
      </c>
      <c r="K26" s="368">
        <f t="shared" si="3"/>
        <v>53219.649999999994</v>
      </c>
    </row>
    <row r="27" spans="1:13" s="295" customFormat="1" ht="33.75" customHeight="1" x14ac:dyDescent="0.35">
      <c r="A27" s="370" t="s">
        <v>1003</v>
      </c>
      <c r="B27" s="372" t="s">
        <v>540</v>
      </c>
      <c r="C27" s="367">
        <f t="shared" ref="C27:C34" si="4">625.47*30</f>
        <v>18764.100000000002</v>
      </c>
      <c r="D27" s="368">
        <v>2551</v>
      </c>
      <c r="E27" s="368">
        <f t="shared" si="2"/>
        <v>21315.100000000002</v>
      </c>
      <c r="F27" s="362"/>
      <c r="G27" s="368">
        <f t="shared" ref="G27:G34" si="5">625.47*10</f>
        <v>6254.7000000000007</v>
      </c>
      <c r="H27" s="368">
        <f t="shared" ref="H27:H34" si="6">625.47*5</f>
        <v>3127.3500000000004</v>
      </c>
      <c r="I27" s="368">
        <f t="shared" ref="I27:I34" si="7">625.47*40</f>
        <v>25018.800000000003</v>
      </c>
      <c r="J27" s="368">
        <v>0</v>
      </c>
      <c r="K27" s="368">
        <f t="shared" si="3"/>
        <v>34400.850000000006</v>
      </c>
    </row>
    <row r="28" spans="1:13" s="295" customFormat="1" ht="33.75" customHeight="1" x14ac:dyDescent="0.35">
      <c r="A28" s="493" t="s">
        <v>1004</v>
      </c>
      <c r="B28" s="372" t="s">
        <v>539</v>
      </c>
      <c r="C28" s="367">
        <f t="shared" si="4"/>
        <v>18764.100000000002</v>
      </c>
      <c r="D28" s="368">
        <v>2551</v>
      </c>
      <c r="E28" s="368">
        <f t="shared" si="2"/>
        <v>21315.100000000002</v>
      </c>
      <c r="F28" s="362"/>
      <c r="G28" s="368">
        <f t="shared" si="5"/>
        <v>6254.7000000000007</v>
      </c>
      <c r="H28" s="368">
        <f t="shared" si="6"/>
        <v>3127.3500000000004</v>
      </c>
      <c r="I28" s="368">
        <f t="shared" si="7"/>
        <v>25018.800000000003</v>
      </c>
      <c r="J28" s="368">
        <v>0</v>
      </c>
      <c r="K28" s="368">
        <f t="shared" si="3"/>
        <v>34400.850000000006</v>
      </c>
    </row>
    <row r="29" spans="1:13" s="295" customFormat="1" ht="26" x14ac:dyDescent="0.35">
      <c r="A29" s="370" t="s">
        <v>1005</v>
      </c>
      <c r="B29" s="372" t="s">
        <v>538</v>
      </c>
      <c r="C29" s="367">
        <f t="shared" si="4"/>
        <v>18764.100000000002</v>
      </c>
      <c r="D29" s="368">
        <v>2551</v>
      </c>
      <c r="E29" s="368">
        <f t="shared" si="2"/>
        <v>21315.100000000002</v>
      </c>
      <c r="F29" s="362"/>
      <c r="G29" s="368">
        <f t="shared" si="5"/>
        <v>6254.7000000000007</v>
      </c>
      <c r="H29" s="368">
        <f t="shared" si="6"/>
        <v>3127.3500000000004</v>
      </c>
      <c r="I29" s="368">
        <f t="shared" si="7"/>
        <v>25018.800000000003</v>
      </c>
      <c r="J29" s="368">
        <v>0</v>
      </c>
      <c r="K29" s="368">
        <f t="shared" si="3"/>
        <v>34400.850000000006</v>
      </c>
    </row>
    <row r="30" spans="1:13" s="295" customFormat="1" ht="26" x14ac:dyDescent="0.35">
      <c r="A30" s="493" t="s">
        <v>1006</v>
      </c>
      <c r="B30" s="372" t="s">
        <v>537</v>
      </c>
      <c r="C30" s="367">
        <f t="shared" si="4"/>
        <v>18764.100000000002</v>
      </c>
      <c r="D30" s="368">
        <v>2551</v>
      </c>
      <c r="E30" s="368">
        <f t="shared" si="2"/>
        <v>21315.100000000002</v>
      </c>
      <c r="F30" s="362"/>
      <c r="G30" s="368">
        <f t="shared" si="5"/>
        <v>6254.7000000000007</v>
      </c>
      <c r="H30" s="368">
        <f t="shared" si="6"/>
        <v>3127.3500000000004</v>
      </c>
      <c r="I30" s="368">
        <f t="shared" si="7"/>
        <v>25018.800000000003</v>
      </c>
      <c r="J30" s="368">
        <v>0</v>
      </c>
      <c r="K30" s="368">
        <f t="shared" si="3"/>
        <v>34400.850000000006</v>
      </c>
    </row>
    <row r="31" spans="1:13" s="295" customFormat="1" ht="39" x14ac:dyDescent="0.35">
      <c r="A31" s="370" t="s">
        <v>1007</v>
      </c>
      <c r="B31" s="372" t="s">
        <v>536</v>
      </c>
      <c r="C31" s="367">
        <f t="shared" si="4"/>
        <v>18764.100000000002</v>
      </c>
      <c r="D31" s="368">
        <v>2551</v>
      </c>
      <c r="E31" s="368">
        <f t="shared" si="2"/>
        <v>21315.100000000002</v>
      </c>
      <c r="F31" s="362"/>
      <c r="G31" s="368">
        <f t="shared" si="5"/>
        <v>6254.7000000000007</v>
      </c>
      <c r="H31" s="368">
        <f t="shared" si="6"/>
        <v>3127.3500000000004</v>
      </c>
      <c r="I31" s="368">
        <f t="shared" si="7"/>
        <v>25018.800000000003</v>
      </c>
      <c r="J31" s="368">
        <v>0</v>
      </c>
      <c r="K31" s="368">
        <f t="shared" si="3"/>
        <v>34400.850000000006</v>
      </c>
    </row>
    <row r="32" spans="1:13" s="295" customFormat="1" ht="43.5" customHeight="1" x14ac:dyDescent="0.35">
      <c r="A32" s="493" t="s">
        <v>1008</v>
      </c>
      <c r="B32" s="372" t="s">
        <v>535</v>
      </c>
      <c r="C32" s="367">
        <f t="shared" si="4"/>
        <v>18764.100000000002</v>
      </c>
      <c r="D32" s="368">
        <v>2551</v>
      </c>
      <c r="E32" s="368">
        <f t="shared" si="2"/>
        <v>21315.100000000002</v>
      </c>
      <c r="F32" s="362"/>
      <c r="G32" s="368">
        <f t="shared" si="5"/>
        <v>6254.7000000000007</v>
      </c>
      <c r="H32" s="368">
        <f t="shared" si="6"/>
        <v>3127.3500000000004</v>
      </c>
      <c r="I32" s="368">
        <f t="shared" si="7"/>
        <v>25018.800000000003</v>
      </c>
      <c r="J32" s="368">
        <v>0</v>
      </c>
      <c r="K32" s="368">
        <f t="shared" si="3"/>
        <v>34400.850000000006</v>
      </c>
    </row>
    <row r="33" spans="1:11" s="295" customFormat="1" ht="26" x14ac:dyDescent="0.35">
      <c r="A33" s="370" t="s">
        <v>1009</v>
      </c>
      <c r="B33" s="372" t="s">
        <v>534</v>
      </c>
      <c r="C33" s="367">
        <f t="shared" si="4"/>
        <v>18764.100000000002</v>
      </c>
      <c r="D33" s="368">
        <v>2551</v>
      </c>
      <c r="E33" s="368">
        <f t="shared" si="2"/>
        <v>21315.100000000002</v>
      </c>
      <c r="F33" s="362"/>
      <c r="G33" s="368">
        <f t="shared" si="5"/>
        <v>6254.7000000000007</v>
      </c>
      <c r="H33" s="368">
        <f t="shared" si="6"/>
        <v>3127.3500000000004</v>
      </c>
      <c r="I33" s="368">
        <f t="shared" si="7"/>
        <v>25018.800000000003</v>
      </c>
      <c r="J33" s="368">
        <v>0</v>
      </c>
      <c r="K33" s="368">
        <f t="shared" si="3"/>
        <v>34400.850000000006</v>
      </c>
    </row>
    <row r="34" spans="1:11" s="295" customFormat="1" x14ac:dyDescent="0.35">
      <c r="A34" s="493" t="s">
        <v>1010</v>
      </c>
      <c r="B34" s="372" t="s">
        <v>502</v>
      </c>
      <c r="C34" s="367">
        <f t="shared" si="4"/>
        <v>18764.100000000002</v>
      </c>
      <c r="D34" s="368">
        <v>2551</v>
      </c>
      <c r="E34" s="368">
        <f t="shared" si="2"/>
        <v>21315.100000000002</v>
      </c>
      <c r="F34" s="362"/>
      <c r="G34" s="368">
        <f t="shared" si="5"/>
        <v>6254.7000000000007</v>
      </c>
      <c r="H34" s="368">
        <f t="shared" si="6"/>
        <v>3127.3500000000004</v>
      </c>
      <c r="I34" s="368">
        <f t="shared" si="7"/>
        <v>25018.800000000003</v>
      </c>
      <c r="J34" s="368">
        <v>0</v>
      </c>
      <c r="K34" s="368">
        <f t="shared" si="3"/>
        <v>34400.850000000006</v>
      </c>
    </row>
    <row r="35" spans="1:11" s="295" customFormat="1" x14ac:dyDescent="0.35">
      <c r="A35" s="370" t="s">
        <v>1011</v>
      </c>
      <c r="B35" s="372" t="s">
        <v>533</v>
      </c>
      <c r="C35" s="367">
        <f t="shared" ref="C35:C43" si="8">521.15*30</f>
        <v>15634.5</v>
      </c>
      <c r="D35" s="368">
        <v>2810</v>
      </c>
      <c r="E35" s="368">
        <f t="shared" si="2"/>
        <v>18444.5</v>
      </c>
      <c r="F35" s="362"/>
      <c r="G35" s="368">
        <f t="shared" ref="G35:G43" si="9">521.15*10</f>
        <v>5211.5</v>
      </c>
      <c r="H35" s="368">
        <f t="shared" ref="H35:H43" si="10">521.15*5</f>
        <v>2605.75</v>
      </c>
      <c r="I35" s="368">
        <f t="shared" ref="I35:I43" si="11">521.15*40</f>
        <v>20846</v>
      </c>
      <c r="J35" s="368">
        <v>0</v>
      </c>
      <c r="K35" s="368">
        <f t="shared" si="3"/>
        <v>28663.25</v>
      </c>
    </row>
    <row r="36" spans="1:11" s="295" customFormat="1" ht="26" x14ac:dyDescent="0.35">
      <c r="A36" s="493" t="s">
        <v>1012</v>
      </c>
      <c r="B36" s="372" t="s">
        <v>532</v>
      </c>
      <c r="C36" s="367">
        <f t="shared" si="8"/>
        <v>15634.5</v>
      </c>
      <c r="D36" s="368">
        <v>2810</v>
      </c>
      <c r="E36" s="368">
        <f t="shared" si="2"/>
        <v>18444.5</v>
      </c>
      <c r="F36" s="362"/>
      <c r="G36" s="368">
        <f t="shared" si="9"/>
        <v>5211.5</v>
      </c>
      <c r="H36" s="368">
        <f t="shared" si="10"/>
        <v>2605.75</v>
      </c>
      <c r="I36" s="368">
        <f t="shared" si="11"/>
        <v>20846</v>
      </c>
      <c r="J36" s="368">
        <v>0</v>
      </c>
      <c r="K36" s="368">
        <f t="shared" si="3"/>
        <v>28663.25</v>
      </c>
    </row>
    <row r="37" spans="1:11" s="295" customFormat="1" x14ac:dyDescent="0.35">
      <c r="A37" s="370" t="s">
        <v>1013</v>
      </c>
      <c r="B37" s="372" t="s">
        <v>531</v>
      </c>
      <c r="C37" s="367">
        <f t="shared" si="8"/>
        <v>15634.5</v>
      </c>
      <c r="D37" s="368">
        <v>2810</v>
      </c>
      <c r="E37" s="368">
        <f t="shared" si="2"/>
        <v>18444.5</v>
      </c>
      <c r="F37" s="362"/>
      <c r="G37" s="368">
        <f t="shared" si="9"/>
        <v>5211.5</v>
      </c>
      <c r="H37" s="368">
        <f t="shared" si="10"/>
        <v>2605.75</v>
      </c>
      <c r="I37" s="368">
        <f t="shared" si="11"/>
        <v>20846</v>
      </c>
      <c r="J37" s="368">
        <v>0</v>
      </c>
      <c r="K37" s="368">
        <f t="shared" si="3"/>
        <v>28663.25</v>
      </c>
    </row>
    <row r="38" spans="1:11" s="295" customFormat="1" x14ac:dyDescent="0.35">
      <c r="A38" s="493" t="s">
        <v>1014</v>
      </c>
      <c r="B38" s="372" t="s">
        <v>530</v>
      </c>
      <c r="C38" s="367">
        <f t="shared" si="8"/>
        <v>15634.5</v>
      </c>
      <c r="D38" s="368">
        <v>2810</v>
      </c>
      <c r="E38" s="368">
        <f t="shared" si="2"/>
        <v>18444.5</v>
      </c>
      <c r="F38" s="362"/>
      <c r="G38" s="368">
        <f t="shared" si="9"/>
        <v>5211.5</v>
      </c>
      <c r="H38" s="368">
        <f t="shared" si="10"/>
        <v>2605.75</v>
      </c>
      <c r="I38" s="368">
        <f t="shared" si="11"/>
        <v>20846</v>
      </c>
      <c r="J38" s="368">
        <v>0</v>
      </c>
      <c r="K38" s="368">
        <f t="shared" si="3"/>
        <v>28663.25</v>
      </c>
    </row>
    <row r="39" spans="1:11" s="295" customFormat="1" ht="26" x14ac:dyDescent="0.35">
      <c r="A39" s="370" t="s">
        <v>1015</v>
      </c>
      <c r="B39" s="372" t="s">
        <v>529</v>
      </c>
      <c r="C39" s="367">
        <f t="shared" si="8"/>
        <v>15634.5</v>
      </c>
      <c r="D39" s="368">
        <v>2810</v>
      </c>
      <c r="E39" s="368">
        <f t="shared" si="2"/>
        <v>18444.5</v>
      </c>
      <c r="F39" s="362"/>
      <c r="G39" s="368">
        <f t="shared" si="9"/>
        <v>5211.5</v>
      </c>
      <c r="H39" s="368">
        <f t="shared" si="10"/>
        <v>2605.75</v>
      </c>
      <c r="I39" s="368">
        <f t="shared" si="11"/>
        <v>20846</v>
      </c>
      <c r="J39" s="368">
        <v>0</v>
      </c>
      <c r="K39" s="368">
        <f t="shared" si="3"/>
        <v>28663.25</v>
      </c>
    </row>
    <row r="40" spans="1:11" s="295" customFormat="1" ht="26" x14ac:dyDescent="0.35">
      <c r="A40" s="493" t="s">
        <v>1016</v>
      </c>
      <c r="B40" s="372" t="s">
        <v>528</v>
      </c>
      <c r="C40" s="367">
        <f t="shared" si="8"/>
        <v>15634.5</v>
      </c>
      <c r="D40" s="368">
        <v>2810</v>
      </c>
      <c r="E40" s="368">
        <f t="shared" si="2"/>
        <v>18444.5</v>
      </c>
      <c r="F40" s="362"/>
      <c r="G40" s="368">
        <f t="shared" si="9"/>
        <v>5211.5</v>
      </c>
      <c r="H40" s="368">
        <f t="shared" si="10"/>
        <v>2605.75</v>
      </c>
      <c r="I40" s="368">
        <f t="shared" si="11"/>
        <v>20846</v>
      </c>
      <c r="J40" s="368">
        <v>0</v>
      </c>
      <c r="K40" s="368">
        <f t="shared" si="3"/>
        <v>28663.25</v>
      </c>
    </row>
    <row r="41" spans="1:11" s="295" customFormat="1" x14ac:dyDescent="0.35">
      <c r="A41" s="370" t="s">
        <v>1017</v>
      </c>
      <c r="B41" s="372" t="s">
        <v>527</v>
      </c>
      <c r="C41" s="367">
        <f t="shared" si="8"/>
        <v>15634.5</v>
      </c>
      <c r="D41" s="368">
        <v>2810</v>
      </c>
      <c r="E41" s="368">
        <f t="shared" si="2"/>
        <v>18444.5</v>
      </c>
      <c r="F41" s="362"/>
      <c r="G41" s="368">
        <f t="shared" si="9"/>
        <v>5211.5</v>
      </c>
      <c r="H41" s="368">
        <f t="shared" si="10"/>
        <v>2605.75</v>
      </c>
      <c r="I41" s="368">
        <f t="shared" si="11"/>
        <v>20846</v>
      </c>
      <c r="J41" s="368">
        <v>0</v>
      </c>
      <c r="K41" s="368">
        <f t="shared" si="3"/>
        <v>28663.25</v>
      </c>
    </row>
    <row r="42" spans="1:11" s="295" customFormat="1" ht="41.5" customHeight="1" x14ac:dyDescent="0.35">
      <c r="A42" s="493" t="s">
        <v>1018</v>
      </c>
      <c r="B42" s="540" t="s">
        <v>1098</v>
      </c>
      <c r="C42" s="367">
        <f t="shared" si="8"/>
        <v>15634.5</v>
      </c>
      <c r="D42" s="368">
        <v>2810</v>
      </c>
      <c r="E42" s="368">
        <f t="shared" si="2"/>
        <v>18444.5</v>
      </c>
      <c r="F42" s="362"/>
      <c r="G42" s="368">
        <f t="shared" si="9"/>
        <v>5211.5</v>
      </c>
      <c r="H42" s="368">
        <f t="shared" si="10"/>
        <v>2605.75</v>
      </c>
      <c r="I42" s="368">
        <f t="shared" si="11"/>
        <v>20846</v>
      </c>
      <c r="J42" s="368">
        <v>0</v>
      </c>
      <c r="K42" s="368">
        <f t="shared" si="3"/>
        <v>28663.25</v>
      </c>
    </row>
    <row r="43" spans="1:11" s="295" customFormat="1" ht="41.5" customHeight="1" x14ac:dyDescent="0.35">
      <c r="A43" s="370" t="s">
        <v>1019</v>
      </c>
      <c r="B43" s="540" t="s">
        <v>1099</v>
      </c>
      <c r="C43" s="367">
        <f t="shared" si="8"/>
        <v>15634.5</v>
      </c>
      <c r="D43" s="368">
        <v>2810</v>
      </c>
      <c r="E43" s="368">
        <f t="shared" si="2"/>
        <v>18444.5</v>
      </c>
      <c r="F43" s="362"/>
      <c r="G43" s="368">
        <f t="shared" si="9"/>
        <v>5211.5</v>
      </c>
      <c r="H43" s="368">
        <f t="shared" si="10"/>
        <v>2605.75</v>
      </c>
      <c r="I43" s="368">
        <f t="shared" si="11"/>
        <v>20846</v>
      </c>
      <c r="J43" s="368">
        <v>0</v>
      </c>
      <c r="K43" s="368">
        <f t="shared" si="3"/>
        <v>28663.25</v>
      </c>
    </row>
    <row r="44" spans="1:11" s="295" customFormat="1" x14ac:dyDescent="0.35">
      <c r="A44" s="493" t="s">
        <v>1020</v>
      </c>
      <c r="B44" s="372" t="s">
        <v>526</v>
      </c>
      <c r="C44" s="367">
        <f t="shared" ref="C44:C67" si="12">418.45*30</f>
        <v>12553.5</v>
      </c>
      <c r="D44" s="368">
        <v>2810</v>
      </c>
      <c r="E44" s="368">
        <f t="shared" si="2"/>
        <v>15363.5</v>
      </c>
      <c r="F44" s="362"/>
      <c r="G44" s="368">
        <f t="shared" ref="G44:G67" si="13">418.45*10</f>
        <v>4184.5</v>
      </c>
      <c r="H44" s="368">
        <f t="shared" ref="H44:H67" si="14">418.45*5</f>
        <v>2092.25</v>
      </c>
      <c r="I44" s="368">
        <f t="shared" ref="I44:I67" si="15">418.45*40</f>
        <v>16738</v>
      </c>
      <c r="J44" s="368">
        <v>0</v>
      </c>
      <c r="K44" s="368">
        <f t="shared" si="3"/>
        <v>23014.75</v>
      </c>
    </row>
    <row r="45" spans="1:11" s="295" customFormat="1" ht="21" customHeight="1" x14ac:dyDescent="0.35">
      <c r="A45" s="370" t="s">
        <v>1021</v>
      </c>
      <c r="B45" s="372" t="s">
        <v>525</v>
      </c>
      <c r="C45" s="367">
        <f t="shared" si="12"/>
        <v>12553.5</v>
      </c>
      <c r="D45" s="368">
        <v>2810</v>
      </c>
      <c r="E45" s="368">
        <f t="shared" si="2"/>
        <v>15363.5</v>
      </c>
      <c r="F45" s="362"/>
      <c r="G45" s="368">
        <f t="shared" si="13"/>
        <v>4184.5</v>
      </c>
      <c r="H45" s="368">
        <f t="shared" si="14"/>
        <v>2092.25</v>
      </c>
      <c r="I45" s="368">
        <f t="shared" si="15"/>
        <v>16738</v>
      </c>
      <c r="J45" s="368">
        <v>0</v>
      </c>
      <c r="K45" s="368">
        <f t="shared" si="3"/>
        <v>23014.75</v>
      </c>
    </row>
    <row r="46" spans="1:11" s="295" customFormat="1" x14ac:dyDescent="0.35">
      <c r="A46" s="493" t="s">
        <v>1022</v>
      </c>
      <c r="B46" s="372" t="s">
        <v>142</v>
      </c>
      <c r="C46" s="367">
        <f t="shared" si="12"/>
        <v>12553.5</v>
      </c>
      <c r="D46" s="368">
        <v>2810</v>
      </c>
      <c r="E46" s="368">
        <f t="shared" si="2"/>
        <v>15363.5</v>
      </c>
      <c r="F46" s="362"/>
      <c r="G46" s="368">
        <f t="shared" si="13"/>
        <v>4184.5</v>
      </c>
      <c r="H46" s="368">
        <f t="shared" si="14"/>
        <v>2092.25</v>
      </c>
      <c r="I46" s="368">
        <f t="shared" si="15"/>
        <v>16738</v>
      </c>
      <c r="J46" s="368">
        <v>0</v>
      </c>
      <c r="K46" s="368">
        <f t="shared" si="3"/>
        <v>23014.75</v>
      </c>
    </row>
    <row r="47" spans="1:11" s="295" customFormat="1" ht="28.5" customHeight="1" x14ac:dyDescent="0.35">
      <c r="A47" s="370" t="s">
        <v>1023</v>
      </c>
      <c r="B47" s="372" t="s">
        <v>524</v>
      </c>
      <c r="C47" s="367">
        <f t="shared" si="12"/>
        <v>12553.5</v>
      </c>
      <c r="D47" s="368">
        <v>2810</v>
      </c>
      <c r="E47" s="368">
        <f t="shared" si="2"/>
        <v>15363.5</v>
      </c>
      <c r="F47" s="362"/>
      <c r="G47" s="368">
        <f t="shared" si="13"/>
        <v>4184.5</v>
      </c>
      <c r="H47" s="368">
        <f t="shared" si="14"/>
        <v>2092.25</v>
      </c>
      <c r="I47" s="368">
        <f t="shared" si="15"/>
        <v>16738</v>
      </c>
      <c r="J47" s="368">
        <v>0</v>
      </c>
      <c r="K47" s="368">
        <f t="shared" si="3"/>
        <v>23014.75</v>
      </c>
    </row>
    <row r="48" spans="1:11" s="295" customFormat="1" ht="26" x14ac:dyDescent="0.35">
      <c r="A48" s="493" t="s">
        <v>1024</v>
      </c>
      <c r="B48" s="372" t="s">
        <v>523</v>
      </c>
      <c r="C48" s="367">
        <f t="shared" si="12"/>
        <v>12553.5</v>
      </c>
      <c r="D48" s="368">
        <v>2810</v>
      </c>
      <c r="E48" s="368">
        <f t="shared" si="2"/>
        <v>15363.5</v>
      </c>
      <c r="F48" s="362"/>
      <c r="G48" s="368">
        <f t="shared" si="13"/>
        <v>4184.5</v>
      </c>
      <c r="H48" s="368">
        <f t="shared" si="14"/>
        <v>2092.25</v>
      </c>
      <c r="I48" s="368">
        <f t="shared" si="15"/>
        <v>16738</v>
      </c>
      <c r="J48" s="368">
        <v>0</v>
      </c>
      <c r="K48" s="368">
        <f t="shared" si="3"/>
        <v>23014.75</v>
      </c>
    </row>
    <row r="49" spans="1:11" s="295" customFormat="1" ht="30.75" customHeight="1" x14ac:dyDescent="0.35">
      <c r="A49" s="370" t="s">
        <v>1025</v>
      </c>
      <c r="B49" s="372" t="s">
        <v>522</v>
      </c>
      <c r="C49" s="367">
        <f t="shared" si="12"/>
        <v>12553.5</v>
      </c>
      <c r="D49" s="368">
        <v>2810</v>
      </c>
      <c r="E49" s="368">
        <f t="shared" si="2"/>
        <v>15363.5</v>
      </c>
      <c r="F49" s="362"/>
      <c r="G49" s="368">
        <f t="shared" si="13"/>
        <v>4184.5</v>
      </c>
      <c r="H49" s="368">
        <f t="shared" si="14"/>
        <v>2092.25</v>
      </c>
      <c r="I49" s="368">
        <f t="shared" si="15"/>
        <v>16738</v>
      </c>
      <c r="J49" s="368">
        <v>0</v>
      </c>
      <c r="K49" s="368">
        <f t="shared" si="3"/>
        <v>23014.75</v>
      </c>
    </row>
    <row r="50" spans="1:11" s="295" customFormat="1" x14ac:dyDescent="0.35">
      <c r="A50" s="493" t="s">
        <v>1026</v>
      </c>
      <c r="B50" s="372" t="s">
        <v>521</v>
      </c>
      <c r="C50" s="367">
        <f t="shared" si="12"/>
        <v>12553.5</v>
      </c>
      <c r="D50" s="368">
        <v>2810</v>
      </c>
      <c r="E50" s="368">
        <f t="shared" si="2"/>
        <v>15363.5</v>
      </c>
      <c r="F50" s="362"/>
      <c r="G50" s="368">
        <f t="shared" si="13"/>
        <v>4184.5</v>
      </c>
      <c r="H50" s="368">
        <f t="shared" si="14"/>
        <v>2092.25</v>
      </c>
      <c r="I50" s="368">
        <f t="shared" si="15"/>
        <v>16738</v>
      </c>
      <c r="J50" s="368">
        <v>0</v>
      </c>
      <c r="K50" s="368">
        <f t="shared" si="3"/>
        <v>23014.75</v>
      </c>
    </row>
    <row r="51" spans="1:11" s="295" customFormat="1" x14ac:dyDescent="0.35">
      <c r="A51" s="370" t="s">
        <v>1027</v>
      </c>
      <c r="B51" s="372" t="s">
        <v>520</v>
      </c>
      <c r="C51" s="367">
        <f t="shared" si="12"/>
        <v>12553.5</v>
      </c>
      <c r="D51" s="368">
        <v>2810</v>
      </c>
      <c r="E51" s="368">
        <f t="shared" si="2"/>
        <v>15363.5</v>
      </c>
      <c r="F51" s="362"/>
      <c r="G51" s="368">
        <f t="shared" si="13"/>
        <v>4184.5</v>
      </c>
      <c r="H51" s="368">
        <f t="shared" si="14"/>
        <v>2092.25</v>
      </c>
      <c r="I51" s="368">
        <f t="shared" si="15"/>
        <v>16738</v>
      </c>
      <c r="J51" s="368">
        <v>0</v>
      </c>
      <c r="K51" s="368">
        <f t="shared" si="3"/>
        <v>23014.75</v>
      </c>
    </row>
    <row r="52" spans="1:11" s="295" customFormat="1" ht="26" x14ac:dyDescent="0.35">
      <c r="A52" s="493" t="s">
        <v>1028</v>
      </c>
      <c r="B52" s="372" t="s">
        <v>519</v>
      </c>
      <c r="C52" s="367">
        <f t="shared" si="12"/>
        <v>12553.5</v>
      </c>
      <c r="D52" s="368">
        <v>2810</v>
      </c>
      <c r="E52" s="368">
        <f t="shared" si="2"/>
        <v>15363.5</v>
      </c>
      <c r="F52" s="362"/>
      <c r="G52" s="368">
        <f t="shared" si="13"/>
        <v>4184.5</v>
      </c>
      <c r="H52" s="368">
        <f t="shared" si="14"/>
        <v>2092.25</v>
      </c>
      <c r="I52" s="368">
        <f t="shared" si="15"/>
        <v>16738</v>
      </c>
      <c r="J52" s="368">
        <v>0</v>
      </c>
      <c r="K52" s="368">
        <f t="shared" si="3"/>
        <v>23014.75</v>
      </c>
    </row>
    <row r="53" spans="1:11" s="295" customFormat="1" x14ac:dyDescent="0.35">
      <c r="A53" s="370" t="s">
        <v>1029</v>
      </c>
      <c r="B53" s="372" t="s">
        <v>518</v>
      </c>
      <c r="C53" s="367">
        <f t="shared" si="12"/>
        <v>12553.5</v>
      </c>
      <c r="D53" s="368">
        <v>2810</v>
      </c>
      <c r="E53" s="368">
        <f t="shared" si="2"/>
        <v>15363.5</v>
      </c>
      <c r="F53" s="362"/>
      <c r="G53" s="368">
        <f t="shared" si="13"/>
        <v>4184.5</v>
      </c>
      <c r="H53" s="368">
        <f t="shared" si="14"/>
        <v>2092.25</v>
      </c>
      <c r="I53" s="368">
        <f t="shared" si="15"/>
        <v>16738</v>
      </c>
      <c r="J53" s="368">
        <v>0</v>
      </c>
      <c r="K53" s="368">
        <f t="shared" si="3"/>
        <v>23014.75</v>
      </c>
    </row>
    <row r="54" spans="1:11" s="295" customFormat="1" ht="26" x14ac:dyDescent="0.35">
      <c r="A54" s="493" t="s">
        <v>1030</v>
      </c>
      <c r="B54" s="372" t="s">
        <v>517</v>
      </c>
      <c r="C54" s="367">
        <f t="shared" si="12"/>
        <v>12553.5</v>
      </c>
      <c r="D54" s="368">
        <v>2810</v>
      </c>
      <c r="E54" s="368">
        <f t="shared" si="2"/>
        <v>15363.5</v>
      </c>
      <c r="F54" s="362"/>
      <c r="G54" s="368">
        <f t="shared" si="13"/>
        <v>4184.5</v>
      </c>
      <c r="H54" s="368">
        <f t="shared" si="14"/>
        <v>2092.25</v>
      </c>
      <c r="I54" s="368">
        <f t="shared" si="15"/>
        <v>16738</v>
      </c>
      <c r="J54" s="368">
        <v>0</v>
      </c>
      <c r="K54" s="368">
        <f t="shared" si="3"/>
        <v>23014.75</v>
      </c>
    </row>
    <row r="55" spans="1:11" s="295" customFormat="1" ht="52" x14ac:dyDescent="0.35">
      <c r="A55" s="370" t="s">
        <v>1031</v>
      </c>
      <c r="B55" s="372" t="s">
        <v>516</v>
      </c>
      <c r="C55" s="367">
        <f t="shared" si="12"/>
        <v>12553.5</v>
      </c>
      <c r="D55" s="368">
        <v>2810</v>
      </c>
      <c r="E55" s="368">
        <f t="shared" si="2"/>
        <v>15363.5</v>
      </c>
      <c r="F55" s="362"/>
      <c r="G55" s="368">
        <f t="shared" si="13"/>
        <v>4184.5</v>
      </c>
      <c r="H55" s="368">
        <f t="shared" si="14"/>
        <v>2092.25</v>
      </c>
      <c r="I55" s="368">
        <f t="shared" si="15"/>
        <v>16738</v>
      </c>
      <c r="J55" s="368">
        <v>0</v>
      </c>
      <c r="K55" s="368">
        <f t="shared" si="3"/>
        <v>23014.75</v>
      </c>
    </row>
    <row r="56" spans="1:11" s="295" customFormat="1" ht="39" x14ac:dyDescent="0.35">
      <c r="A56" s="493" t="s">
        <v>1032</v>
      </c>
      <c r="B56" s="372" t="s">
        <v>515</v>
      </c>
      <c r="C56" s="367">
        <f t="shared" si="12"/>
        <v>12553.5</v>
      </c>
      <c r="D56" s="368">
        <v>2810</v>
      </c>
      <c r="E56" s="368">
        <f t="shared" si="2"/>
        <v>15363.5</v>
      </c>
      <c r="F56" s="362"/>
      <c r="G56" s="368">
        <f t="shared" si="13"/>
        <v>4184.5</v>
      </c>
      <c r="H56" s="368">
        <f t="shared" si="14"/>
        <v>2092.25</v>
      </c>
      <c r="I56" s="368">
        <f t="shared" si="15"/>
        <v>16738</v>
      </c>
      <c r="J56" s="368">
        <v>0</v>
      </c>
      <c r="K56" s="368">
        <f t="shared" si="3"/>
        <v>23014.75</v>
      </c>
    </row>
    <row r="57" spans="1:11" s="295" customFormat="1" ht="36" customHeight="1" x14ac:dyDescent="0.35">
      <c r="A57" s="370" t="s">
        <v>1033</v>
      </c>
      <c r="B57" s="372" t="s">
        <v>514</v>
      </c>
      <c r="C57" s="367">
        <f t="shared" si="12"/>
        <v>12553.5</v>
      </c>
      <c r="D57" s="368">
        <v>2810</v>
      </c>
      <c r="E57" s="368">
        <f t="shared" si="2"/>
        <v>15363.5</v>
      </c>
      <c r="F57" s="362"/>
      <c r="G57" s="368">
        <f t="shared" si="13"/>
        <v>4184.5</v>
      </c>
      <c r="H57" s="368">
        <f t="shared" si="14"/>
        <v>2092.25</v>
      </c>
      <c r="I57" s="368">
        <f t="shared" si="15"/>
        <v>16738</v>
      </c>
      <c r="J57" s="368">
        <v>0</v>
      </c>
      <c r="K57" s="368">
        <f t="shared" si="3"/>
        <v>23014.75</v>
      </c>
    </row>
    <row r="58" spans="1:11" s="295" customFormat="1" ht="26" x14ac:dyDescent="0.35">
      <c r="A58" s="493" t="s">
        <v>1034</v>
      </c>
      <c r="B58" s="372" t="s">
        <v>513</v>
      </c>
      <c r="C58" s="367">
        <f t="shared" si="12"/>
        <v>12553.5</v>
      </c>
      <c r="D58" s="368">
        <v>2810</v>
      </c>
      <c r="E58" s="368">
        <f t="shared" si="2"/>
        <v>15363.5</v>
      </c>
      <c r="F58" s="362"/>
      <c r="G58" s="368">
        <f t="shared" si="13"/>
        <v>4184.5</v>
      </c>
      <c r="H58" s="368">
        <f t="shared" si="14"/>
        <v>2092.25</v>
      </c>
      <c r="I58" s="368">
        <f t="shared" si="15"/>
        <v>16738</v>
      </c>
      <c r="J58" s="368">
        <v>0</v>
      </c>
      <c r="K58" s="368">
        <f t="shared" si="3"/>
        <v>23014.75</v>
      </c>
    </row>
    <row r="59" spans="1:11" s="295" customFormat="1" x14ac:dyDescent="0.35">
      <c r="A59" s="370" t="s">
        <v>1035</v>
      </c>
      <c r="B59" s="540" t="s">
        <v>1096</v>
      </c>
      <c r="C59" s="367">
        <f t="shared" si="12"/>
        <v>12553.5</v>
      </c>
      <c r="D59" s="368">
        <v>2810</v>
      </c>
      <c r="E59" s="368">
        <f t="shared" si="2"/>
        <v>15363.5</v>
      </c>
      <c r="F59" s="362"/>
      <c r="G59" s="368">
        <f t="shared" si="13"/>
        <v>4184.5</v>
      </c>
      <c r="H59" s="368">
        <f t="shared" si="14"/>
        <v>2092.25</v>
      </c>
      <c r="I59" s="368">
        <f t="shared" si="15"/>
        <v>16738</v>
      </c>
      <c r="J59" s="368">
        <v>0</v>
      </c>
      <c r="K59" s="368">
        <f t="shared" si="3"/>
        <v>23014.75</v>
      </c>
    </row>
    <row r="60" spans="1:11" s="295" customFormat="1" x14ac:dyDescent="0.35">
      <c r="A60" s="493" t="s">
        <v>1036</v>
      </c>
      <c r="B60" s="372" t="s">
        <v>512</v>
      </c>
      <c r="C60" s="367">
        <f t="shared" si="12"/>
        <v>12553.5</v>
      </c>
      <c r="D60" s="368">
        <v>2810</v>
      </c>
      <c r="E60" s="368">
        <f t="shared" si="2"/>
        <v>15363.5</v>
      </c>
      <c r="F60" s="362"/>
      <c r="G60" s="368">
        <f t="shared" si="13"/>
        <v>4184.5</v>
      </c>
      <c r="H60" s="368">
        <f t="shared" si="14"/>
        <v>2092.25</v>
      </c>
      <c r="I60" s="368">
        <f t="shared" si="15"/>
        <v>16738</v>
      </c>
      <c r="J60" s="368">
        <v>0</v>
      </c>
      <c r="K60" s="368">
        <f t="shared" si="3"/>
        <v>23014.75</v>
      </c>
    </row>
    <row r="61" spans="1:11" s="295" customFormat="1" x14ac:dyDescent="0.35">
      <c r="A61" s="370" t="s">
        <v>1037</v>
      </c>
      <c r="B61" s="372" t="s">
        <v>496</v>
      </c>
      <c r="C61" s="367">
        <f t="shared" si="12"/>
        <v>12553.5</v>
      </c>
      <c r="D61" s="368">
        <v>2810</v>
      </c>
      <c r="E61" s="368">
        <f t="shared" si="2"/>
        <v>15363.5</v>
      </c>
      <c r="F61" s="362"/>
      <c r="G61" s="368">
        <f t="shared" si="13"/>
        <v>4184.5</v>
      </c>
      <c r="H61" s="368">
        <f t="shared" si="14"/>
        <v>2092.25</v>
      </c>
      <c r="I61" s="368">
        <f t="shared" si="15"/>
        <v>16738</v>
      </c>
      <c r="J61" s="368">
        <v>0</v>
      </c>
      <c r="K61" s="368">
        <f t="shared" si="3"/>
        <v>23014.75</v>
      </c>
    </row>
    <row r="62" spans="1:11" s="295" customFormat="1" x14ac:dyDescent="0.35">
      <c r="A62" s="493" t="s">
        <v>1038</v>
      </c>
      <c r="B62" s="372" t="s">
        <v>511</v>
      </c>
      <c r="C62" s="367">
        <f t="shared" si="12"/>
        <v>12553.5</v>
      </c>
      <c r="D62" s="368">
        <v>2810</v>
      </c>
      <c r="E62" s="368">
        <f t="shared" si="2"/>
        <v>15363.5</v>
      </c>
      <c r="F62" s="362"/>
      <c r="G62" s="368">
        <f t="shared" si="13"/>
        <v>4184.5</v>
      </c>
      <c r="H62" s="368">
        <f t="shared" si="14"/>
        <v>2092.25</v>
      </c>
      <c r="I62" s="368">
        <f t="shared" si="15"/>
        <v>16738</v>
      </c>
      <c r="J62" s="368">
        <v>0</v>
      </c>
      <c r="K62" s="368">
        <f t="shared" si="3"/>
        <v>23014.75</v>
      </c>
    </row>
    <row r="63" spans="1:11" s="295" customFormat="1" x14ac:dyDescent="0.35">
      <c r="A63" s="370" t="s">
        <v>1039</v>
      </c>
      <c r="B63" s="372" t="s">
        <v>510</v>
      </c>
      <c r="C63" s="367">
        <f t="shared" si="12"/>
        <v>12553.5</v>
      </c>
      <c r="D63" s="368">
        <v>2810</v>
      </c>
      <c r="E63" s="368">
        <f t="shared" si="2"/>
        <v>15363.5</v>
      </c>
      <c r="F63" s="362"/>
      <c r="G63" s="368">
        <f t="shared" si="13"/>
        <v>4184.5</v>
      </c>
      <c r="H63" s="368">
        <f t="shared" si="14"/>
        <v>2092.25</v>
      </c>
      <c r="I63" s="368">
        <f t="shared" si="15"/>
        <v>16738</v>
      </c>
      <c r="J63" s="368">
        <v>0</v>
      </c>
      <c r="K63" s="368">
        <f t="shared" si="3"/>
        <v>23014.75</v>
      </c>
    </row>
    <row r="64" spans="1:11" s="295" customFormat="1" x14ac:dyDescent="0.35">
      <c r="A64" s="493" t="s">
        <v>1055</v>
      </c>
      <c r="B64" s="373" t="s">
        <v>499</v>
      </c>
      <c r="C64" s="367">
        <f t="shared" si="12"/>
        <v>12553.5</v>
      </c>
      <c r="D64" s="368">
        <v>2810</v>
      </c>
      <c r="E64" s="368">
        <f t="shared" si="2"/>
        <v>15363.5</v>
      </c>
      <c r="F64" s="362"/>
      <c r="G64" s="368">
        <f t="shared" si="13"/>
        <v>4184.5</v>
      </c>
      <c r="H64" s="368">
        <f t="shared" si="14"/>
        <v>2092.25</v>
      </c>
      <c r="I64" s="368">
        <f t="shared" si="15"/>
        <v>16738</v>
      </c>
      <c r="J64" s="368">
        <v>0</v>
      </c>
      <c r="K64" s="368">
        <f t="shared" si="3"/>
        <v>23014.75</v>
      </c>
    </row>
    <row r="65" spans="1:11" s="295" customFormat="1" x14ac:dyDescent="0.35">
      <c r="A65" s="370" t="s">
        <v>1056</v>
      </c>
      <c r="B65" s="373" t="s">
        <v>140</v>
      </c>
      <c r="C65" s="367">
        <f t="shared" si="12"/>
        <v>12553.5</v>
      </c>
      <c r="D65" s="368">
        <v>2810</v>
      </c>
      <c r="E65" s="368">
        <f t="shared" si="2"/>
        <v>15363.5</v>
      </c>
      <c r="F65" s="362"/>
      <c r="G65" s="368">
        <f t="shared" si="13"/>
        <v>4184.5</v>
      </c>
      <c r="H65" s="368">
        <f t="shared" si="14"/>
        <v>2092.25</v>
      </c>
      <c r="I65" s="368">
        <f t="shared" si="15"/>
        <v>16738</v>
      </c>
      <c r="J65" s="368">
        <v>0</v>
      </c>
      <c r="K65" s="368">
        <f t="shared" si="3"/>
        <v>23014.75</v>
      </c>
    </row>
    <row r="66" spans="1:11" s="295" customFormat="1" x14ac:dyDescent="0.35">
      <c r="A66" s="493" t="s">
        <v>1057</v>
      </c>
      <c r="B66" s="374" t="s">
        <v>498</v>
      </c>
      <c r="C66" s="367">
        <f t="shared" si="12"/>
        <v>12553.5</v>
      </c>
      <c r="D66" s="368">
        <v>2810</v>
      </c>
      <c r="E66" s="368">
        <f t="shared" si="2"/>
        <v>15363.5</v>
      </c>
      <c r="F66" s="362"/>
      <c r="G66" s="368">
        <f t="shared" si="13"/>
        <v>4184.5</v>
      </c>
      <c r="H66" s="368">
        <f t="shared" si="14"/>
        <v>2092.25</v>
      </c>
      <c r="I66" s="368">
        <f t="shared" si="15"/>
        <v>16738</v>
      </c>
      <c r="J66" s="368">
        <v>0</v>
      </c>
      <c r="K66" s="368">
        <f t="shared" si="3"/>
        <v>23014.75</v>
      </c>
    </row>
    <row r="67" spans="1:11" s="295" customFormat="1" x14ac:dyDescent="0.35">
      <c r="A67" s="370" t="s">
        <v>1058</v>
      </c>
      <c r="B67" s="374" t="s">
        <v>497</v>
      </c>
      <c r="C67" s="367">
        <f t="shared" si="12"/>
        <v>12553.5</v>
      </c>
      <c r="D67" s="368">
        <v>2810</v>
      </c>
      <c r="E67" s="368">
        <f t="shared" si="2"/>
        <v>15363.5</v>
      </c>
      <c r="F67" s="362"/>
      <c r="G67" s="368">
        <f t="shared" si="13"/>
        <v>4184.5</v>
      </c>
      <c r="H67" s="368">
        <f t="shared" si="14"/>
        <v>2092.25</v>
      </c>
      <c r="I67" s="368">
        <f t="shared" si="15"/>
        <v>16738</v>
      </c>
      <c r="J67" s="368">
        <v>0</v>
      </c>
      <c r="K67" s="368">
        <f t="shared" si="3"/>
        <v>23014.75</v>
      </c>
    </row>
    <row r="68" spans="1:11" s="295" customFormat="1" x14ac:dyDescent="0.35">
      <c r="A68" s="493" t="s">
        <v>1059</v>
      </c>
      <c r="B68" s="372" t="s">
        <v>509</v>
      </c>
      <c r="C68" s="368">
        <f>269.06*30</f>
        <v>8071.8</v>
      </c>
      <c r="D68" s="368">
        <v>2810</v>
      </c>
      <c r="E68" s="368">
        <f t="shared" si="2"/>
        <v>10881.8</v>
      </c>
      <c r="F68" s="362"/>
      <c r="G68" s="368">
        <f>269.06*10</f>
        <v>2690.6</v>
      </c>
      <c r="H68" s="368">
        <f>269.06*5</f>
        <v>1345.3</v>
      </c>
      <c r="I68" s="368">
        <f>269.06*40</f>
        <v>10762.4</v>
      </c>
      <c r="J68" s="368">
        <v>0</v>
      </c>
      <c r="K68" s="368">
        <f t="shared" si="3"/>
        <v>14798.3</v>
      </c>
    </row>
    <row r="69" spans="1:11" s="295" customFormat="1" ht="21" customHeight="1" x14ac:dyDescent="0.35">
      <c r="A69" s="301"/>
      <c r="B69" s="302"/>
      <c r="C69" s="303"/>
      <c r="D69" s="303"/>
      <c r="E69" s="297"/>
      <c r="F69" s="294"/>
      <c r="G69" s="303"/>
      <c r="H69" s="303"/>
      <c r="I69" s="303"/>
      <c r="J69" s="303"/>
      <c r="K69" s="303"/>
    </row>
    <row r="70" spans="1:11" s="295" customFormat="1" ht="21" customHeight="1" x14ac:dyDescent="0.35">
      <c r="A70" s="393" t="s">
        <v>508</v>
      </c>
      <c r="C70" s="303"/>
      <c r="D70" s="303"/>
      <c r="E70" s="297"/>
      <c r="F70" s="294"/>
      <c r="G70" s="303"/>
      <c r="H70" s="303"/>
      <c r="I70" s="303"/>
      <c r="J70" s="303"/>
      <c r="K70" s="303"/>
    </row>
    <row r="71" spans="1:11" s="418" customFormat="1" ht="17.399999999999999" customHeight="1" x14ac:dyDescent="0.35">
      <c r="A71" s="728" t="s">
        <v>88</v>
      </c>
      <c r="B71" s="728" t="s">
        <v>113</v>
      </c>
      <c r="C71" s="725" t="s">
        <v>103</v>
      </c>
      <c r="D71" s="725"/>
      <c r="E71" s="725"/>
      <c r="F71" s="294"/>
      <c r="G71" s="726" t="s">
        <v>972</v>
      </c>
      <c r="H71" s="726"/>
      <c r="I71" s="726"/>
      <c r="J71" s="726"/>
      <c r="K71" s="726"/>
    </row>
    <row r="72" spans="1:11" s="418" customFormat="1" ht="31.25" customHeight="1" x14ac:dyDescent="0.35">
      <c r="A72" s="728"/>
      <c r="B72" s="728"/>
      <c r="C72" s="464" t="s">
        <v>101</v>
      </c>
      <c r="D72" s="464" t="s">
        <v>111</v>
      </c>
      <c r="E72" s="464" t="s">
        <v>94</v>
      </c>
      <c r="F72" s="294"/>
      <c r="G72" s="465" t="s">
        <v>976</v>
      </c>
      <c r="H72" s="465" t="s">
        <v>977</v>
      </c>
      <c r="I72" s="465" t="s">
        <v>978</v>
      </c>
      <c r="J72" s="464" t="s">
        <v>552</v>
      </c>
      <c r="K72" s="465" t="s">
        <v>975</v>
      </c>
    </row>
    <row r="73" spans="1:11" s="295" customFormat="1" x14ac:dyDescent="0.35">
      <c r="A73" s="370" t="s">
        <v>1084</v>
      </c>
      <c r="B73" s="366" t="s">
        <v>495</v>
      </c>
      <c r="C73" s="298">
        <f>418.45*30</f>
        <v>12553.5</v>
      </c>
      <c r="D73" s="368">
        <v>2810</v>
      </c>
      <c r="E73" s="368">
        <f>+C73+D73</f>
        <v>15363.5</v>
      </c>
      <c r="F73" s="362"/>
      <c r="G73" s="368">
        <f>418.45*10</f>
        <v>4184.5</v>
      </c>
      <c r="H73" s="368">
        <f>418.45*5</f>
        <v>2092.25</v>
      </c>
      <c r="I73" s="368">
        <f>418.45*40</f>
        <v>16738</v>
      </c>
      <c r="J73" s="368">
        <v>0</v>
      </c>
      <c r="K73" s="368">
        <f>SUM(G73:J73)</f>
        <v>23014.75</v>
      </c>
    </row>
    <row r="74" spans="1:11" s="295" customFormat="1" x14ac:dyDescent="0.35">
      <c r="A74" s="370" t="s">
        <v>1085</v>
      </c>
      <c r="B74" s="366" t="s">
        <v>494</v>
      </c>
      <c r="C74" s="298">
        <f>418.45*30</f>
        <v>12553.5</v>
      </c>
      <c r="D74" s="299">
        <v>2810</v>
      </c>
      <c r="E74" s="299">
        <f>+C74+D74</f>
        <v>15363.5</v>
      </c>
      <c r="F74" s="362"/>
      <c r="G74" s="368">
        <f>418.45*10</f>
        <v>4184.5</v>
      </c>
      <c r="H74" s="368">
        <f>418.45*5</f>
        <v>2092.25</v>
      </c>
      <c r="I74" s="368">
        <f>418.45*40</f>
        <v>16738</v>
      </c>
      <c r="J74" s="368">
        <v>0</v>
      </c>
      <c r="K74" s="368">
        <f>SUM(G74:J74)</f>
        <v>23014.75</v>
      </c>
    </row>
    <row r="75" spans="1:11" s="295" customFormat="1" x14ac:dyDescent="0.35">
      <c r="A75" s="370" t="s">
        <v>1086</v>
      </c>
      <c r="B75" s="366" t="s">
        <v>493</v>
      </c>
      <c r="C75" s="298">
        <f>418.45*30</f>
        <v>12553.5</v>
      </c>
      <c r="D75" s="299">
        <v>2810</v>
      </c>
      <c r="E75" s="299">
        <f>+C75+D75</f>
        <v>15363.5</v>
      </c>
      <c r="F75" s="362"/>
      <c r="G75" s="368">
        <f>418.45*10</f>
        <v>4184.5</v>
      </c>
      <c r="H75" s="368">
        <f>418.45*5</f>
        <v>2092.25</v>
      </c>
      <c r="I75" s="368">
        <f>418.45*40</f>
        <v>16738</v>
      </c>
      <c r="J75" s="368">
        <v>0</v>
      </c>
      <c r="K75" s="368">
        <f>SUM(G75:J75)</f>
        <v>23014.75</v>
      </c>
    </row>
    <row r="76" spans="1:11" s="295" customFormat="1" x14ac:dyDescent="0.35">
      <c r="A76" s="370" t="s">
        <v>1087</v>
      </c>
      <c r="B76" s="366" t="s">
        <v>492</v>
      </c>
      <c r="C76" s="300">
        <f>269.06*30</f>
        <v>8071.8</v>
      </c>
      <c r="D76" s="368">
        <f>1338*2</f>
        <v>2676</v>
      </c>
      <c r="E76" s="299">
        <f>+C76+D76</f>
        <v>10747.8</v>
      </c>
      <c r="F76" s="362"/>
      <c r="G76" s="368">
        <f>269.06*10</f>
        <v>2690.6</v>
      </c>
      <c r="H76" s="368">
        <f>269.06*5</f>
        <v>1345.3</v>
      </c>
      <c r="I76" s="368">
        <f>269.06*40</f>
        <v>10762.4</v>
      </c>
      <c r="J76" s="368">
        <v>0</v>
      </c>
      <c r="K76" s="368">
        <f>SUM(G76:J76)</f>
        <v>14798.3</v>
      </c>
    </row>
    <row r="77" spans="1:11" s="295" customFormat="1" x14ac:dyDescent="0.35">
      <c r="A77" s="419"/>
      <c r="B77" s="420"/>
      <c r="C77" s="421"/>
      <c r="D77" s="421"/>
      <c r="E77" s="421"/>
      <c r="F77" s="362"/>
      <c r="G77" s="421"/>
      <c r="H77" s="421"/>
      <c r="I77" s="421"/>
      <c r="J77" s="421"/>
      <c r="K77" s="421"/>
    </row>
    <row r="78" spans="1:11" s="295" customFormat="1" x14ac:dyDescent="0.35">
      <c r="A78" s="393" t="s">
        <v>507</v>
      </c>
      <c r="B78" s="302"/>
      <c r="C78" s="303"/>
      <c r="D78" s="303"/>
      <c r="E78" s="303"/>
      <c r="F78" s="294"/>
      <c r="G78" s="303"/>
      <c r="H78" s="303"/>
      <c r="I78" s="303"/>
      <c r="J78" s="303"/>
      <c r="K78" s="303"/>
    </row>
    <row r="79" spans="1:11" s="295" customFormat="1" x14ac:dyDescent="0.35">
      <c r="A79" s="728" t="s">
        <v>88</v>
      </c>
      <c r="B79" s="728" t="s">
        <v>113</v>
      </c>
      <c r="C79" s="725" t="s">
        <v>103</v>
      </c>
      <c r="D79" s="725"/>
      <c r="E79" s="725"/>
      <c r="F79" s="294"/>
      <c r="G79" s="726" t="s">
        <v>972</v>
      </c>
      <c r="H79" s="726"/>
      <c r="I79" s="726"/>
      <c r="J79" s="726"/>
      <c r="K79" s="726"/>
    </row>
    <row r="80" spans="1:11" s="295" customFormat="1" ht="29" x14ac:dyDescent="0.35">
      <c r="A80" s="728"/>
      <c r="B80" s="728"/>
      <c r="C80" s="464" t="s">
        <v>101</v>
      </c>
      <c r="D80" s="464" t="s">
        <v>111</v>
      </c>
      <c r="E80" s="464" t="s">
        <v>94</v>
      </c>
      <c r="F80" s="294"/>
      <c r="G80" s="465" t="s">
        <v>976</v>
      </c>
      <c r="H80" s="465" t="s">
        <v>977</v>
      </c>
      <c r="I80" s="465" t="s">
        <v>978</v>
      </c>
      <c r="J80" s="464" t="s">
        <v>552</v>
      </c>
      <c r="K80" s="465" t="s">
        <v>975</v>
      </c>
    </row>
    <row r="81" spans="1:11" s="375" customFormat="1" ht="13" x14ac:dyDescent="0.35">
      <c r="A81" s="370" t="s">
        <v>1088</v>
      </c>
      <c r="B81" s="366" t="s">
        <v>491</v>
      </c>
      <c r="C81" s="298">
        <f>418.45*30</f>
        <v>12553.5</v>
      </c>
      <c r="D81" s="368">
        <v>2810</v>
      </c>
      <c r="E81" s="368">
        <f>+C81+D81</f>
        <v>15363.5</v>
      </c>
      <c r="F81" s="362"/>
      <c r="G81" s="368">
        <f>418.45*10</f>
        <v>4184.5</v>
      </c>
      <c r="H81" s="368">
        <f>418.45*5</f>
        <v>2092.25</v>
      </c>
      <c r="I81" s="368">
        <f>418.45*40</f>
        <v>16738</v>
      </c>
      <c r="J81" s="368">
        <v>0</v>
      </c>
      <c r="K81" s="368">
        <f>SUM(G81:J81)</f>
        <v>23014.75</v>
      </c>
    </row>
    <row r="82" spans="1:11" s="295" customFormat="1" x14ac:dyDescent="0.35">
      <c r="A82" s="301"/>
      <c r="B82" s="302"/>
      <c r="C82" s="303"/>
      <c r="D82" s="303"/>
      <c r="E82" s="303"/>
      <c r="F82" s="294"/>
      <c r="G82" s="303"/>
      <c r="H82" s="303"/>
      <c r="I82" s="303"/>
      <c r="J82" s="303"/>
      <c r="K82" s="303"/>
    </row>
    <row r="83" spans="1:11" s="295" customFormat="1" x14ac:dyDescent="0.35">
      <c r="A83" s="301"/>
      <c r="B83" s="302"/>
      <c r="C83" s="303"/>
      <c r="D83" s="303"/>
      <c r="E83" s="303"/>
      <c r="F83" s="303"/>
      <c r="G83" s="303"/>
      <c r="H83" s="303"/>
      <c r="I83" s="303"/>
      <c r="J83" s="303"/>
      <c r="K83" s="303"/>
    </row>
    <row r="84" spans="1:11" s="295" customFormat="1" x14ac:dyDescent="0.35">
      <c r="A84" s="301"/>
      <c r="B84" s="302"/>
      <c r="C84" s="303"/>
      <c r="D84" s="303"/>
      <c r="E84" s="303"/>
      <c r="F84" s="303"/>
      <c r="G84" s="303"/>
      <c r="H84" s="303"/>
      <c r="I84" s="303"/>
      <c r="J84" s="303"/>
      <c r="K84" s="303"/>
    </row>
    <row r="85" spans="1:11" s="295" customFormat="1" x14ac:dyDescent="0.35">
      <c r="A85" s="301"/>
      <c r="B85" s="302"/>
      <c r="C85" s="303"/>
      <c r="D85" s="303"/>
      <c r="E85" s="303"/>
      <c r="F85" s="303"/>
      <c r="G85" s="303"/>
      <c r="H85" s="303"/>
      <c r="I85" s="303"/>
      <c r="J85" s="303"/>
      <c r="K85" s="303"/>
    </row>
  </sheetData>
  <mergeCells count="24">
    <mergeCell ref="C79:E79"/>
    <mergeCell ref="G79:K79"/>
    <mergeCell ref="G20:K20"/>
    <mergeCell ref="A7:C7"/>
    <mergeCell ref="A8:A9"/>
    <mergeCell ref="B8:B9"/>
    <mergeCell ref="C8:E8"/>
    <mergeCell ref="G8:K8"/>
    <mergeCell ref="A19:C19"/>
    <mergeCell ref="A20:A21"/>
    <mergeCell ref="A71:A72"/>
    <mergeCell ref="B71:B72"/>
    <mergeCell ref="C71:E71"/>
    <mergeCell ref="G71:K71"/>
    <mergeCell ref="A79:A80"/>
    <mergeCell ref="B79:B80"/>
    <mergeCell ref="B20:B21"/>
    <mergeCell ref="C20:E20"/>
    <mergeCell ref="A6:K6"/>
    <mergeCell ref="A1:K1"/>
    <mergeCell ref="A2:K2"/>
    <mergeCell ref="A3:K3"/>
    <mergeCell ref="A4:K4"/>
    <mergeCell ref="A5:K5"/>
  </mergeCells>
  <printOptions horizontalCentered="1"/>
  <pageMargins left="0.47244094488188981" right="0.47244094488188981" top="0.86614173228346458" bottom="0.47244094488188981" header="0" footer="0"/>
  <pageSetup scale="56" fitToHeight="0" orientation="landscape" r:id="rId1"/>
  <headerFooter>
    <oddHeader>&amp;L&amp;G</oddHeader>
    <oddFooter>&amp;R&amp;G</oddFooter>
  </headerFooter>
  <legacyDrawingHF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55"/>
  <sheetViews>
    <sheetView showGridLines="0" zoomScaleNormal="100" workbookViewId="0">
      <selection activeCell="I14" sqref="I14"/>
    </sheetView>
  </sheetViews>
  <sheetFormatPr baseColWidth="10" defaultColWidth="8.6328125" defaultRowHeight="14.5" x14ac:dyDescent="0.35"/>
  <cols>
    <col min="1" max="1" width="25.90625" style="7" customWidth="1"/>
    <col min="2" max="2" width="35.90625" style="7" customWidth="1"/>
    <col min="3" max="5" width="15.81640625" style="7" customWidth="1"/>
    <col min="6" max="6" width="9.36328125" style="7" customWidth="1"/>
    <col min="7" max="16384" width="8.6328125" style="7"/>
  </cols>
  <sheetData>
    <row r="1" spans="1:6" x14ac:dyDescent="0.35">
      <c r="A1" s="588"/>
      <c r="B1" s="588"/>
      <c r="C1" s="588"/>
      <c r="D1" s="588"/>
      <c r="E1" s="588"/>
    </row>
    <row r="2" spans="1:6" x14ac:dyDescent="0.35">
      <c r="A2" s="710" t="s">
        <v>9</v>
      </c>
      <c r="B2" s="710"/>
      <c r="C2" s="710"/>
      <c r="D2" s="710"/>
      <c r="E2" s="710"/>
    </row>
    <row r="3" spans="1:6" x14ac:dyDescent="0.35">
      <c r="A3" s="710" t="s">
        <v>84</v>
      </c>
      <c r="B3" s="710"/>
      <c r="C3" s="710"/>
      <c r="D3" s="710"/>
      <c r="E3" s="710"/>
    </row>
    <row r="4" spans="1:6" x14ac:dyDescent="0.35">
      <c r="A4" s="710" t="s">
        <v>36</v>
      </c>
      <c r="B4" s="710"/>
      <c r="C4" s="710"/>
      <c r="D4" s="710"/>
      <c r="E4" s="710"/>
    </row>
    <row r="5" spans="1:6" x14ac:dyDescent="0.35">
      <c r="A5" s="710" t="s">
        <v>83</v>
      </c>
      <c r="B5" s="710"/>
      <c r="C5" s="710"/>
      <c r="D5" s="710"/>
      <c r="E5" s="710"/>
    </row>
    <row r="6" spans="1:6" x14ac:dyDescent="0.35">
      <c r="A6" s="604" t="s">
        <v>82</v>
      </c>
      <c r="B6" s="604"/>
      <c r="C6" s="604"/>
      <c r="D6" s="604"/>
      <c r="E6" s="604"/>
    </row>
    <row r="7" spans="1:6" ht="13.25" customHeight="1" x14ac:dyDescent="0.35">
      <c r="A7" s="609"/>
      <c r="B7" s="609"/>
      <c r="C7" s="609"/>
      <c r="D7" s="609"/>
      <c r="E7" s="609"/>
      <c r="F7" s="48"/>
    </row>
    <row r="8" spans="1:6" ht="12" customHeight="1" x14ac:dyDescent="0.35">
      <c r="A8" s="589" t="s">
        <v>450</v>
      </c>
      <c r="B8" s="589" t="s">
        <v>80</v>
      </c>
      <c r="C8" s="589" t="s">
        <v>559</v>
      </c>
      <c r="D8" s="589" t="s">
        <v>78</v>
      </c>
      <c r="E8" s="589"/>
    </row>
    <row r="9" spans="1:6" ht="24" customHeight="1" x14ac:dyDescent="0.35">
      <c r="A9" s="589"/>
      <c r="B9" s="589"/>
      <c r="C9" s="589"/>
      <c r="D9" s="472" t="s">
        <v>612</v>
      </c>
      <c r="E9" s="472" t="s">
        <v>76</v>
      </c>
    </row>
    <row r="10" spans="1:6" ht="13.25" customHeight="1" x14ac:dyDescent="0.35">
      <c r="A10" s="609"/>
      <c r="B10" s="609"/>
      <c r="C10" s="609"/>
      <c r="D10" s="609"/>
      <c r="E10" s="609"/>
      <c r="F10" s="48"/>
    </row>
    <row r="11" spans="1:6" ht="15.5" customHeight="1" x14ac:dyDescent="0.35">
      <c r="A11" s="729" t="s">
        <v>30</v>
      </c>
      <c r="B11" s="730"/>
      <c r="C11" s="127"/>
      <c r="D11" s="127"/>
      <c r="E11" s="127"/>
    </row>
    <row r="12" spans="1:6" s="123" customFormat="1" x14ac:dyDescent="0.35">
      <c r="A12" s="126">
        <v>1.1000000000000001</v>
      </c>
      <c r="B12" s="47" t="s">
        <v>611</v>
      </c>
      <c r="C12" s="125">
        <v>1</v>
      </c>
      <c r="D12" s="36">
        <v>122777.71</v>
      </c>
      <c r="E12" s="36">
        <v>122777.71</v>
      </c>
    </row>
    <row r="13" spans="1:6" s="123" customFormat="1" x14ac:dyDescent="0.35">
      <c r="A13" s="124">
        <v>1.2</v>
      </c>
      <c r="B13" s="15" t="s">
        <v>610</v>
      </c>
      <c r="C13" s="125">
        <v>2</v>
      </c>
      <c r="D13" s="36">
        <v>122777.71</v>
      </c>
      <c r="E13" s="36">
        <v>122777.71</v>
      </c>
    </row>
    <row r="14" spans="1:6" s="123" customFormat="1" x14ac:dyDescent="0.35">
      <c r="A14" s="124" t="s">
        <v>609</v>
      </c>
      <c r="B14" s="15" t="s">
        <v>608</v>
      </c>
      <c r="C14" s="125">
        <v>1</v>
      </c>
      <c r="D14" s="36">
        <v>59641.18</v>
      </c>
      <c r="E14" s="36">
        <v>59641.18</v>
      </c>
    </row>
    <row r="15" spans="1:6" s="123" customFormat="1" x14ac:dyDescent="0.35">
      <c r="A15" s="124" t="s">
        <v>607</v>
      </c>
      <c r="B15" s="15" t="s">
        <v>606</v>
      </c>
      <c r="C15" s="125">
        <v>2</v>
      </c>
      <c r="D15" s="36">
        <v>59641.18</v>
      </c>
      <c r="E15" s="36">
        <v>59641.18</v>
      </c>
    </row>
    <row r="16" spans="1:6" s="123" customFormat="1" x14ac:dyDescent="0.35">
      <c r="A16" s="124">
        <v>5.0999999999999996</v>
      </c>
      <c r="B16" s="15" t="s">
        <v>605</v>
      </c>
      <c r="C16" s="125">
        <v>1</v>
      </c>
      <c r="D16" s="36">
        <v>59641.18</v>
      </c>
      <c r="E16" s="36">
        <v>59641.18</v>
      </c>
    </row>
    <row r="17" spans="1:5" s="123" customFormat="1" x14ac:dyDescent="0.35">
      <c r="A17" s="124">
        <v>2.1</v>
      </c>
      <c r="B17" s="15" t="s">
        <v>604</v>
      </c>
      <c r="C17" s="125">
        <v>1</v>
      </c>
      <c r="D17" s="36">
        <v>59641.18</v>
      </c>
      <c r="E17" s="36">
        <v>59641.18</v>
      </c>
    </row>
    <row r="18" spans="1:5" s="123" customFormat="1" x14ac:dyDescent="0.35">
      <c r="A18" s="124">
        <v>4.0999999999999996</v>
      </c>
      <c r="B18" s="15" t="s">
        <v>603</v>
      </c>
      <c r="C18" s="125">
        <v>1</v>
      </c>
      <c r="D18" s="36">
        <v>59641.18</v>
      </c>
      <c r="E18" s="36">
        <v>59641.18</v>
      </c>
    </row>
    <row r="19" spans="1:5" s="123" customFormat="1" ht="39" x14ac:dyDescent="0.35">
      <c r="A19" s="124">
        <v>3.1</v>
      </c>
      <c r="B19" s="15" t="s">
        <v>602</v>
      </c>
      <c r="C19" s="125">
        <v>1</v>
      </c>
      <c r="D19" s="36">
        <v>59641.18</v>
      </c>
      <c r="E19" s="36">
        <v>59641.18</v>
      </c>
    </row>
    <row r="20" spans="1:5" s="123" customFormat="1" ht="26" x14ac:dyDescent="0.35">
      <c r="A20" s="124">
        <v>6.1</v>
      </c>
      <c r="B20" s="15" t="s">
        <v>601</v>
      </c>
      <c r="C20" s="14">
        <v>1</v>
      </c>
      <c r="D20" s="36">
        <v>59641.18</v>
      </c>
      <c r="E20" s="36">
        <v>59641.18</v>
      </c>
    </row>
    <row r="21" spans="1:5" s="123" customFormat="1" ht="26" x14ac:dyDescent="0.35">
      <c r="A21" s="124" t="s">
        <v>600</v>
      </c>
      <c r="B21" s="15" t="s">
        <v>599</v>
      </c>
      <c r="C21" s="14">
        <v>1</v>
      </c>
      <c r="D21" s="36">
        <v>34391.39</v>
      </c>
      <c r="E21" s="36">
        <v>34391.39</v>
      </c>
    </row>
    <row r="22" spans="1:5" s="123" customFormat="1" ht="26" x14ac:dyDescent="0.35">
      <c r="A22" s="124" t="s">
        <v>598</v>
      </c>
      <c r="B22" s="15" t="s">
        <v>597</v>
      </c>
      <c r="C22" s="14">
        <v>2</v>
      </c>
      <c r="D22" s="36">
        <v>34391.39</v>
      </c>
      <c r="E22" s="36">
        <v>34391.39</v>
      </c>
    </row>
    <row r="23" spans="1:5" s="123" customFormat="1" x14ac:dyDescent="0.35">
      <c r="A23" s="124" t="s">
        <v>596</v>
      </c>
      <c r="B23" s="15" t="s">
        <v>595</v>
      </c>
      <c r="C23" s="14">
        <v>6</v>
      </c>
      <c r="D23" s="36">
        <v>34391.39</v>
      </c>
      <c r="E23" s="36">
        <v>34391.39</v>
      </c>
    </row>
    <row r="24" spans="1:5" s="123" customFormat="1" x14ac:dyDescent="0.35">
      <c r="A24" s="124" t="s">
        <v>594</v>
      </c>
      <c r="B24" s="15" t="s">
        <v>593</v>
      </c>
      <c r="C24" s="14">
        <v>1</v>
      </c>
      <c r="D24" s="36">
        <v>34391.39</v>
      </c>
      <c r="E24" s="36">
        <v>34391.39</v>
      </c>
    </row>
    <row r="25" spans="1:5" s="123" customFormat="1" x14ac:dyDescent="0.35">
      <c r="A25" s="124" t="s">
        <v>592</v>
      </c>
      <c r="B25" s="15" t="s">
        <v>591</v>
      </c>
      <c r="C25" s="14">
        <v>2</v>
      </c>
      <c r="D25" s="36">
        <v>19144.150000000001</v>
      </c>
      <c r="E25" s="36">
        <v>19144.150000000001</v>
      </c>
    </row>
    <row r="26" spans="1:5" s="123" customFormat="1" ht="26" x14ac:dyDescent="0.35">
      <c r="A26" s="124" t="s">
        <v>590</v>
      </c>
      <c r="B26" s="15" t="s">
        <v>589</v>
      </c>
      <c r="C26" s="14">
        <v>1</v>
      </c>
      <c r="D26" s="36">
        <v>19144.150000000001</v>
      </c>
      <c r="E26" s="36">
        <v>19144.150000000001</v>
      </c>
    </row>
    <row r="27" spans="1:5" s="123" customFormat="1" ht="26" x14ac:dyDescent="0.35">
      <c r="A27" s="124" t="s">
        <v>588</v>
      </c>
      <c r="B27" s="15" t="s">
        <v>587</v>
      </c>
      <c r="C27" s="14">
        <v>1</v>
      </c>
      <c r="D27" s="36">
        <v>19144.150000000001</v>
      </c>
      <c r="E27" s="36">
        <v>19144.150000000001</v>
      </c>
    </row>
    <row r="28" spans="1:5" s="123" customFormat="1" x14ac:dyDescent="0.35">
      <c r="A28" s="124" t="s">
        <v>586</v>
      </c>
      <c r="B28" s="15" t="s">
        <v>585</v>
      </c>
      <c r="C28" s="14">
        <v>1</v>
      </c>
      <c r="D28" s="36">
        <v>19144.150000000001</v>
      </c>
      <c r="E28" s="36">
        <v>19144.150000000001</v>
      </c>
    </row>
    <row r="29" spans="1:5" s="123" customFormat="1" ht="26" x14ac:dyDescent="0.35">
      <c r="A29" s="124" t="s">
        <v>584</v>
      </c>
      <c r="B29" s="15" t="s">
        <v>583</v>
      </c>
      <c r="C29" s="14">
        <v>1</v>
      </c>
      <c r="D29" s="36">
        <v>19144.150000000001</v>
      </c>
      <c r="E29" s="36">
        <v>19144.150000000001</v>
      </c>
    </row>
    <row r="30" spans="1:5" s="123" customFormat="1" x14ac:dyDescent="0.35">
      <c r="A30" s="124" t="s">
        <v>582</v>
      </c>
      <c r="B30" s="15" t="s">
        <v>581</v>
      </c>
      <c r="C30" s="14">
        <v>1</v>
      </c>
      <c r="D30" s="36">
        <v>19144.150000000001</v>
      </c>
      <c r="E30" s="36">
        <v>19144.150000000001</v>
      </c>
    </row>
    <row r="31" spans="1:5" s="123" customFormat="1" x14ac:dyDescent="0.35">
      <c r="A31" s="124" t="s">
        <v>580</v>
      </c>
      <c r="B31" s="15" t="s">
        <v>579</v>
      </c>
      <c r="C31" s="14">
        <v>2</v>
      </c>
      <c r="D31" s="36">
        <v>19144.150000000001</v>
      </c>
      <c r="E31" s="36">
        <v>19144.150000000001</v>
      </c>
    </row>
    <row r="32" spans="1:5" s="123" customFormat="1" ht="26" x14ac:dyDescent="0.35">
      <c r="A32" s="124" t="s">
        <v>578</v>
      </c>
      <c r="B32" s="15" t="s">
        <v>502</v>
      </c>
      <c r="C32" s="14">
        <v>1</v>
      </c>
      <c r="D32" s="36">
        <v>19144.150000000001</v>
      </c>
      <c r="E32" s="36">
        <v>19144.150000000001</v>
      </c>
    </row>
    <row r="33" spans="1:5" s="123" customFormat="1" x14ac:dyDescent="0.35">
      <c r="A33" s="124" t="s">
        <v>577</v>
      </c>
      <c r="B33" s="15" t="s">
        <v>140</v>
      </c>
      <c r="C33" s="14">
        <v>1</v>
      </c>
      <c r="D33" s="36">
        <v>18458.5</v>
      </c>
      <c r="E33" s="36">
        <v>18458.5</v>
      </c>
    </row>
    <row r="34" spans="1:5" s="123" customFormat="1" x14ac:dyDescent="0.35">
      <c r="A34" s="124" t="s">
        <v>576</v>
      </c>
      <c r="B34" s="15" t="s">
        <v>575</v>
      </c>
      <c r="C34" s="14">
        <v>1</v>
      </c>
      <c r="D34" s="36">
        <v>13372.22</v>
      </c>
      <c r="E34" s="36">
        <v>13372.22</v>
      </c>
    </row>
    <row r="35" spans="1:5" s="123" customFormat="1" x14ac:dyDescent="0.35">
      <c r="A35" s="124" t="s">
        <v>574</v>
      </c>
      <c r="B35" s="15" t="s">
        <v>573</v>
      </c>
      <c r="C35" s="14">
        <v>1</v>
      </c>
      <c r="D35" s="36">
        <v>13372.22</v>
      </c>
      <c r="E35" s="36">
        <v>13372.22</v>
      </c>
    </row>
    <row r="36" spans="1:5" s="123" customFormat="1" x14ac:dyDescent="0.35">
      <c r="A36" s="124" t="s">
        <v>572</v>
      </c>
      <c r="B36" s="15" t="s">
        <v>571</v>
      </c>
      <c r="C36" s="14">
        <v>1</v>
      </c>
      <c r="D36" s="36">
        <v>13372.22</v>
      </c>
      <c r="E36" s="36">
        <v>13372.22</v>
      </c>
    </row>
    <row r="37" spans="1:5" s="123" customFormat="1" ht="26" x14ac:dyDescent="0.35">
      <c r="A37" s="124" t="s">
        <v>570</v>
      </c>
      <c r="B37" s="15" t="s">
        <v>569</v>
      </c>
      <c r="C37" s="14">
        <v>1</v>
      </c>
      <c r="D37" s="36">
        <v>13372.22</v>
      </c>
      <c r="E37" s="36">
        <v>13372.22</v>
      </c>
    </row>
    <row r="38" spans="1:5" s="123" customFormat="1" x14ac:dyDescent="0.35">
      <c r="A38" s="124" t="s">
        <v>568</v>
      </c>
      <c r="B38" s="15" t="s">
        <v>567</v>
      </c>
      <c r="C38" s="14">
        <v>1</v>
      </c>
      <c r="D38" s="36">
        <v>9330.1299999999992</v>
      </c>
      <c r="E38" s="36">
        <v>9330.1299999999992</v>
      </c>
    </row>
    <row r="39" spans="1:5" s="123" customFormat="1" x14ac:dyDescent="0.35">
      <c r="A39" s="124" t="s">
        <v>566</v>
      </c>
      <c r="B39" s="15" t="s">
        <v>565</v>
      </c>
      <c r="C39" s="14">
        <v>1</v>
      </c>
      <c r="D39" s="36">
        <v>9330.1299999999992</v>
      </c>
      <c r="E39" s="36">
        <v>9330.1299999999992</v>
      </c>
    </row>
    <row r="40" spans="1:5" s="123" customFormat="1" ht="26" x14ac:dyDescent="0.35">
      <c r="A40" s="124" t="s">
        <v>564</v>
      </c>
      <c r="B40" s="15" t="s">
        <v>563</v>
      </c>
      <c r="C40" s="14">
        <v>1</v>
      </c>
      <c r="D40" s="36">
        <v>8187.06</v>
      </c>
      <c r="E40" s="36">
        <v>8187.06</v>
      </c>
    </row>
    <row r="41" spans="1:5" s="123" customFormat="1" x14ac:dyDescent="0.35">
      <c r="A41" s="124" t="s">
        <v>562</v>
      </c>
      <c r="B41" s="15" t="s">
        <v>561</v>
      </c>
      <c r="C41" s="14">
        <v>1</v>
      </c>
      <c r="D41" s="36">
        <v>8187.06</v>
      </c>
      <c r="E41" s="36">
        <v>8187.06</v>
      </c>
    </row>
    <row r="42" spans="1:5" x14ac:dyDescent="0.35">
      <c r="A42" s="122"/>
      <c r="B42" s="246" t="s">
        <v>673</v>
      </c>
      <c r="C42" s="93">
        <f>SUM(C12:C41)</f>
        <v>40</v>
      </c>
      <c r="D42" s="50"/>
      <c r="E42" s="50"/>
    </row>
    <row r="43" spans="1:5" ht="14.4" customHeight="1" x14ac:dyDescent="0.35"/>
    <row r="44" spans="1:5" ht="15" customHeight="1" x14ac:dyDescent="0.35">
      <c r="A44" s="94"/>
      <c r="B44" s="454" t="s">
        <v>50</v>
      </c>
      <c r="C44" s="455">
        <f>SUM(C12:C41)</f>
        <v>40</v>
      </c>
      <c r="D44" s="738"/>
      <c r="E44" s="739"/>
    </row>
    <row r="45" spans="1:5" ht="15" customHeight="1" x14ac:dyDescent="0.35">
      <c r="A45" s="28"/>
      <c r="B45" s="121"/>
      <c r="C45" s="120"/>
      <c r="D45" s="28"/>
      <c r="E45" s="28"/>
    </row>
    <row r="46" spans="1:5" ht="15" customHeight="1" thickBot="1" x14ac:dyDescent="0.4">
      <c r="A46" s="28"/>
      <c r="B46" s="121"/>
      <c r="C46" s="120"/>
      <c r="D46" s="28"/>
      <c r="E46" s="28"/>
    </row>
    <row r="47" spans="1:5" ht="39.75" customHeight="1" thickBot="1" x14ac:dyDescent="0.4">
      <c r="A47" s="740" t="s">
        <v>560</v>
      </c>
      <c r="B47" s="741"/>
      <c r="C47" s="741"/>
      <c r="D47" s="741"/>
      <c r="E47" s="742"/>
    </row>
    <row r="48" spans="1:5" ht="15" customHeight="1" x14ac:dyDescent="0.35">
      <c r="A48" s="57"/>
      <c r="B48" s="121"/>
      <c r="C48" s="120"/>
      <c r="D48" s="28"/>
      <c r="E48" s="28"/>
    </row>
    <row r="49" spans="1:5" x14ac:dyDescent="0.35">
      <c r="A49" s="119" t="s">
        <v>559</v>
      </c>
      <c r="B49" s="118" t="s">
        <v>80</v>
      </c>
      <c r="C49" s="734" t="s">
        <v>558</v>
      </c>
      <c r="D49" s="734"/>
      <c r="E49" s="734"/>
    </row>
    <row r="50" spans="1:5" ht="65.25" customHeight="1" x14ac:dyDescent="0.35">
      <c r="A50" s="117">
        <v>1</v>
      </c>
      <c r="B50" s="116" t="s">
        <v>557</v>
      </c>
      <c r="C50" s="735" t="s">
        <v>555</v>
      </c>
      <c r="D50" s="736"/>
      <c r="E50" s="737"/>
    </row>
    <row r="51" spans="1:5" ht="65.25" customHeight="1" x14ac:dyDescent="0.35">
      <c r="A51" s="115">
        <v>1</v>
      </c>
      <c r="B51" s="114" t="s">
        <v>556</v>
      </c>
      <c r="C51" s="731" t="s">
        <v>555</v>
      </c>
      <c r="D51" s="732"/>
      <c r="E51" s="733"/>
    </row>
    <row r="52" spans="1:5" ht="31.5" customHeight="1" x14ac:dyDescent="0.35">
      <c r="A52" s="115">
        <v>1</v>
      </c>
      <c r="B52" s="114" t="s">
        <v>554</v>
      </c>
      <c r="C52" s="731" t="s">
        <v>553</v>
      </c>
      <c r="D52" s="732"/>
      <c r="E52" s="733"/>
    </row>
    <row r="55" spans="1:5" ht="14.4" customHeight="1" x14ac:dyDescent="0.35"/>
  </sheetData>
  <mergeCells count="19">
    <mergeCell ref="A6:E6"/>
    <mergeCell ref="A7:E7"/>
    <mergeCell ref="A8:A9"/>
    <mergeCell ref="A1:E1"/>
    <mergeCell ref="A2:E2"/>
    <mergeCell ref="A3:E3"/>
    <mergeCell ref="A4:E4"/>
    <mergeCell ref="A5:E5"/>
    <mergeCell ref="B8:B9"/>
    <mergeCell ref="C8:C9"/>
    <mergeCell ref="D8:E8"/>
    <mergeCell ref="A11:B11"/>
    <mergeCell ref="A10:E10"/>
    <mergeCell ref="C52:E52"/>
    <mergeCell ref="C49:E49"/>
    <mergeCell ref="C50:E50"/>
    <mergeCell ref="C51:E51"/>
    <mergeCell ref="D44:E44"/>
    <mergeCell ref="A47:E47"/>
  </mergeCells>
  <printOptions horizontalCentered="1"/>
  <pageMargins left="0.47244094488188981" right="0.47244094488188981" top="0.86614173228346458" bottom="0.47244094488188981" header="0" footer="0"/>
  <pageSetup scale="68" fitToHeight="0" orientation="portrait" r:id="rId1"/>
  <headerFooter>
    <oddHeader>&amp;L&amp;G</oddHeader>
    <oddFooter>&amp;R&amp;G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
  <sheetViews>
    <sheetView workbookViewId="0">
      <selection activeCell="B13" sqref="B13"/>
    </sheetView>
  </sheetViews>
  <sheetFormatPr baseColWidth="10" defaultRowHeight="14.5" x14ac:dyDescent="0.35"/>
  <cols>
    <col min="1" max="1" width="10.90625" style="6"/>
    <col min="2" max="2" width="43.90625" style="6" customWidth="1"/>
    <col min="3" max="3" width="15.08984375" style="6" customWidth="1"/>
    <col min="4" max="16384" width="10.90625" style="6"/>
  </cols>
  <sheetData>
    <row r="2" spans="2:3" x14ac:dyDescent="0.35">
      <c r="B2" s="541" t="s">
        <v>1417</v>
      </c>
      <c r="C2" s="541" t="s">
        <v>1101</v>
      </c>
    </row>
    <row r="3" spans="2:3" x14ac:dyDescent="0.35">
      <c r="B3" s="542" t="s">
        <v>1418</v>
      </c>
      <c r="C3" s="543" t="s">
        <v>1105</v>
      </c>
    </row>
    <row r="4" spans="2:3" x14ac:dyDescent="0.35">
      <c r="B4" s="544" t="s">
        <v>1419</v>
      </c>
      <c r="C4" s="544" t="s">
        <v>1105</v>
      </c>
    </row>
  </sheetData>
  <pageMargins left="0.7" right="0.7" top="0.75" bottom="0.75" header="0.3" footer="0.3"/>
  <pageSetup paperSize="9" orientation="portrait" horizontalDpi="300" verticalDpi="30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showGridLines="0" zoomScaleNormal="100" workbookViewId="0">
      <selection activeCell="I14" sqref="I14"/>
    </sheetView>
  </sheetViews>
  <sheetFormatPr baseColWidth="10" defaultColWidth="8.6328125" defaultRowHeight="14.5" x14ac:dyDescent="0.35"/>
  <cols>
    <col min="1" max="1" width="15.81640625" style="58" customWidth="1"/>
    <col min="2" max="2" width="40.81640625" style="58" customWidth="1"/>
    <col min="3" max="7" width="14.36328125" style="58" customWidth="1"/>
    <col min="8" max="8" width="1.6328125" style="58" customWidth="1"/>
    <col min="9" max="13" width="14.36328125" style="58" customWidth="1"/>
    <col min="14" max="14" width="2.6328125" style="58" customWidth="1"/>
    <col min="15" max="16384" width="8.6328125" style="58"/>
  </cols>
  <sheetData>
    <row r="1" spans="1:16" x14ac:dyDescent="0.35">
      <c r="A1" s="613"/>
      <c r="B1" s="613"/>
      <c r="C1" s="613"/>
      <c r="D1" s="613"/>
      <c r="E1" s="613"/>
      <c r="F1" s="613"/>
      <c r="G1" s="613"/>
      <c r="H1" s="613"/>
      <c r="I1" s="613"/>
      <c r="J1" s="613"/>
      <c r="K1" s="613"/>
      <c r="L1" s="613"/>
      <c r="M1" s="613"/>
    </row>
    <row r="2" spans="1:16" x14ac:dyDescent="0.35">
      <c r="A2" s="606" t="s">
        <v>9</v>
      </c>
      <c r="B2" s="606"/>
      <c r="C2" s="606"/>
      <c r="D2" s="606"/>
      <c r="E2" s="606"/>
      <c r="F2" s="606"/>
      <c r="G2" s="606"/>
      <c r="H2" s="606"/>
      <c r="I2" s="606"/>
      <c r="J2" s="606"/>
      <c r="K2" s="606"/>
      <c r="L2" s="606"/>
      <c r="M2" s="606"/>
    </row>
    <row r="3" spans="1:16" x14ac:dyDescent="0.35">
      <c r="A3" s="606" t="s">
        <v>84</v>
      </c>
      <c r="B3" s="606"/>
      <c r="C3" s="606"/>
      <c r="D3" s="606"/>
      <c r="E3" s="606"/>
      <c r="F3" s="606"/>
      <c r="G3" s="606"/>
      <c r="H3" s="606"/>
      <c r="I3" s="606"/>
      <c r="J3" s="606"/>
      <c r="K3" s="606"/>
      <c r="L3" s="606"/>
      <c r="M3" s="606"/>
    </row>
    <row r="4" spans="1:16" x14ac:dyDescent="0.35">
      <c r="A4" s="606" t="s">
        <v>36</v>
      </c>
      <c r="B4" s="606"/>
      <c r="C4" s="606"/>
      <c r="D4" s="606"/>
      <c r="E4" s="606"/>
      <c r="F4" s="606"/>
      <c r="G4" s="606"/>
      <c r="H4" s="606"/>
      <c r="I4" s="606"/>
      <c r="J4" s="606"/>
      <c r="K4" s="606"/>
      <c r="L4" s="606"/>
      <c r="M4" s="606"/>
    </row>
    <row r="5" spans="1:16" x14ac:dyDescent="0.35">
      <c r="A5" s="606" t="s">
        <v>625</v>
      </c>
      <c r="B5" s="606"/>
      <c r="C5" s="606"/>
      <c r="D5" s="606"/>
      <c r="E5" s="606"/>
      <c r="F5" s="606"/>
      <c r="G5" s="606"/>
      <c r="H5" s="606"/>
      <c r="I5" s="606"/>
      <c r="J5" s="606"/>
      <c r="K5" s="606"/>
      <c r="L5" s="606"/>
      <c r="M5" s="606"/>
    </row>
    <row r="6" spans="1:16" s="80" customFormat="1" x14ac:dyDescent="0.35">
      <c r="A6" s="604" t="s">
        <v>82</v>
      </c>
      <c r="B6" s="604"/>
      <c r="C6" s="604"/>
      <c r="D6" s="604"/>
      <c r="E6" s="604"/>
      <c r="F6" s="604"/>
      <c r="G6" s="604"/>
      <c r="H6" s="604"/>
      <c r="I6" s="604"/>
      <c r="J6" s="604"/>
      <c r="K6" s="604"/>
      <c r="L6" s="604"/>
      <c r="M6" s="604"/>
    </row>
    <row r="7" spans="1:16" x14ac:dyDescent="0.35">
      <c r="A7" s="625" t="s">
        <v>114</v>
      </c>
      <c r="B7" s="625"/>
      <c r="C7" s="625"/>
      <c r="D7" s="743"/>
      <c r="E7" s="743"/>
      <c r="F7" s="743"/>
      <c r="G7" s="743"/>
      <c r="H7" s="743"/>
      <c r="I7" s="743"/>
      <c r="J7" s="743"/>
      <c r="K7" s="743"/>
      <c r="L7" s="743"/>
      <c r="M7" s="743"/>
      <c r="N7" s="281"/>
      <c r="O7" s="281"/>
      <c r="P7" s="281"/>
    </row>
    <row r="8" spans="1:16" x14ac:dyDescent="0.35">
      <c r="A8" s="597" t="s">
        <v>88</v>
      </c>
      <c r="B8" s="599" t="s">
        <v>970</v>
      </c>
      <c r="C8" s="598" t="s">
        <v>971</v>
      </c>
      <c r="D8" s="598"/>
      <c r="E8" s="598"/>
      <c r="F8" s="598"/>
      <c r="G8" s="598"/>
      <c r="H8" s="279"/>
      <c r="I8" s="601" t="s">
        <v>102</v>
      </c>
      <c r="J8" s="601"/>
      <c r="K8" s="601"/>
      <c r="L8" s="601"/>
      <c r="M8" s="601"/>
    </row>
    <row r="9" spans="1:16" ht="29" x14ac:dyDescent="0.35">
      <c r="A9" s="597"/>
      <c r="B9" s="599"/>
      <c r="C9" s="473" t="s">
        <v>973</v>
      </c>
      <c r="D9" s="470" t="s">
        <v>619</v>
      </c>
      <c r="E9" s="490" t="s">
        <v>488</v>
      </c>
      <c r="F9" s="490" t="s">
        <v>111</v>
      </c>
      <c r="G9" s="473" t="s">
        <v>975</v>
      </c>
      <c r="H9" s="396"/>
      <c r="I9" s="470" t="s">
        <v>100</v>
      </c>
      <c r="J9" s="470" t="s">
        <v>98</v>
      </c>
      <c r="K9" s="470" t="s">
        <v>97</v>
      </c>
      <c r="L9" s="470" t="s">
        <v>618</v>
      </c>
      <c r="M9" s="470" t="s">
        <v>94</v>
      </c>
    </row>
    <row r="10" spans="1:16" x14ac:dyDescent="0.35">
      <c r="A10" s="534" t="s">
        <v>992</v>
      </c>
      <c r="B10" s="185" t="s">
        <v>610</v>
      </c>
      <c r="C10" s="186">
        <v>122777.71</v>
      </c>
      <c r="D10" s="186">
        <v>3000</v>
      </c>
      <c r="E10" s="186">
        <v>3648</v>
      </c>
      <c r="F10" s="395">
        <v>4262</v>
      </c>
      <c r="G10" s="400">
        <f t="shared" ref="G10:G17" si="0">SUM(C10:F10)</f>
        <v>133687.71000000002</v>
      </c>
      <c r="H10" s="744"/>
      <c r="I10" s="400">
        <v>29348.13</v>
      </c>
      <c r="J10" s="292">
        <v>20962.95</v>
      </c>
      <c r="K10" s="186">
        <v>167703.60999999999</v>
      </c>
      <c r="L10" s="186">
        <v>125777.71</v>
      </c>
      <c r="M10" s="186">
        <f t="shared" ref="M10:M17" si="1">SUM(I10:L10)</f>
        <v>343792.4</v>
      </c>
    </row>
    <row r="11" spans="1:16" x14ac:dyDescent="0.35">
      <c r="A11" s="535" t="s">
        <v>993</v>
      </c>
      <c r="B11" s="75" t="s">
        <v>624</v>
      </c>
      <c r="C11" s="186">
        <v>59641.18</v>
      </c>
      <c r="D11" s="186">
        <v>2000</v>
      </c>
      <c r="E11" s="186">
        <v>3648</v>
      </c>
      <c r="F11" s="395">
        <v>2000</v>
      </c>
      <c r="G11" s="188">
        <f t="shared" si="0"/>
        <v>67289.179999999993</v>
      </c>
      <c r="H11" s="744"/>
      <c r="I11" s="188">
        <v>14382.94</v>
      </c>
      <c r="J11" s="292">
        <v>10273.530000000001</v>
      </c>
      <c r="K11" s="186">
        <v>82188.23</v>
      </c>
      <c r="L11" s="186">
        <v>0</v>
      </c>
      <c r="M11" s="186">
        <f t="shared" si="1"/>
        <v>106844.7</v>
      </c>
    </row>
    <row r="12" spans="1:16" x14ac:dyDescent="0.35">
      <c r="A12" s="534" t="s">
        <v>994</v>
      </c>
      <c r="B12" s="75" t="s">
        <v>623</v>
      </c>
      <c r="C12" s="186">
        <v>59641.18</v>
      </c>
      <c r="D12" s="186">
        <v>2000</v>
      </c>
      <c r="E12" s="186">
        <v>3648</v>
      </c>
      <c r="F12" s="395">
        <v>2000</v>
      </c>
      <c r="G12" s="188">
        <f t="shared" si="0"/>
        <v>67289.179999999993</v>
      </c>
      <c r="H12" s="744"/>
      <c r="I12" s="188">
        <v>14382.94</v>
      </c>
      <c r="J12" s="292">
        <v>10273.530000000001</v>
      </c>
      <c r="K12" s="186">
        <v>82188.23</v>
      </c>
      <c r="L12" s="186">
        <v>0</v>
      </c>
      <c r="M12" s="186">
        <f t="shared" si="1"/>
        <v>106844.7</v>
      </c>
    </row>
    <row r="13" spans="1:16" x14ac:dyDescent="0.35">
      <c r="A13" s="535" t="s">
        <v>995</v>
      </c>
      <c r="B13" s="75" t="s">
        <v>622</v>
      </c>
      <c r="C13" s="186">
        <v>59641.18</v>
      </c>
      <c r="D13" s="186">
        <v>2000</v>
      </c>
      <c r="E13" s="186">
        <v>3648</v>
      </c>
      <c r="F13" s="395">
        <v>2000</v>
      </c>
      <c r="G13" s="188">
        <f t="shared" si="0"/>
        <v>67289.179999999993</v>
      </c>
      <c r="H13" s="744"/>
      <c r="I13" s="188">
        <v>14382.94</v>
      </c>
      <c r="J13" s="292">
        <v>10273.530000000001</v>
      </c>
      <c r="K13" s="186">
        <v>82188.23</v>
      </c>
      <c r="L13" s="186">
        <v>0</v>
      </c>
      <c r="M13" s="186">
        <f t="shared" si="1"/>
        <v>106844.7</v>
      </c>
    </row>
    <row r="14" spans="1:16" x14ac:dyDescent="0.35">
      <c r="A14" s="534" t="s">
        <v>996</v>
      </c>
      <c r="B14" s="75" t="s">
        <v>601</v>
      </c>
      <c r="C14" s="186">
        <v>59641.18</v>
      </c>
      <c r="D14" s="186">
        <v>2000</v>
      </c>
      <c r="E14" s="186">
        <v>3648</v>
      </c>
      <c r="F14" s="395">
        <v>2000</v>
      </c>
      <c r="G14" s="188">
        <f t="shared" si="0"/>
        <v>67289.179999999993</v>
      </c>
      <c r="H14" s="744"/>
      <c r="I14" s="188">
        <v>14382.94</v>
      </c>
      <c r="J14" s="292">
        <v>10273.530000000001</v>
      </c>
      <c r="K14" s="186">
        <v>82188.23</v>
      </c>
      <c r="L14" s="186">
        <v>0</v>
      </c>
      <c r="M14" s="186">
        <f t="shared" si="1"/>
        <v>106844.7</v>
      </c>
    </row>
    <row r="15" spans="1:16" x14ac:dyDescent="0.35">
      <c r="A15" s="535" t="s">
        <v>997</v>
      </c>
      <c r="B15" s="75" t="s">
        <v>621</v>
      </c>
      <c r="C15" s="186">
        <v>34391.39</v>
      </c>
      <c r="D15" s="186">
        <v>0</v>
      </c>
      <c r="E15" s="186">
        <v>3648</v>
      </c>
      <c r="F15" s="395">
        <v>2000</v>
      </c>
      <c r="G15" s="188">
        <f t="shared" si="0"/>
        <v>40039.39</v>
      </c>
      <c r="H15" s="744"/>
      <c r="I15" s="188">
        <v>8024.66</v>
      </c>
      <c r="J15" s="292">
        <v>5731.9</v>
      </c>
      <c r="K15" s="186">
        <v>45855.18</v>
      </c>
      <c r="L15" s="186">
        <v>0</v>
      </c>
      <c r="M15" s="186">
        <f t="shared" si="1"/>
        <v>59611.74</v>
      </c>
    </row>
    <row r="16" spans="1:16" x14ac:dyDescent="0.35">
      <c r="A16" s="534" t="s">
        <v>1041</v>
      </c>
      <c r="B16" s="75" t="s">
        <v>595</v>
      </c>
      <c r="C16" s="186">
        <v>34391.39</v>
      </c>
      <c r="D16" s="186">
        <v>0</v>
      </c>
      <c r="E16" s="186">
        <v>3648</v>
      </c>
      <c r="F16" s="395">
        <v>2000</v>
      </c>
      <c r="G16" s="188">
        <f t="shared" si="0"/>
        <v>40039.39</v>
      </c>
      <c r="H16" s="744"/>
      <c r="I16" s="188">
        <v>8024.66</v>
      </c>
      <c r="J16" s="292">
        <v>5731.9</v>
      </c>
      <c r="K16" s="186">
        <v>45855.18</v>
      </c>
      <c r="L16" s="186">
        <v>0</v>
      </c>
      <c r="M16" s="186">
        <f t="shared" si="1"/>
        <v>59611.74</v>
      </c>
    </row>
    <row r="17" spans="1:16" x14ac:dyDescent="0.35">
      <c r="A17" s="535" t="s">
        <v>1042</v>
      </c>
      <c r="B17" s="75" t="s">
        <v>620</v>
      </c>
      <c r="C17" s="186">
        <v>34391.39</v>
      </c>
      <c r="D17" s="186">
        <v>0</v>
      </c>
      <c r="E17" s="186">
        <v>3648</v>
      </c>
      <c r="F17" s="395">
        <v>2000</v>
      </c>
      <c r="G17" s="188">
        <f t="shared" si="0"/>
        <v>40039.39</v>
      </c>
      <c r="H17" s="744"/>
      <c r="I17" s="188">
        <v>8024.66</v>
      </c>
      <c r="J17" s="292">
        <v>5731.9</v>
      </c>
      <c r="K17" s="186">
        <v>45855.18</v>
      </c>
      <c r="L17" s="186">
        <v>0</v>
      </c>
      <c r="M17" s="186">
        <f t="shared" si="1"/>
        <v>59611.74</v>
      </c>
    </row>
    <row r="19" spans="1:16" x14ac:dyDescent="0.35">
      <c r="A19" s="625" t="s">
        <v>104</v>
      </c>
      <c r="B19" s="625"/>
      <c r="C19" s="625"/>
      <c r="D19" s="291"/>
      <c r="E19" s="281"/>
      <c r="F19" s="281"/>
      <c r="G19" s="281"/>
      <c r="H19" s="281"/>
      <c r="I19" s="281"/>
      <c r="J19" s="281"/>
      <c r="K19" s="281"/>
      <c r="L19" s="281"/>
      <c r="M19" s="281"/>
      <c r="N19" s="281"/>
      <c r="O19" s="281"/>
      <c r="P19" s="281"/>
    </row>
    <row r="20" spans="1:16" x14ac:dyDescent="0.35">
      <c r="A20" s="597" t="s">
        <v>88</v>
      </c>
      <c r="B20" s="599" t="s">
        <v>970</v>
      </c>
      <c r="C20" s="598" t="s">
        <v>971</v>
      </c>
      <c r="D20" s="598"/>
      <c r="E20" s="598"/>
      <c r="F20" s="598"/>
      <c r="G20" s="598"/>
      <c r="I20" s="601" t="s">
        <v>102</v>
      </c>
      <c r="J20" s="601"/>
      <c r="K20" s="601"/>
      <c r="L20" s="601"/>
      <c r="M20" s="470"/>
    </row>
    <row r="21" spans="1:16" ht="29" x14ac:dyDescent="0.35">
      <c r="A21" s="597"/>
      <c r="B21" s="599"/>
      <c r="C21" s="473" t="s">
        <v>973</v>
      </c>
      <c r="D21" s="470" t="s">
        <v>619</v>
      </c>
      <c r="E21" s="490" t="s">
        <v>488</v>
      </c>
      <c r="F21" s="490" t="s">
        <v>111</v>
      </c>
      <c r="G21" s="473" t="s">
        <v>975</v>
      </c>
      <c r="I21" s="470" t="s">
        <v>100</v>
      </c>
      <c r="J21" s="470" t="s">
        <v>98</v>
      </c>
      <c r="K21" s="470" t="s">
        <v>97</v>
      </c>
      <c r="L21" s="470" t="s">
        <v>618</v>
      </c>
      <c r="M21" s="470" t="s">
        <v>94</v>
      </c>
    </row>
    <row r="22" spans="1:16" x14ac:dyDescent="0.35">
      <c r="A22" s="532" t="s">
        <v>998</v>
      </c>
      <c r="B22" s="185" t="s">
        <v>617</v>
      </c>
      <c r="C22" s="292">
        <v>19144.150000000001</v>
      </c>
      <c r="D22" s="292">
        <v>0</v>
      </c>
      <c r="E22" s="292">
        <v>2488.7399999999998</v>
      </c>
      <c r="F22" s="186">
        <v>2000</v>
      </c>
      <c r="G22" s="292">
        <f t="shared" ref="G22:G30" si="2">SUM(C22:F22)</f>
        <v>23632.89</v>
      </c>
      <c r="H22" s="293"/>
      <c r="I22" s="186">
        <v>4466.97</v>
      </c>
      <c r="J22" s="186">
        <v>3190.69</v>
      </c>
      <c r="K22" s="186">
        <v>25525.53</v>
      </c>
      <c r="L22" s="186">
        <v>0</v>
      </c>
      <c r="M22" s="186">
        <f t="shared" ref="M22:M30" si="3">SUM(I22:K22)</f>
        <v>33183.19</v>
      </c>
    </row>
    <row r="23" spans="1:16" x14ac:dyDescent="0.35">
      <c r="A23" s="533" t="s">
        <v>999</v>
      </c>
      <c r="B23" s="75" t="s">
        <v>616</v>
      </c>
      <c r="C23" s="292">
        <v>19144.150000000001</v>
      </c>
      <c r="D23" s="292">
        <v>0</v>
      </c>
      <c r="E23" s="292">
        <v>2488.7399999999998</v>
      </c>
      <c r="F23" s="186">
        <v>2000</v>
      </c>
      <c r="G23" s="292">
        <f t="shared" si="2"/>
        <v>23632.89</v>
      </c>
      <c r="H23" s="293"/>
      <c r="I23" s="186">
        <v>4466.97</v>
      </c>
      <c r="J23" s="186">
        <v>3190.69</v>
      </c>
      <c r="K23" s="186">
        <v>25525.53</v>
      </c>
      <c r="L23" s="186">
        <v>0</v>
      </c>
      <c r="M23" s="186">
        <f t="shared" si="3"/>
        <v>33183.19</v>
      </c>
    </row>
    <row r="24" spans="1:16" x14ac:dyDescent="0.35">
      <c r="A24" s="532" t="s">
        <v>1000</v>
      </c>
      <c r="B24" s="75" t="s">
        <v>198</v>
      </c>
      <c r="C24" s="292">
        <v>19144.150000000001</v>
      </c>
      <c r="D24" s="292">
        <v>0</v>
      </c>
      <c r="E24" s="292">
        <v>2488.7399999999998</v>
      </c>
      <c r="F24" s="186">
        <v>2000</v>
      </c>
      <c r="G24" s="292">
        <f t="shared" si="2"/>
        <v>23632.89</v>
      </c>
      <c r="H24" s="293"/>
      <c r="I24" s="186">
        <v>4466.97</v>
      </c>
      <c r="J24" s="186">
        <v>3190.69</v>
      </c>
      <c r="K24" s="186">
        <v>25525.53</v>
      </c>
      <c r="L24" s="186">
        <v>0</v>
      </c>
      <c r="M24" s="186">
        <f t="shared" si="3"/>
        <v>33183.19</v>
      </c>
    </row>
    <row r="25" spans="1:16" x14ac:dyDescent="0.35">
      <c r="A25" s="533" t="s">
        <v>1001</v>
      </c>
      <c r="B25" s="75" t="s">
        <v>502</v>
      </c>
      <c r="C25" s="292">
        <v>19144.150000000001</v>
      </c>
      <c r="D25" s="292">
        <v>0</v>
      </c>
      <c r="E25" s="292">
        <v>2488.7399999999998</v>
      </c>
      <c r="F25" s="186">
        <v>2000</v>
      </c>
      <c r="G25" s="292">
        <f t="shared" si="2"/>
        <v>23632.89</v>
      </c>
      <c r="H25" s="293"/>
      <c r="I25" s="186">
        <v>4466.97</v>
      </c>
      <c r="J25" s="186">
        <v>3190.69</v>
      </c>
      <c r="K25" s="186">
        <v>25525.53</v>
      </c>
      <c r="L25" s="186">
        <v>0</v>
      </c>
      <c r="M25" s="186">
        <f t="shared" si="3"/>
        <v>33183.19</v>
      </c>
    </row>
    <row r="26" spans="1:16" x14ac:dyDescent="0.35">
      <c r="A26" s="532" t="s">
        <v>1002</v>
      </c>
      <c r="B26" s="75" t="s">
        <v>140</v>
      </c>
      <c r="C26" s="292">
        <v>18458.5</v>
      </c>
      <c r="D26" s="292">
        <v>0</v>
      </c>
      <c r="E26" s="292">
        <v>2399.6</v>
      </c>
      <c r="F26" s="186">
        <v>2000</v>
      </c>
      <c r="G26" s="292">
        <f t="shared" si="2"/>
        <v>22858.1</v>
      </c>
      <c r="H26" s="293"/>
      <c r="I26" s="186">
        <v>4306.9799999999996</v>
      </c>
      <c r="J26" s="186">
        <v>3076.42</v>
      </c>
      <c r="K26" s="186">
        <v>24611.33</v>
      </c>
      <c r="L26" s="186">
        <v>0</v>
      </c>
      <c r="M26" s="186">
        <f t="shared" si="3"/>
        <v>31994.730000000003</v>
      </c>
    </row>
    <row r="27" spans="1:16" x14ac:dyDescent="0.35">
      <c r="A27" s="533" t="s">
        <v>1003</v>
      </c>
      <c r="B27" s="75" t="s">
        <v>615</v>
      </c>
      <c r="C27" s="292">
        <v>13372.22</v>
      </c>
      <c r="D27" s="292">
        <v>0</v>
      </c>
      <c r="E27" s="292">
        <v>1738.39</v>
      </c>
      <c r="F27" s="186">
        <v>2000</v>
      </c>
      <c r="G27" s="292">
        <f t="shared" si="2"/>
        <v>17110.61</v>
      </c>
      <c r="H27" s="293"/>
      <c r="I27" s="186">
        <v>3120.19</v>
      </c>
      <c r="J27" s="186">
        <v>2228.6999999999998</v>
      </c>
      <c r="K27" s="186">
        <v>17829.63</v>
      </c>
      <c r="L27" s="186">
        <v>0</v>
      </c>
      <c r="M27" s="186">
        <f t="shared" si="3"/>
        <v>23178.52</v>
      </c>
    </row>
    <row r="28" spans="1:16" x14ac:dyDescent="0.35">
      <c r="A28" s="532" t="s">
        <v>1004</v>
      </c>
      <c r="B28" s="75" t="s">
        <v>614</v>
      </c>
      <c r="C28" s="292">
        <v>9330.1299999999992</v>
      </c>
      <c r="D28" s="292">
        <v>0</v>
      </c>
      <c r="E28" s="292">
        <v>1212.92</v>
      </c>
      <c r="F28" s="186">
        <v>2000</v>
      </c>
      <c r="G28" s="292">
        <f t="shared" si="2"/>
        <v>12543.05</v>
      </c>
      <c r="H28" s="293"/>
      <c r="I28" s="186">
        <v>2177.0300000000002</v>
      </c>
      <c r="J28" s="186">
        <v>1555.02</v>
      </c>
      <c r="K28" s="186">
        <v>12440.18</v>
      </c>
      <c r="L28" s="186">
        <v>0</v>
      </c>
      <c r="M28" s="186">
        <f t="shared" si="3"/>
        <v>16172.23</v>
      </c>
    </row>
    <row r="29" spans="1:16" x14ac:dyDescent="0.35">
      <c r="A29" s="533" t="s">
        <v>1005</v>
      </c>
      <c r="B29" s="75" t="s">
        <v>613</v>
      </c>
      <c r="C29" s="292">
        <v>8187.06</v>
      </c>
      <c r="D29" s="292">
        <v>0</v>
      </c>
      <c r="E29" s="292">
        <v>1064.32</v>
      </c>
      <c r="F29" s="186">
        <v>2000</v>
      </c>
      <c r="G29" s="292">
        <f t="shared" si="2"/>
        <v>11251.380000000001</v>
      </c>
      <c r="H29" s="293"/>
      <c r="I29" s="186">
        <v>1910.31</v>
      </c>
      <c r="J29" s="186">
        <v>1364.51</v>
      </c>
      <c r="K29" s="186">
        <v>10916.08</v>
      </c>
      <c r="L29" s="186">
        <v>0</v>
      </c>
      <c r="M29" s="186">
        <f t="shared" si="3"/>
        <v>14190.9</v>
      </c>
    </row>
    <row r="30" spans="1:16" x14ac:dyDescent="0.35">
      <c r="A30" s="532" t="s">
        <v>1006</v>
      </c>
      <c r="B30" s="75" t="s">
        <v>561</v>
      </c>
      <c r="C30" s="292">
        <v>8187.06</v>
      </c>
      <c r="D30" s="292">
        <v>0</v>
      </c>
      <c r="E30" s="292">
        <v>1064.32</v>
      </c>
      <c r="F30" s="186">
        <v>2000</v>
      </c>
      <c r="G30" s="292">
        <f t="shared" si="2"/>
        <v>11251.380000000001</v>
      </c>
      <c r="H30" s="293"/>
      <c r="I30" s="186">
        <v>1910.31</v>
      </c>
      <c r="J30" s="186">
        <v>1364.51</v>
      </c>
      <c r="K30" s="186">
        <v>10916.08</v>
      </c>
      <c r="L30" s="186">
        <v>0</v>
      </c>
      <c r="M30" s="186">
        <f t="shared" si="3"/>
        <v>14190.9</v>
      </c>
    </row>
  </sheetData>
  <mergeCells count="18">
    <mergeCell ref="I20:L20"/>
    <mergeCell ref="H10:H17"/>
    <mergeCell ref="A19:C19"/>
    <mergeCell ref="A20:A21"/>
    <mergeCell ref="B20:B21"/>
    <mergeCell ref="C20:G20"/>
    <mergeCell ref="A6:M6"/>
    <mergeCell ref="A1:M1"/>
    <mergeCell ref="A2:M2"/>
    <mergeCell ref="A3:M3"/>
    <mergeCell ref="A4:M4"/>
    <mergeCell ref="A5:M5"/>
    <mergeCell ref="A7:C7"/>
    <mergeCell ref="D7:M7"/>
    <mergeCell ref="A8:A9"/>
    <mergeCell ref="B8:B9"/>
    <mergeCell ref="C8:G8"/>
    <mergeCell ref="I8:M8"/>
  </mergeCells>
  <printOptions horizontalCentered="1"/>
  <pageMargins left="0.47244094488188981" right="0.47244094488188981" top="0.86614173228346458" bottom="0.47244094488188981" header="0" footer="0"/>
  <pageSetup scale="63" fitToHeight="0" orientation="landscape" r:id="rId1"/>
  <headerFooter>
    <oddHeader>&amp;L&amp;G</oddHeader>
    <oddFooter>&amp;R&amp;G</oddFooter>
  </headerFooter>
  <legacyDrawingHF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E51"/>
  <sheetViews>
    <sheetView showGridLines="0" workbookViewId="0">
      <selection activeCell="I14" sqref="I14"/>
    </sheetView>
  </sheetViews>
  <sheetFormatPr baseColWidth="10" defaultColWidth="8.81640625" defaultRowHeight="13" x14ac:dyDescent="0.35"/>
  <cols>
    <col min="1" max="1" width="25.90625" style="128" customWidth="1"/>
    <col min="2" max="2" width="35.90625" style="128" customWidth="1"/>
    <col min="3" max="5" width="15.81640625" style="128" customWidth="1"/>
    <col min="6" max="16384" width="8.81640625" style="128"/>
  </cols>
  <sheetData>
    <row r="2" spans="1:5" ht="14.5" x14ac:dyDescent="0.35">
      <c r="A2" s="628" t="s">
        <v>7</v>
      </c>
      <c r="B2" s="628"/>
      <c r="C2" s="628"/>
      <c r="D2" s="628"/>
      <c r="E2" s="628"/>
    </row>
    <row r="3" spans="1:5" ht="14.5" x14ac:dyDescent="0.35">
      <c r="A3" s="628" t="s">
        <v>84</v>
      </c>
      <c r="B3" s="628"/>
      <c r="C3" s="628"/>
      <c r="D3" s="628"/>
      <c r="E3" s="628"/>
    </row>
    <row r="4" spans="1:5" ht="14.5" x14ac:dyDescent="0.35">
      <c r="A4" s="628" t="s">
        <v>36</v>
      </c>
      <c r="B4" s="628"/>
      <c r="C4" s="628"/>
      <c r="D4" s="628"/>
      <c r="E4" s="628"/>
    </row>
    <row r="5" spans="1:5" s="80" customFormat="1" ht="14.5" x14ac:dyDescent="0.35">
      <c r="A5" s="628" t="s">
        <v>658</v>
      </c>
      <c r="B5" s="628"/>
      <c r="C5" s="628"/>
      <c r="D5" s="628"/>
      <c r="E5" s="628"/>
    </row>
    <row r="6" spans="1:5" s="80" customFormat="1" ht="14.5" x14ac:dyDescent="0.35">
      <c r="A6" s="626" t="s">
        <v>82</v>
      </c>
      <c r="B6" s="626"/>
      <c r="C6" s="626"/>
      <c r="D6" s="626"/>
      <c r="E6" s="626"/>
    </row>
    <row r="7" spans="1:5" ht="14.4" customHeight="1" x14ac:dyDescent="0.35">
      <c r="A7" s="747"/>
      <c r="B7" s="747"/>
      <c r="C7" s="747"/>
      <c r="D7" s="747"/>
      <c r="E7" s="747"/>
    </row>
    <row r="8" spans="1:5" ht="16.25" customHeight="1" x14ac:dyDescent="0.35">
      <c r="A8" s="748" t="s">
        <v>450</v>
      </c>
      <c r="B8" s="748" t="s">
        <v>80</v>
      </c>
      <c r="C8" s="748" t="s">
        <v>79</v>
      </c>
      <c r="D8" s="644" t="s">
        <v>901</v>
      </c>
      <c r="E8" s="644"/>
    </row>
    <row r="9" spans="1:5" ht="24" customHeight="1" x14ac:dyDescent="0.35">
      <c r="A9" s="643"/>
      <c r="B9" s="643"/>
      <c r="C9" s="643"/>
      <c r="D9" s="475" t="s">
        <v>902</v>
      </c>
      <c r="E9" s="475" t="s">
        <v>903</v>
      </c>
    </row>
    <row r="10" spans="1:5" ht="14.4" customHeight="1" x14ac:dyDescent="0.35">
      <c r="A10" s="132"/>
      <c r="B10" s="132"/>
      <c r="C10" s="132"/>
      <c r="D10" s="132"/>
      <c r="E10" s="132"/>
    </row>
    <row r="11" spans="1:5" ht="15.5" customHeight="1" x14ac:dyDescent="0.35">
      <c r="A11" s="133" t="s">
        <v>30</v>
      </c>
      <c r="B11" s="132"/>
    </row>
    <row r="12" spans="1:5" x14ac:dyDescent="0.3">
      <c r="A12" s="238" t="s">
        <v>992</v>
      </c>
      <c r="B12" s="136" t="s">
        <v>690</v>
      </c>
      <c r="C12" s="130">
        <v>3</v>
      </c>
      <c r="D12" s="129">
        <v>134342</v>
      </c>
      <c r="E12" s="129">
        <v>134342</v>
      </c>
    </row>
    <row r="13" spans="1:5" x14ac:dyDescent="0.3">
      <c r="A13" s="238" t="s">
        <v>994</v>
      </c>
      <c r="B13" s="136" t="s">
        <v>939</v>
      </c>
      <c r="C13" s="130">
        <v>1</v>
      </c>
      <c r="D13" s="129">
        <v>60202</v>
      </c>
      <c r="E13" s="129">
        <v>60202</v>
      </c>
    </row>
    <row r="14" spans="1:5" x14ac:dyDescent="0.3">
      <c r="A14" s="238" t="s">
        <v>995</v>
      </c>
      <c r="B14" s="136" t="s">
        <v>940</v>
      </c>
      <c r="C14" s="130">
        <v>1</v>
      </c>
      <c r="D14" s="129">
        <v>60202</v>
      </c>
      <c r="E14" s="129">
        <v>60202</v>
      </c>
    </row>
    <row r="15" spans="1:5" x14ac:dyDescent="0.3">
      <c r="A15" s="238" t="s">
        <v>996</v>
      </c>
      <c r="B15" s="136" t="s">
        <v>941</v>
      </c>
      <c r="C15" s="130">
        <v>1</v>
      </c>
      <c r="D15" s="129">
        <v>60202</v>
      </c>
      <c r="E15" s="129">
        <v>60202</v>
      </c>
    </row>
    <row r="16" spans="1:5" x14ac:dyDescent="0.3">
      <c r="A16" s="238" t="s">
        <v>997</v>
      </c>
      <c r="B16" s="136" t="s">
        <v>426</v>
      </c>
      <c r="C16" s="130">
        <v>1</v>
      </c>
      <c r="D16" s="129">
        <v>60202</v>
      </c>
      <c r="E16" s="129">
        <v>60202</v>
      </c>
    </row>
    <row r="17" spans="1:5" x14ac:dyDescent="0.3">
      <c r="A17" s="238" t="s">
        <v>1041</v>
      </c>
      <c r="B17" s="136" t="s">
        <v>504</v>
      </c>
      <c r="C17" s="130">
        <v>4</v>
      </c>
      <c r="D17" s="129">
        <v>57376</v>
      </c>
      <c r="E17" s="129">
        <v>57376</v>
      </c>
    </row>
    <row r="18" spans="1:5" x14ac:dyDescent="0.3">
      <c r="A18" s="238" t="s">
        <v>1043</v>
      </c>
      <c r="B18" s="136" t="s">
        <v>131</v>
      </c>
      <c r="C18" s="135">
        <v>1</v>
      </c>
      <c r="D18" s="129">
        <v>52428</v>
      </c>
      <c r="E18" s="129">
        <v>52428</v>
      </c>
    </row>
    <row r="19" spans="1:5" x14ac:dyDescent="0.3">
      <c r="A19" s="238" t="s">
        <v>1044</v>
      </c>
      <c r="B19" s="136" t="s">
        <v>486</v>
      </c>
      <c r="C19" s="137">
        <v>7</v>
      </c>
      <c r="D19" s="129">
        <v>41892</v>
      </c>
      <c r="E19" s="129">
        <v>41892</v>
      </c>
    </row>
    <row r="20" spans="1:5" x14ac:dyDescent="0.3">
      <c r="A20" s="238" t="s">
        <v>1047</v>
      </c>
      <c r="B20" s="136" t="s">
        <v>942</v>
      </c>
      <c r="C20" s="137">
        <v>1</v>
      </c>
      <c r="D20" s="129">
        <v>34004</v>
      </c>
      <c r="E20" s="129">
        <v>34004</v>
      </c>
    </row>
    <row r="21" spans="1:5" ht="26" x14ac:dyDescent="0.3">
      <c r="A21" s="238" t="s">
        <v>1048</v>
      </c>
      <c r="B21" s="136" t="s">
        <v>943</v>
      </c>
      <c r="C21" s="137">
        <v>1</v>
      </c>
      <c r="D21" s="129">
        <v>28571</v>
      </c>
      <c r="E21" s="129">
        <v>28571</v>
      </c>
    </row>
    <row r="22" spans="1:5" ht="26" x14ac:dyDescent="0.3">
      <c r="A22" s="238" t="s">
        <v>1049</v>
      </c>
      <c r="B22" s="136" t="s">
        <v>601</v>
      </c>
      <c r="C22" s="135">
        <v>1</v>
      </c>
      <c r="D22" s="129">
        <v>43137</v>
      </c>
      <c r="E22" s="129">
        <v>43137</v>
      </c>
    </row>
    <row r="23" spans="1:5" ht="26" x14ac:dyDescent="0.3">
      <c r="A23" s="238" t="s">
        <v>1050</v>
      </c>
      <c r="B23" s="136" t="s">
        <v>557</v>
      </c>
      <c r="C23" s="135">
        <v>1</v>
      </c>
      <c r="D23" s="129">
        <v>41892</v>
      </c>
      <c r="E23" s="129">
        <v>41892</v>
      </c>
    </row>
    <row r="24" spans="1:5" ht="15.5" customHeight="1" x14ac:dyDescent="0.3">
      <c r="B24" s="231" t="s">
        <v>673</v>
      </c>
      <c r="C24" s="232">
        <f>SUM(C12:C23)</f>
        <v>23</v>
      </c>
      <c r="D24" s="134"/>
      <c r="E24" s="134"/>
    </row>
    <row r="25" spans="1:5" ht="9.75" customHeight="1" x14ac:dyDescent="0.3">
      <c r="A25" s="749"/>
      <c r="B25" s="749"/>
      <c r="C25" s="749"/>
      <c r="D25" s="749"/>
      <c r="E25" s="749"/>
    </row>
    <row r="26" spans="1:5" ht="15.5" customHeight="1" x14ac:dyDescent="0.35">
      <c r="A26" s="233" t="s">
        <v>29</v>
      </c>
      <c r="B26" s="132"/>
    </row>
    <row r="27" spans="1:5" ht="15.5" customHeight="1" x14ac:dyDescent="0.3">
      <c r="A27" s="238" t="s">
        <v>998</v>
      </c>
      <c r="B27" s="131" t="s">
        <v>205</v>
      </c>
      <c r="C27" s="130">
        <v>3</v>
      </c>
      <c r="D27" s="129">
        <v>24600</v>
      </c>
      <c r="E27" s="129">
        <v>24600</v>
      </c>
    </row>
    <row r="28" spans="1:5" ht="15.5" customHeight="1" x14ac:dyDescent="0.3">
      <c r="A28" s="238" t="s">
        <v>1000</v>
      </c>
      <c r="B28" s="131" t="s">
        <v>884</v>
      </c>
      <c r="C28" s="130">
        <v>1</v>
      </c>
      <c r="D28" s="129">
        <v>16741</v>
      </c>
      <c r="E28" s="129">
        <v>16741</v>
      </c>
    </row>
    <row r="29" spans="1:5" ht="15.5" customHeight="1" x14ac:dyDescent="0.3">
      <c r="A29" s="238" t="s">
        <v>1001</v>
      </c>
      <c r="B29" s="131" t="s">
        <v>944</v>
      </c>
      <c r="C29" s="130">
        <v>1</v>
      </c>
      <c r="D29" s="129">
        <v>16741</v>
      </c>
      <c r="E29" s="129">
        <v>16741</v>
      </c>
    </row>
    <row r="30" spans="1:5" ht="15.5" customHeight="1" x14ac:dyDescent="0.3">
      <c r="A30" s="238" t="s">
        <v>1002</v>
      </c>
      <c r="B30" s="131" t="s">
        <v>945</v>
      </c>
      <c r="C30" s="130">
        <v>1</v>
      </c>
      <c r="D30" s="129">
        <v>21488</v>
      </c>
      <c r="E30" s="129">
        <v>21488</v>
      </c>
    </row>
    <row r="31" spans="1:5" ht="15.5" customHeight="1" x14ac:dyDescent="0.3">
      <c r="A31" s="238" t="s">
        <v>1003</v>
      </c>
      <c r="B31" s="131" t="s">
        <v>946</v>
      </c>
      <c r="C31" s="130">
        <v>1</v>
      </c>
      <c r="D31" s="129">
        <v>24818</v>
      </c>
      <c r="E31" s="129">
        <v>24818</v>
      </c>
    </row>
    <row r="32" spans="1:5" ht="15.5" customHeight="1" x14ac:dyDescent="0.3">
      <c r="A32" s="238" t="s">
        <v>1004</v>
      </c>
      <c r="B32" s="131" t="s">
        <v>947</v>
      </c>
      <c r="C32" s="130">
        <v>1</v>
      </c>
      <c r="D32" s="129">
        <v>18979</v>
      </c>
      <c r="E32" s="129">
        <v>18979</v>
      </c>
    </row>
    <row r="33" spans="1:5" ht="15.5" customHeight="1" x14ac:dyDescent="0.3">
      <c r="A33" s="238" t="s">
        <v>1005</v>
      </c>
      <c r="B33" s="131" t="s">
        <v>948</v>
      </c>
      <c r="C33" s="130">
        <v>1</v>
      </c>
      <c r="D33" s="129">
        <v>22026</v>
      </c>
      <c r="E33" s="129">
        <v>22026</v>
      </c>
    </row>
    <row r="34" spans="1:5" ht="33.65" customHeight="1" x14ac:dyDescent="0.3">
      <c r="A34" s="238" t="s">
        <v>1006</v>
      </c>
      <c r="B34" s="131" t="s">
        <v>949</v>
      </c>
      <c r="C34" s="130">
        <v>1</v>
      </c>
      <c r="D34" s="129">
        <v>31814</v>
      </c>
      <c r="E34" s="129">
        <v>31814</v>
      </c>
    </row>
    <row r="35" spans="1:5" ht="15.5" customHeight="1" x14ac:dyDescent="0.3">
      <c r="A35" s="238" t="s">
        <v>1007</v>
      </c>
      <c r="B35" s="131" t="s">
        <v>950</v>
      </c>
      <c r="C35" s="130">
        <v>1</v>
      </c>
      <c r="D35" s="129">
        <v>16741</v>
      </c>
      <c r="E35" s="129">
        <v>16741</v>
      </c>
    </row>
    <row r="36" spans="1:5" ht="15.5" customHeight="1" x14ac:dyDescent="0.3">
      <c r="A36" s="238" t="s">
        <v>1008</v>
      </c>
      <c r="B36" s="131" t="s">
        <v>951</v>
      </c>
      <c r="C36" s="130">
        <v>1</v>
      </c>
      <c r="D36" s="129">
        <v>16741</v>
      </c>
      <c r="E36" s="129">
        <v>16741</v>
      </c>
    </row>
    <row r="37" spans="1:5" ht="15.5" customHeight="1" x14ac:dyDescent="0.3">
      <c r="A37" s="238" t="s">
        <v>1009</v>
      </c>
      <c r="B37" s="131" t="s">
        <v>952</v>
      </c>
      <c r="C37" s="130">
        <v>1</v>
      </c>
      <c r="D37" s="129">
        <v>19367</v>
      </c>
      <c r="E37" s="129">
        <v>19367</v>
      </c>
    </row>
    <row r="38" spans="1:5" ht="31.25" customHeight="1" x14ac:dyDescent="0.3">
      <c r="A38" s="238" t="s">
        <v>1010</v>
      </c>
      <c r="B38" s="131" t="s">
        <v>953</v>
      </c>
      <c r="C38" s="130">
        <v>1</v>
      </c>
      <c r="D38" s="129">
        <v>17952</v>
      </c>
      <c r="E38" s="129">
        <v>17952</v>
      </c>
    </row>
    <row r="39" spans="1:5" ht="15.5" customHeight="1" x14ac:dyDescent="0.3">
      <c r="A39" s="238" t="s">
        <v>1011</v>
      </c>
      <c r="B39" s="131" t="s">
        <v>954</v>
      </c>
      <c r="C39" s="130">
        <v>1</v>
      </c>
      <c r="D39" s="129">
        <v>16741</v>
      </c>
      <c r="E39" s="129">
        <v>16741</v>
      </c>
    </row>
    <row r="40" spans="1:5" ht="15.5" customHeight="1" x14ac:dyDescent="0.3">
      <c r="A40" s="238" t="s">
        <v>1012</v>
      </c>
      <c r="B40" s="131" t="s">
        <v>527</v>
      </c>
      <c r="C40" s="130">
        <v>1</v>
      </c>
      <c r="D40" s="129">
        <v>20191</v>
      </c>
      <c r="E40" s="129">
        <v>20191</v>
      </c>
    </row>
    <row r="41" spans="1:5" ht="15.5" customHeight="1" x14ac:dyDescent="0.3">
      <c r="A41" s="238" t="s">
        <v>1013</v>
      </c>
      <c r="B41" s="131" t="s">
        <v>955</v>
      </c>
      <c r="C41" s="130">
        <v>1</v>
      </c>
      <c r="D41" s="129">
        <v>25994</v>
      </c>
      <c r="E41" s="129">
        <v>25994</v>
      </c>
    </row>
    <row r="42" spans="1:5" ht="15.5" customHeight="1" x14ac:dyDescent="0.3">
      <c r="A42" s="238" t="s">
        <v>1014</v>
      </c>
      <c r="B42" s="131" t="s">
        <v>956</v>
      </c>
      <c r="C42" s="130">
        <v>1</v>
      </c>
      <c r="D42" s="129">
        <v>23825</v>
      </c>
      <c r="E42" s="129">
        <v>23825</v>
      </c>
    </row>
    <row r="43" spans="1:5" ht="15.5" customHeight="1" x14ac:dyDescent="0.3">
      <c r="A43" s="238" t="s">
        <v>1015</v>
      </c>
      <c r="B43" s="131" t="s">
        <v>140</v>
      </c>
      <c r="C43" s="130">
        <v>1</v>
      </c>
      <c r="D43" s="129">
        <v>31814</v>
      </c>
      <c r="E43" s="129">
        <v>31814</v>
      </c>
    </row>
    <row r="44" spans="1:5" ht="15.5" customHeight="1" x14ac:dyDescent="0.3">
      <c r="A44" s="238" t="s">
        <v>1016</v>
      </c>
      <c r="B44" s="131" t="s">
        <v>595</v>
      </c>
      <c r="C44" s="130">
        <v>13</v>
      </c>
      <c r="D44" s="129">
        <v>34004</v>
      </c>
      <c r="E44" s="129">
        <v>34004</v>
      </c>
    </row>
    <row r="45" spans="1:5" ht="15.5" customHeight="1" x14ac:dyDescent="0.3">
      <c r="A45" s="238" t="s">
        <v>1021</v>
      </c>
      <c r="B45" s="131" t="s">
        <v>957</v>
      </c>
      <c r="C45" s="130">
        <v>1</v>
      </c>
      <c r="D45" s="129">
        <v>31192</v>
      </c>
      <c r="E45" s="129">
        <v>31192</v>
      </c>
    </row>
    <row r="46" spans="1:5" ht="15.5" customHeight="1" x14ac:dyDescent="0.3">
      <c r="A46" s="238" t="s">
        <v>1022</v>
      </c>
      <c r="B46" s="131" t="s">
        <v>958</v>
      </c>
      <c r="C46" s="130">
        <v>1</v>
      </c>
      <c r="D46" s="129">
        <v>42289</v>
      </c>
      <c r="E46" s="129">
        <v>42289</v>
      </c>
    </row>
    <row r="47" spans="1:5" ht="15.5" customHeight="1" x14ac:dyDescent="0.3">
      <c r="A47" s="238" t="s">
        <v>1023</v>
      </c>
      <c r="B47" s="131" t="s">
        <v>613</v>
      </c>
      <c r="C47" s="130">
        <v>1</v>
      </c>
      <c r="D47" s="129">
        <v>7723</v>
      </c>
      <c r="E47" s="129">
        <v>7723</v>
      </c>
    </row>
    <row r="48" spans="1:5" ht="15.5" customHeight="1" x14ac:dyDescent="0.3">
      <c r="A48" s="238" t="s">
        <v>1024</v>
      </c>
      <c r="B48" s="131" t="s">
        <v>959</v>
      </c>
      <c r="C48" s="130">
        <v>1</v>
      </c>
      <c r="D48" s="129">
        <v>10203</v>
      </c>
      <c r="E48" s="129">
        <v>10203</v>
      </c>
    </row>
    <row r="49" spans="1:5" ht="14.4" customHeight="1" x14ac:dyDescent="0.35">
      <c r="A49" s="234"/>
      <c r="B49" s="248" t="s">
        <v>666</v>
      </c>
      <c r="C49" s="232">
        <f>SUM(C27:C48)</f>
        <v>36</v>
      </c>
      <c r="D49" s="750"/>
      <c r="E49" s="751"/>
    </row>
    <row r="50" spans="1:5" ht="15.5" customHeight="1" x14ac:dyDescent="0.35">
      <c r="A50" s="746"/>
      <c r="B50" s="746"/>
      <c r="C50" s="746"/>
      <c r="D50" s="746"/>
      <c r="E50" s="746"/>
    </row>
    <row r="51" spans="1:5" ht="16.5" customHeight="1" x14ac:dyDescent="0.35">
      <c r="A51" s="235"/>
      <c r="B51" s="460" t="s">
        <v>50</v>
      </c>
      <c r="C51" s="466">
        <f>+C49+C24</f>
        <v>59</v>
      </c>
      <c r="D51" s="745"/>
      <c r="E51" s="746"/>
    </row>
  </sheetData>
  <mergeCells count="14">
    <mergeCell ref="D51:E51"/>
    <mergeCell ref="A7:E7"/>
    <mergeCell ref="A8:A9"/>
    <mergeCell ref="B8:B9"/>
    <mergeCell ref="C8:C9"/>
    <mergeCell ref="D8:E8"/>
    <mergeCell ref="A25:E25"/>
    <mergeCell ref="D49:E49"/>
    <mergeCell ref="A50:E50"/>
    <mergeCell ref="A2:E2"/>
    <mergeCell ref="A3:E3"/>
    <mergeCell ref="A4:E4"/>
    <mergeCell ref="A5:E5"/>
    <mergeCell ref="A6:E6"/>
  </mergeCells>
  <printOptions horizontalCentered="1"/>
  <pageMargins left="0.70866141732283472" right="0.70866141732283472" top="0.74803149606299213" bottom="0" header="0.31496062992125984" footer="0.31496062992125984"/>
  <pageSetup scale="90" orientation="landscape" horizontalDpi="360" verticalDpi="36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0"/>
  <sheetViews>
    <sheetView showGridLines="0" workbookViewId="0">
      <selection activeCell="I14" sqref="I14"/>
    </sheetView>
  </sheetViews>
  <sheetFormatPr baseColWidth="10" defaultColWidth="8.81640625" defaultRowHeight="13" x14ac:dyDescent="0.35"/>
  <cols>
    <col min="1" max="1" width="15.81640625" style="128" customWidth="1"/>
    <col min="2" max="2" width="40.81640625" style="128" customWidth="1"/>
    <col min="3" max="6" width="14.36328125" style="128" customWidth="1"/>
    <col min="7" max="7" width="1.453125" style="128" customWidth="1"/>
    <col min="8" max="11" width="14.36328125" style="128" customWidth="1"/>
    <col min="12" max="16384" width="8.81640625" style="128"/>
  </cols>
  <sheetData>
    <row r="2" spans="1:11" ht="17.25" customHeight="1" x14ac:dyDescent="0.35">
      <c r="A2" s="628" t="s">
        <v>7</v>
      </c>
      <c r="B2" s="628"/>
      <c r="C2" s="628"/>
      <c r="D2" s="628"/>
      <c r="E2" s="628"/>
      <c r="F2" s="628"/>
      <c r="G2" s="628"/>
      <c r="H2" s="628"/>
      <c r="I2" s="628"/>
      <c r="J2" s="628"/>
      <c r="K2" s="628"/>
    </row>
    <row r="3" spans="1:11" ht="18" customHeight="1" x14ac:dyDescent="0.35">
      <c r="A3" s="628" t="s">
        <v>84</v>
      </c>
      <c r="B3" s="628"/>
      <c r="C3" s="628"/>
      <c r="D3" s="628"/>
      <c r="E3" s="628"/>
      <c r="F3" s="628"/>
      <c r="G3" s="628"/>
      <c r="H3" s="628"/>
      <c r="I3" s="628"/>
      <c r="J3" s="628"/>
      <c r="K3" s="628"/>
    </row>
    <row r="4" spans="1:11" s="80" customFormat="1" ht="12" customHeight="1" x14ac:dyDescent="0.35">
      <c r="A4" s="628" t="s">
        <v>36</v>
      </c>
      <c r="B4" s="628"/>
      <c r="C4" s="628"/>
      <c r="D4" s="628"/>
      <c r="E4" s="628"/>
      <c r="F4" s="628"/>
      <c r="G4" s="628"/>
      <c r="H4" s="628"/>
      <c r="I4" s="628"/>
      <c r="J4" s="628"/>
      <c r="K4" s="628"/>
    </row>
    <row r="5" spans="1:11" s="80" customFormat="1" ht="12" customHeight="1" x14ac:dyDescent="0.35">
      <c r="A5" s="628" t="s">
        <v>625</v>
      </c>
      <c r="B5" s="628"/>
      <c r="C5" s="628"/>
      <c r="D5" s="628"/>
      <c r="E5" s="628"/>
      <c r="F5" s="628"/>
      <c r="G5" s="628"/>
      <c r="H5" s="628"/>
      <c r="I5" s="628"/>
      <c r="J5" s="628"/>
      <c r="K5" s="628"/>
    </row>
    <row r="6" spans="1:11" ht="14.4" customHeight="1" x14ac:dyDescent="0.35">
      <c r="A6" s="626" t="s">
        <v>82</v>
      </c>
      <c r="B6" s="626"/>
      <c r="C6" s="626"/>
      <c r="D6" s="626"/>
      <c r="E6" s="626"/>
      <c r="F6" s="626"/>
      <c r="G6" s="626"/>
      <c r="H6" s="626"/>
      <c r="I6" s="626"/>
      <c r="J6" s="626"/>
      <c r="K6" s="626"/>
    </row>
    <row r="7" spans="1:11" x14ac:dyDescent="0.35">
      <c r="A7" s="752" t="s">
        <v>114</v>
      </c>
      <c r="B7" s="752"/>
      <c r="C7" s="752"/>
      <c r="D7" s="142"/>
      <c r="E7" s="142"/>
      <c r="F7" s="142"/>
      <c r="G7" s="142"/>
      <c r="H7" s="142"/>
      <c r="I7" s="142"/>
      <c r="J7" s="142"/>
      <c r="K7" s="142"/>
    </row>
    <row r="8" spans="1:11" ht="14.4" customHeight="1" x14ac:dyDescent="0.35">
      <c r="A8" s="748" t="s">
        <v>88</v>
      </c>
      <c r="B8" s="643" t="s">
        <v>983</v>
      </c>
      <c r="C8" s="644" t="s">
        <v>984</v>
      </c>
      <c r="D8" s="644"/>
      <c r="E8" s="644"/>
      <c r="F8" s="644"/>
      <c r="G8" s="385"/>
      <c r="H8" s="644" t="s">
        <v>985</v>
      </c>
      <c r="I8" s="644"/>
      <c r="J8" s="644"/>
      <c r="K8" s="644"/>
    </row>
    <row r="9" spans="1:11" ht="25.75" customHeight="1" x14ac:dyDescent="0.35">
      <c r="A9" s="643"/>
      <c r="B9" s="643"/>
      <c r="C9" s="475" t="s">
        <v>986</v>
      </c>
      <c r="D9" s="476" t="s">
        <v>665</v>
      </c>
      <c r="E9" s="475" t="s">
        <v>987</v>
      </c>
      <c r="F9" s="475" t="s">
        <v>988</v>
      </c>
      <c r="G9" s="385"/>
      <c r="H9" s="475" t="s">
        <v>989</v>
      </c>
      <c r="I9" s="475" t="s">
        <v>990</v>
      </c>
      <c r="J9" s="475" t="s">
        <v>991</v>
      </c>
      <c r="K9" s="475" t="s">
        <v>988</v>
      </c>
    </row>
    <row r="10" spans="1:11" x14ac:dyDescent="0.35">
      <c r="A10" s="376" t="s">
        <v>992</v>
      </c>
      <c r="B10" s="483" t="s">
        <v>657</v>
      </c>
      <c r="C10" s="141">
        <v>134342</v>
      </c>
      <c r="D10" s="141">
        <v>87</v>
      </c>
      <c r="E10" s="141">
        <v>2500</v>
      </c>
      <c r="F10" s="141">
        <f t="shared" ref="F10:F25" si="0">SUM(C10:E10)</f>
        <v>136929</v>
      </c>
      <c r="G10" s="753"/>
      <c r="H10" s="141">
        <f t="shared" ref="H10:H25" si="1">+C10/30*10</f>
        <v>44780.666666666664</v>
      </c>
      <c r="I10" s="141">
        <f t="shared" ref="I10:I25" si="2">+C10/30*5</f>
        <v>22390.333333333332</v>
      </c>
      <c r="J10" s="141">
        <f t="shared" ref="J10:J25" si="3">+C10/30*40</f>
        <v>179122.66666666666</v>
      </c>
      <c r="K10" s="141">
        <f t="shared" ref="K10:K25" si="4">SUM(H10:J10)</f>
        <v>246293.66666666666</v>
      </c>
    </row>
    <row r="11" spans="1:11" x14ac:dyDescent="0.35">
      <c r="A11" s="376" t="s">
        <v>993</v>
      </c>
      <c r="B11" s="131" t="s">
        <v>657</v>
      </c>
      <c r="C11" s="141">
        <v>134342</v>
      </c>
      <c r="D11" s="141">
        <v>0</v>
      </c>
      <c r="E11" s="141">
        <v>2500</v>
      </c>
      <c r="F11" s="141">
        <f t="shared" si="0"/>
        <v>136842</v>
      </c>
      <c r="G11" s="753"/>
      <c r="H11" s="141">
        <f t="shared" si="1"/>
        <v>44780.666666666664</v>
      </c>
      <c r="I11" s="141">
        <f t="shared" si="2"/>
        <v>22390.333333333332</v>
      </c>
      <c r="J11" s="141">
        <f t="shared" si="3"/>
        <v>179122.66666666666</v>
      </c>
      <c r="K11" s="141">
        <f t="shared" si="4"/>
        <v>246293.66666666666</v>
      </c>
    </row>
    <row r="12" spans="1:11" x14ac:dyDescent="0.35">
      <c r="A12" s="376" t="s">
        <v>994</v>
      </c>
      <c r="B12" s="131" t="s">
        <v>656</v>
      </c>
      <c r="C12" s="141">
        <v>60202</v>
      </c>
      <c r="D12" s="141">
        <v>87</v>
      </c>
      <c r="E12" s="141">
        <v>2000</v>
      </c>
      <c r="F12" s="141">
        <f t="shared" si="0"/>
        <v>62289</v>
      </c>
      <c r="G12" s="753"/>
      <c r="H12" s="141">
        <f t="shared" si="1"/>
        <v>20067.333333333332</v>
      </c>
      <c r="I12" s="141">
        <f t="shared" si="2"/>
        <v>10033.666666666666</v>
      </c>
      <c r="J12" s="141">
        <f t="shared" si="3"/>
        <v>80269.333333333328</v>
      </c>
      <c r="K12" s="141">
        <f t="shared" si="4"/>
        <v>110370.33333333333</v>
      </c>
    </row>
    <row r="13" spans="1:11" x14ac:dyDescent="0.35">
      <c r="A13" s="376" t="s">
        <v>995</v>
      </c>
      <c r="B13" s="131" t="s">
        <v>655</v>
      </c>
      <c r="C13" s="141">
        <v>60202</v>
      </c>
      <c r="D13" s="141">
        <v>87</v>
      </c>
      <c r="E13" s="141">
        <v>2000</v>
      </c>
      <c r="F13" s="141">
        <f t="shared" si="0"/>
        <v>62289</v>
      </c>
      <c r="G13" s="753"/>
      <c r="H13" s="141">
        <f t="shared" si="1"/>
        <v>20067.333333333332</v>
      </c>
      <c r="I13" s="141">
        <f t="shared" si="2"/>
        <v>10033.666666666666</v>
      </c>
      <c r="J13" s="141">
        <f t="shared" si="3"/>
        <v>80269.333333333328</v>
      </c>
      <c r="K13" s="141">
        <f t="shared" si="4"/>
        <v>110370.33333333333</v>
      </c>
    </row>
    <row r="14" spans="1:11" x14ac:dyDescent="0.35">
      <c r="A14" s="376" t="s">
        <v>996</v>
      </c>
      <c r="B14" s="131" t="s">
        <v>654</v>
      </c>
      <c r="C14" s="141">
        <v>60202</v>
      </c>
      <c r="D14" s="141">
        <v>133</v>
      </c>
      <c r="E14" s="141">
        <v>2000</v>
      </c>
      <c r="F14" s="141">
        <f t="shared" si="0"/>
        <v>62335</v>
      </c>
      <c r="G14" s="753"/>
      <c r="H14" s="141">
        <f t="shared" si="1"/>
        <v>20067.333333333332</v>
      </c>
      <c r="I14" s="141">
        <f t="shared" si="2"/>
        <v>10033.666666666666</v>
      </c>
      <c r="J14" s="141">
        <f t="shared" si="3"/>
        <v>80269.333333333328</v>
      </c>
      <c r="K14" s="141">
        <f t="shared" si="4"/>
        <v>110370.33333333333</v>
      </c>
    </row>
    <row r="15" spans="1:11" x14ac:dyDescent="0.35">
      <c r="A15" s="376" t="s">
        <v>997</v>
      </c>
      <c r="B15" s="131" t="s">
        <v>653</v>
      </c>
      <c r="C15" s="141">
        <v>60202</v>
      </c>
      <c r="D15" s="141">
        <v>47</v>
      </c>
      <c r="E15" s="141">
        <v>2000</v>
      </c>
      <c r="F15" s="141">
        <f t="shared" si="0"/>
        <v>62249</v>
      </c>
      <c r="G15" s="753"/>
      <c r="H15" s="141">
        <f t="shared" si="1"/>
        <v>20067.333333333332</v>
      </c>
      <c r="I15" s="141">
        <f t="shared" si="2"/>
        <v>10033.666666666666</v>
      </c>
      <c r="J15" s="141">
        <f t="shared" si="3"/>
        <v>80269.333333333328</v>
      </c>
      <c r="K15" s="141">
        <f t="shared" si="4"/>
        <v>110370.33333333333</v>
      </c>
    </row>
    <row r="16" spans="1:11" x14ac:dyDescent="0.35">
      <c r="A16" s="376" t="s">
        <v>1041</v>
      </c>
      <c r="B16" s="131" t="s">
        <v>652</v>
      </c>
      <c r="C16" s="141">
        <v>57376</v>
      </c>
      <c r="D16" s="141">
        <v>87</v>
      </c>
      <c r="E16" s="141">
        <v>2000</v>
      </c>
      <c r="F16" s="141">
        <f t="shared" si="0"/>
        <v>59463</v>
      </c>
      <c r="G16" s="753"/>
      <c r="H16" s="141">
        <f t="shared" si="1"/>
        <v>19125.333333333332</v>
      </c>
      <c r="I16" s="141">
        <f t="shared" si="2"/>
        <v>9562.6666666666661</v>
      </c>
      <c r="J16" s="141">
        <f t="shared" si="3"/>
        <v>76501.333333333328</v>
      </c>
      <c r="K16" s="141">
        <f t="shared" si="4"/>
        <v>105189.33333333333</v>
      </c>
    </row>
    <row r="17" spans="1:11" x14ac:dyDescent="0.35">
      <c r="A17" s="376" t="s">
        <v>1042</v>
      </c>
      <c r="B17" s="131" t="s">
        <v>652</v>
      </c>
      <c r="C17" s="141">
        <v>57376</v>
      </c>
      <c r="D17" s="141">
        <v>47</v>
      </c>
      <c r="E17" s="141">
        <v>2000</v>
      </c>
      <c r="F17" s="141">
        <f t="shared" si="0"/>
        <v>59423</v>
      </c>
      <c r="G17" s="753"/>
      <c r="H17" s="141">
        <f t="shared" si="1"/>
        <v>19125.333333333332</v>
      </c>
      <c r="I17" s="141">
        <f t="shared" si="2"/>
        <v>9562.6666666666661</v>
      </c>
      <c r="J17" s="141">
        <f t="shared" si="3"/>
        <v>76501.333333333328</v>
      </c>
      <c r="K17" s="141">
        <f t="shared" si="4"/>
        <v>105189.33333333333</v>
      </c>
    </row>
    <row r="18" spans="1:11" x14ac:dyDescent="0.35">
      <c r="A18" s="376" t="s">
        <v>1043</v>
      </c>
      <c r="B18" s="131" t="s">
        <v>651</v>
      </c>
      <c r="C18" s="141">
        <v>52428</v>
      </c>
      <c r="D18" s="141">
        <v>176</v>
      </c>
      <c r="E18" s="141">
        <v>2000</v>
      </c>
      <c r="F18" s="141">
        <f t="shared" si="0"/>
        <v>54604</v>
      </c>
      <c r="G18" s="753"/>
      <c r="H18" s="141">
        <f t="shared" si="1"/>
        <v>17476</v>
      </c>
      <c r="I18" s="141">
        <f t="shared" si="2"/>
        <v>8738</v>
      </c>
      <c r="J18" s="141">
        <f t="shared" si="3"/>
        <v>69904</v>
      </c>
      <c r="K18" s="141">
        <f t="shared" si="4"/>
        <v>96118</v>
      </c>
    </row>
    <row r="19" spans="1:11" x14ac:dyDescent="0.35">
      <c r="A19" s="376" t="s">
        <v>1044</v>
      </c>
      <c r="B19" s="131" t="s">
        <v>664</v>
      </c>
      <c r="C19" s="141">
        <v>41892</v>
      </c>
      <c r="D19" s="141">
        <v>0</v>
      </c>
      <c r="E19" s="141">
        <v>1000</v>
      </c>
      <c r="F19" s="141">
        <f t="shared" si="0"/>
        <v>42892</v>
      </c>
      <c r="G19" s="753"/>
      <c r="H19" s="141">
        <f t="shared" si="1"/>
        <v>13964</v>
      </c>
      <c r="I19" s="141">
        <f t="shared" si="2"/>
        <v>6982</v>
      </c>
      <c r="J19" s="141">
        <f t="shared" si="3"/>
        <v>55856</v>
      </c>
      <c r="K19" s="141">
        <f t="shared" si="4"/>
        <v>76802</v>
      </c>
    </row>
    <row r="20" spans="1:11" x14ac:dyDescent="0.35">
      <c r="A20" s="376" t="s">
        <v>1045</v>
      </c>
      <c r="B20" s="131" t="s">
        <v>650</v>
      </c>
      <c r="C20" s="141">
        <v>41892</v>
      </c>
      <c r="D20" s="141">
        <v>47</v>
      </c>
      <c r="E20" s="141">
        <v>1000</v>
      </c>
      <c r="F20" s="141">
        <f t="shared" si="0"/>
        <v>42939</v>
      </c>
      <c r="G20" s="753"/>
      <c r="H20" s="141">
        <f t="shared" si="1"/>
        <v>13964</v>
      </c>
      <c r="I20" s="141">
        <f t="shared" si="2"/>
        <v>6982</v>
      </c>
      <c r="J20" s="141">
        <f t="shared" si="3"/>
        <v>55856</v>
      </c>
      <c r="K20" s="141">
        <f t="shared" si="4"/>
        <v>76802</v>
      </c>
    </row>
    <row r="21" spans="1:11" x14ac:dyDescent="0.35">
      <c r="A21" s="376" t="s">
        <v>1046</v>
      </c>
      <c r="B21" s="131" t="s">
        <v>650</v>
      </c>
      <c r="C21" s="141">
        <v>41892</v>
      </c>
      <c r="D21" s="141">
        <v>87</v>
      </c>
      <c r="E21" s="141">
        <v>1000</v>
      </c>
      <c r="F21" s="141">
        <f t="shared" si="0"/>
        <v>42979</v>
      </c>
      <c r="G21" s="753"/>
      <c r="H21" s="141">
        <f t="shared" si="1"/>
        <v>13964</v>
      </c>
      <c r="I21" s="141">
        <f t="shared" si="2"/>
        <v>6982</v>
      </c>
      <c r="J21" s="141">
        <f t="shared" si="3"/>
        <v>55856</v>
      </c>
      <c r="K21" s="141">
        <f t="shared" si="4"/>
        <v>76802</v>
      </c>
    </row>
    <row r="22" spans="1:11" x14ac:dyDescent="0.35">
      <c r="A22" s="376" t="s">
        <v>1047</v>
      </c>
      <c r="B22" s="131" t="s">
        <v>649</v>
      </c>
      <c r="C22" s="141">
        <v>34004</v>
      </c>
      <c r="D22" s="141">
        <v>133</v>
      </c>
      <c r="E22" s="141">
        <v>2000</v>
      </c>
      <c r="F22" s="141">
        <f t="shared" si="0"/>
        <v>36137</v>
      </c>
      <c r="G22" s="753"/>
      <c r="H22" s="141">
        <f t="shared" si="1"/>
        <v>11334.666666666668</v>
      </c>
      <c r="I22" s="141">
        <f t="shared" si="2"/>
        <v>5667.3333333333339</v>
      </c>
      <c r="J22" s="141">
        <f t="shared" si="3"/>
        <v>45338.666666666672</v>
      </c>
      <c r="K22" s="141">
        <f t="shared" si="4"/>
        <v>62340.666666666672</v>
      </c>
    </row>
    <row r="23" spans="1:11" ht="26" x14ac:dyDescent="0.35">
      <c r="A23" s="376" t="s">
        <v>1048</v>
      </c>
      <c r="B23" s="131" t="s">
        <v>648</v>
      </c>
      <c r="C23" s="141">
        <v>28571</v>
      </c>
      <c r="D23" s="141">
        <v>0</v>
      </c>
      <c r="E23" s="141">
        <v>700</v>
      </c>
      <c r="F23" s="141">
        <f t="shared" si="0"/>
        <v>29271</v>
      </c>
      <c r="G23" s="753"/>
      <c r="H23" s="141">
        <f t="shared" si="1"/>
        <v>9523.6666666666661</v>
      </c>
      <c r="I23" s="141">
        <f t="shared" si="2"/>
        <v>4761.833333333333</v>
      </c>
      <c r="J23" s="141">
        <f t="shared" si="3"/>
        <v>38094.666666666664</v>
      </c>
      <c r="K23" s="141">
        <f t="shared" si="4"/>
        <v>52380.166666666664</v>
      </c>
    </row>
    <row r="24" spans="1:11" x14ac:dyDescent="0.35">
      <c r="A24" s="376" t="s">
        <v>1049</v>
      </c>
      <c r="B24" s="131" t="s">
        <v>222</v>
      </c>
      <c r="C24" s="141">
        <v>43137</v>
      </c>
      <c r="D24" s="141">
        <v>47</v>
      </c>
      <c r="E24" s="141">
        <v>2000</v>
      </c>
      <c r="F24" s="141">
        <f t="shared" si="0"/>
        <v>45184</v>
      </c>
      <c r="G24" s="753"/>
      <c r="H24" s="141">
        <f t="shared" si="1"/>
        <v>14379</v>
      </c>
      <c r="I24" s="141">
        <f t="shared" si="2"/>
        <v>7189.5</v>
      </c>
      <c r="J24" s="141">
        <f t="shared" si="3"/>
        <v>57516</v>
      </c>
      <c r="K24" s="141">
        <f t="shared" si="4"/>
        <v>79084.5</v>
      </c>
    </row>
    <row r="25" spans="1:11" x14ac:dyDescent="0.35">
      <c r="A25" s="376" t="s">
        <v>1050</v>
      </c>
      <c r="B25" s="131" t="s">
        <v>647</v>
      </c>
      <c r="C25" s="141">
        <v>41892</v>
      </c>
      <c r="D25" s="141">
        <v>0</v>
      </c>
      <c r="E25" s="141">
        <v>1000</v>
      </c>
      <c r="F25" s="141">
        <f t="shared" si="0"/>
        <v>42892</v>
      </c>
      <c r="G25" s="753"/>
      <c r="H25" s="141">
        <f t="shared" si="1"/>
        <v>13964</v>
      </c>
      <c r="I25" s="141">
        <f t="shared" si="2"/>
        <v>6982</v>
      </c>
      <c r="J25" s="141">
        <f t="shared" si="3"/>
        <v>55856</v>
      </c>
      <c r="K25" s="141">
        <f t="shared" si="4"/>
        <v>76802</v>
      </c>
    </row>
    <row r="26" spans="1:11" x14ac:dyDescent="0.35">
      <c r="C26" s="140"/>
      <c r="F26" s="140"/>
      <c r="H26" s="140"/>
      <c r="I26" s="140"/>
      <c r="J26" s="140"/>
    </row>
    <row r="27" spans="1:11" x14ac:dyDescent="0.35">
      <c r="A27" s="752" t="s">
        <v>104</v>
      </c>
      <c r="B27" s="752"/>
      <c r="C27" s="752"/>
      <c r="D27" s="142"/>
      <c r="E27" s="142"/>
      <c r="F27" s="142"/>
      <c r="G27" s="142"/>
      <c r="H27" s="142"/>
      <c r="I27" s="142"/>
      <c r="J27" s="142"/>
      <c r="K27" s="142"/>
    </row>
    <row r="28" spans="1:11" ht="15.65" customHeight="1" x14ac:dyDescent="0.35">
      <c r="A28" s="748" t="s">
        <v>88</v>
      </c>
      <c r="B28" s="643" t="s">
        <v>983</v>
      </c>
      <c r="C28" s="758" t="s">
        <v>984</v>
      </c>
      <c r="D28" s="758"/>
      <c r="E28" s="758"/>
      <c r="F28" s="758"/>
      <c r="G28" s="385"/>
      <c r="H28" s="644" t="s">
        <v>985</v>
      </c>
      <c r="I28" s="644"/>
      <c r="J28" s="644"/>
      <c r="K28" s="644"/>
    </row>
    <row r="29" spans="1:11" ht="30.65" customHeight="1" x14ac:dyDescent="0.35">
      <c r="A29" s="643"/>
      <c r="B29" s="643"/>
      <c r="C29" s="475" t="s">
        <v>986</v>
      </c>
      <c r="D29" s="476" t="s">
        <v>663</v>
      </c>
      <c r="E29" s="475" t="s">
        <v>987</v>
      </c>
      <c r="F29" s="475" t="s">
        <v>988</v>
      </c>
      <c r="G29" s="385"/>
      <c r="H29" s="475" t="s">
        <v>989</v>
      </c>
      <c r="I29" s="475" t="s">
        <v>990</v>
      </c>
      <c r="J29" s="484" t="s">
        <v>991</v>
      </c>
      <c r="K29" s="475" t="s">
        <v>988</v>
      </c>
    </row>
    <row r="30" spans="1:11" x14ac:dyDescent="0.35">
      <c r="A30" s="376" t="s">
        <v>998</v>
      </c>
      <c r="B30" s="483" t="s">
        <v>646</v>
      </c>
      <c r="C30" s="141">
        <v>24600</v>
      </c>
      <c r="D30" s="141">
        <v>133</v>
      </c>
      <c r="E30" s="141">
        <v>1000</v>
      </c>
      <c r="F30" s="141">
        <f t="shared" ref="F30:F56" si="5">SUM(C30:E30)</f>
        <v>25733</v>
      </c>
      <c r="G30" s="759"/>
      <c r="H30" s="141">
        <f t="shared" ref="H30:H56" si="6">+C30/30*10</f>
        <v>8200</v>
      </c>
      <c r="I30" s="141">
        <f t="shared" ref="I30:I56" si="7">+C30/30*5</f>
        <v>4100</v>
      </c>
      <c r="J30" s="141">
        <f t="shared" ref="J30:J56" si="8">+C30/30*40</f>
        <v>32800</v>
      </c>
      <c r="K30" s="141">
        <f t="shared" ref="K30:K56" si="9">SUM(H30:J30)</f>
        <v>45100</v>
      </c>
    </row>
    <row r="31" spans="1:11" x14ac:dyDescent="0.35">
      <c r="A31" s="376" t="s">
        <v>999</v>
      </c>
      <c r="B31" s="131" t="s">
        <v>662</v>
      </c>
      <c r="C31" s="141">
        <v>24600</v>
      </c>
      <c r="D31" s="141">
        <v>47</v>
      </c>
      <c r="E31" s="141">
        <v>1000</v>
      </c>
      <c r="F31" s="141">
        <f t="shared" si="5"/>
        <v>25647</v>
      </c>
      <c r="G31" s="759"/>
      <c r="H31" s="141">
        <f t="shared" si="6"/>
        <v>8200</v>
      </c>
      <c r="I31" s="141">
        <f t="shared" si="7"/>
        <v>4100</v>
      </c>
      <c r="J31" s="141">
        <f t="shared" si="8"/>
        <v>32800</v>
      </c>
      <c r="K31" s="129">
        <f t="shared" si="9"/>
        <v>45100</v>
      </c>
    </row>
    <row r="32" spans="1:11" x14ac:dyDescent="0.35">
      <c r="A32" s="376" t="s">
        <v>1000</v>
      </c>
      <c r="B32" s="131" t="s">
        <v>645</v>
      </c>
      <c r="C32" s="141">
        <v>16741</v>
      </c>
      <c r="D32" s="141">
        <v>0</v>
      </c>
      <c r="E32" s="141">
        <v>700</v>
      </c>
      <c r="F32" s="141">
        <f t="shared" si="5"/>
        <v>17441</v>
      </c>
      <c r="G32" s="759"/>
      <c r="H32" s="141">
        <f t="shared" si="6"/>
        <v>5580.333333333333</v>
      </c>
      <c r="I32" s="141">
        <f t="shared" si="7"/>
        <v>2790.1666666666665</v>
      </c>
      <c r="J32" s="141">
        <f t="shared" si="8"/>
        <v>22321.333333333332</v>
      </c>
      <c r="K32" s="129">
        <f t="shared" si="9"/>
        <v>30691.833333333332</v>
      </c>
    </row>
    <row r="33" spans="1:11" x14ac:dyDescent="0.35">
      <c r="A33" s="376" t="s">
        <v>1001</v>
      </c>
      <c r="B33" s="131" t="s">
        <v>644</v>
      </c>
      <c r="C33" s="141">
        <v>16741</v>
      </c>
      <c r="D33" s="141">
        <v>133</v>
      </c>
      <c r="E33" s="141">
        <v>700</v>
      </c>
      <c r="F33" s="141">
        <f t="shared" si="5"/>
        <v>17574</v>
      </c>
      <c r="G33" s="759"/>
      <c r="H33" s="141">
        <f t="shared" si="6"/>
        <v>5580.333333333333</v>
      </c>
      <c r="I33" s="141">
        <f t="shared" si="7"/>
        <v>2790.1666666666665</v>
      </c>
      <c r="J33" s="141">
        <f t="shared" si="8"/>
        <v>22321.333333333332</v>
      </c>
      <c r="K33" s="129">
        <f t="shared" si="9"/>
        <v>30691.833333333332</v>
      </c>
    </row>
    <row r="34" spans="1:11" x14ac:dyDescent="0.35">
      <c r="A34" s="376" t="s">
        <v>1002</v>
      </c>
      <c r="B34" s="131" t="s">
        <v>643</v>
      </c>
      <c r="C34" s="141">
        <v>21488</v>
      </c>
      <c r="D34" s="141">
        <v>0</v>
      </c>
      <c r="E34" s="141">
        <v>700</v>
      </c>
      <c r="F34" s="141">
        <f t="shared" si="5"/>
        <v>22188</v>
      </c>
      <c r="G34" s="759"/>
      <c r="H34" s="141">
        <f t="shared" si="6"/>
        <v>7162.6666666666661</v>
      </c>
      <c r="I34" s="141">
        <f t="shared" si="7"/>
        <v>3581.333333333333</v>
      </c>
      <c r="J34" s="141">
        <f t="shared" si="8"/>
        <v>28650.666666666664</v>
      </c>
      <c r="K34" s="129">
        <f t="shared" si="9"/>
        <v>39394.666666666664</v>
      </c>
    </row>
    <row r="35" spans="1:11" x14ac:dyDescent="0.35">
      <c r="A35" s="376" t="s">
        <v>1003</v>
      </c>
      <c r="B35" s="239" t="s">
        <v>642</v>
      </c>
      <c r="C35" s="141">
        <v>24818</v>
      </c>
      <c r="D35" s="141">
        <v>87</v>
      </c>
      <c r="E35" s="141">
        <v>700</v>
      </c>
      <c r="F35" s="141">
        <f t="shared" si="5"/>
        <v>25605</v>
      </c>
      <c r="G35" s="759"/>
      <c r="H35" s="141">
        <f t="shared" si="6"/>
        <v>8272.6666666666661</v>
      </c>
      <c r="I35" s="141">
        <f t="shared" si="7"/>
        <v>4136.333333333333</v>
      </c>
      <c r="J35" s="141">
        <f t="shared" si="8"/>
        <v>33090.666666666664</v>
      </c>
      <c r="K35" s="129">
        <f t="shared" si="9"/>
        <v>45499.666666666664</v>
      </c>
    </row>
    <row r="36" spans="1:11" x14ac:dyDescent="0.35">
      <c r="A36" s="376" t="s">
        <v>1004</v>
      </c>
      <c r="B36" s="239" t="s">
        <v>641</v>
      </c>
      <c r="C36" s="141">
        <v>18979</v>
      </c>
      <c r="D36" s="141">
        <v>87</v>
      </c>
      <c r="E36" s="141">
        <v>700</v>
      </c>
      <c r="F36" s="141">
        <f t="shared" si="5"/>
        <v>19766</v>
      </c>
      <c r="G36" s="759"/>
      <c r="H36" s="141">
        <f t="shared" si="6"/>
        <v>6326.333333333333</v>
      </c>
      <c r="I36" s="141">
        <f t="shared" si="7"/>
        <v>3163.1666666666665</v>
      </c>
      <c r="J36" s="141">
        <f t="shared" si="8"/>
        <v>25305.333333333332</v>
      </c>
      <c r="K36" s="129">
        <f t="shared" si="9"/>
        <v>34794.833333333328</v>
      </c>
    </row>
    <row r="37" spans="1:11" x14ac:dyDescent="0.35">
      <c r="A37" s="376" t="s">
        <v>1005</v>
      </c>
      <c r="B37" s="239" t="s">
        <v>640</v>
      </c>
      <c r="C37" s="141">
        <v>22026</v>
      </c>
      <c r="D37" s="141">
        <v>47</v>
      </c>
      <c r="E37" s="141">
        <v>1300</v>
      </c>
      <c r="F37" s="141">
        <f t="shared" si="5"/>
        <v>23373</v>
      </c>
      <c r="G37" s="759"/>
      <c r="H37" s="141">
        <f t="shared" si="6"/>
        <v>7342</v>
      </c>
      <c r="I37" s="141">
        <f t="shared" si="7"/>
        <v>3671</v>
      </c>
      <c r="J37" s="141">
        <f t="shared" si="8"/>
        <v>29368</v>
      </c>
      <c r="K37" s="129">
        <f t="shared" si="9"/>
        <v>40381</v>
      </c>
    </row>
    <row r="38" spans="1:11" x14ac:dyDescent="0.35">
      <c r="A38" s="376" t="s">
        <v>1006</v>
      </c>
      <c r="B38" s="239" t="s">
        <v>639</v>
      </c>
      <c r="C38" s="141">
        <v>31814</v>
      </c>
      <c r="D38" s="141">
        <v>87</v>
      </c>
      <c r="E38" s="141">
        <v>1500</v>
      </c>
      <c r="F38" s="141">
        <f t="shared" si="5"/>
        <v>33401</v>
      </c>
      <c r="G38" s="759"/>
      <c r="H38" s="141">
        <f t="shared" si="6"/>
        <v>10604.666666666668</v>
      </c>
      <c r="I38" s="141">
        <f t="shared" si="7"/>
        <v>5302.3333333333339</v>
      </c>
      <c r="J38" s="141">
        <f t="shared" si="8"/>
        <v>42418.666666666672</v>
      </c>
      <c r="K38" s="129">
        <f t="shared" si="9"/>
        <v>58325.666666666672</v>
      </c>
    </row>
    <row r="39" spans="1:11" x14ac:dyDescent="0.35">
      <c r="A39" s="376" t="s">
        <v>1007</v>
      </c>
      <c r="B39" s="239" t="s">
        <v>638</v>
      </c>
      <c r="C39" s="141">
        <v>16741</v>
      </c>
      <c r="D39" s="141">
        <v>87</v>
      </c>
      <c r="E39" s="141">
        <v>700</v>
      </c>
      <c r="F39" s="141">
        <f t="shared" si="5"/>
        <v>17528</v>
      </c>
      <c r="G39" s="759"/>
      <c r="H39" s="141">
        <f t="shared" si="6"/>
        <v>5580.333333333333</v>
      </c>
      <c r="I39" s="141">
        <f t="shared" si="7"/>
        <v>2790.1666666666665</v>
      </c>
      <c r="J39" s="141">
        <f t="shared" si="8"/>
        <v>22321.333333333332</v>
      </c>
      <c r="K39" s="129">
        <f t="shared" si="9"/>
        <v>30691.833333333332</v>
      </c>
    </row>
    <row r="40" spans="1:11" x14ac:dyDescent="0.35">
      <c r="A40" s="376" t="s">
        <v>1008</v>
      </c>
      <c r="B40" s="239" t="s">
        <v>637</v>
      </c>
      <c r="C40" s="141">
        <v>16741</v>
      </c>
      <c r="D40" s="141">
        <v>0</v>
      </c>
      <c r="E40" s="141">
        <v>700</v>
      </c>
      <c r="F40" s="141">
        <f t="shared" si="5"/>
        <v>17441</v>
      </c>
      <c r="G40" s="759"/>
      <c r="H40" s="141">
        <f t="shared" si="6"/>
        <v>5580.333333333333</v>
      </c>
      <c r="I40" s="141">
        <f t="shared" si="7"/>
        <v>2790.1666666666665</v>
      </c>
      <c r="J40" s="141">
        <f t="shared" si="8"/>
        <v>22321.333333333332</v>
      </c>
      <c r="K40" s="129">
        <f t="shared" si="9"/>
        <v>30691.833333333332</v>
      </c>
    </row>
    <row r="41" spans="1:11" x14ac:dyDescent="0.35">
      <c r="A41" s="376" t="s">
        <v>1009</v>
      </c>
      <c r="B41" s="239" t="s">
        <v>636</v>
      </c>
      <c r="C41" s="141">
        <v>19367</v>
      </c>
      <c r="D41" s="141">
        <v>47</v>
      </c>
      <c r="E41" s="141">
        <v>1000</v>
      </c>
      <c r="F41" s="141">
        <f t="shared" si="5"/>
        <v>20414</v>
      </c>
      <c r="G41" s="759"/>
      <c r="H41" s="141">
        <f t="shared" si="6"/>
        <v>6455.666666666667</v>
      </c>
      <c r="I41" s="141">
        <f t="shared" si="7"/>
        <v>3227.8333333333335</v>
      </c>
      <c r="J41" s="141">
        <f t="shared" si="8"/>
        <v>25822.666666666668</v>
      </c>
      <c r="K41" s="129">
        <f t="shared" si="9"/>
        <v>35506.166666666672</v>
      </c>
    </row>
    <row r="42" spans="1:11" x14ac:dyDescent="0.35">
      <c r="A42" s="376" t="s">
        <v>1010</v>
      </c>
      <c r="B42" s="239" t="s">
        <v>635</v>
      </c>
      <c r="C42" s="141">
        <v>17952</v>
      </c>
      <c r="D42" s="141">
        <v>87</v>
      </c>
      <c r="E42" s="141">
        <v>1000</v>
      </c>
      <c r="F42" s="141">
        <f t="shared" si="5"/>
        <v>19039</v>
      </c>
      <c r="G42" s="759"/>
      <c r="H42" s="141">
        <f t="shared" si="6"/>
        <v>5984</v>
      </c>
      <c r="I42" s="141">
        <f t="shared" si="7"/>
        <v>2992</v>
      </c>
      <c r="J42" s="141">
        <f t="shared" si="8"/>
        <v>23936</v>
      </c>
      <c r="K42" s="129">
        <f t="shared" si="9"/>
        <v>32912</v>
      </c>
    </row>
    <row r="43" spans="1:11" x14ac:dyDescent="0.35">
      <c r="A43" s="376" t="s">
        <v>1011</v>
      </c>
      <c r="B43" s="239" t="s">
        <v>634</v>
      </c>
      <c r="C43" s="141">
        <v>16741</v>
      </c>
      <c r="D43" s="141">
        <v>0</v>
      </c>
      <c r="E43" s="141">
        <v>700</v>
      </c>
      <c r="F43" s="141">
        <f t="shared" si="5"/>
        <v>17441</v>
      </c>
      <c r="G43" s="759"/>
      <c r="H43" s="141">
        <f t="shared" si="6"/>
        <v>5580.333333333333</v>
      </c>
      <c r="I43" s="141">
        <f t="shared" si="7"/>
        <v>2790.1666666666665</v>
      </c>
      <c r="J43" s="141">
        <f t="shared" si="8"/>
        <v>22321.333333333332</v>
      </c>
      <c r="K43" s="129">
        <f t="shared" si="9"/>
        <v>30691.833333333332</v>
      </c>
    </row>
    <row r="44" spans="1:11" x14ac:dyDescent="0.35">
      <c r="A44" s="376" t="s">
        <v>1012</v>
      </c>
      <c r="B44" s="239" t="s">
        <v>633</v>
      </c>
      <c r="C44" s="141">
        <v>20191</v>
      </c>
      <c r="D44" s="141">
        <v>47</v>
      </c>
      <c r="E44" s="141">
        <v>1000</v>
      </c>
      <c r="F44" s="141">
        <f t="shared" si="5"/>
        <v>21238</v>
      </c>
      <c r="G44" s="759"/>
      <c r="H44" s="141">
        <f t="shared" si="6"/>
        <v>6730.333333333333</v>
      </c>
      <c r="I44" s="141">
        <f t="shared" si="7"/>
        <v>3365.1666666666665</v>
      </c>
      <c r="J44" s="141">
        <f t="shared" si="8"/>
        <v>26921.333333333332</v>
      </c>
      <c r="K44" s="129">
        <f t="shared" si="9"/>
        <v>37016.833333333328</v>
      </c>
    </row>
    <row r="45" spans="1:11" x14ac:dyDescent="0.35">
      <c r="A45" s="376" t="s">
        <v>1013</v>
      </c>
      <c r="B45" s="239" t="s">
        <v>632</v>
      </c>
      <c r="C45" s="129">
        <v>25994</v>
      </c>
      <c r="D45" s="141">
        <v>47</v>
      </c>
      <c r="E45" s="141">
        <v>1000</v>
      </c>
      <c r="F45" s="141">
        <f t="shared" si="5"/>
        <v>27041</v>
      </c>
      <c r="G45" s="759"/>
      <c r="H45" s="141">
        <f t="shared" si="6"/>
        <v>8664.6666666666679</v>
      </c>
      <c r="I45" s="141">
        <f t="shared" si="7"/>
        <v>4332.3333333333339</v>
      </c>
      <c r="J45" s="141">
        <f t="shared" si="8"/>
        <v>34658.666666666672</v>
      </c>
      <c r="K45" s="129">
        <f t="shared" si="9"/>
        <v>47655.666666666672</v>
      </c>
    </row>
    <row r="46" spans="1:11" x14ac:dyDescent="0.35">
      <c r="A46" s="376" t="s">
        <v>1014</v>
      </c>
      <c r="B46" s="239" t="s">
        <v>631</v>
      </c>
      <c r="C46" s="141">
        <v>23825</v>
      </c>
      <c r="D46" s="141">
        <v>87</v>
      </c>
      <c r="E46" s="141">
        <v>1000</v>
      </c>
      <c r="F46" s="141">
        <f t="shared" si="5"/>
        <v>24912</v>
      </c>
      <c r="G46" s="759"/>
      <c r="H46" s="141">
        <f t="shared" si="6"/>
        <v>7941.6666666666661</v>
      </c>
      <c r="I46" s="141">
        <f t="shared" si="7"/>
        <v>3970.833333333333</v>
      </c>
      <c r="J46" s="141">
        <f t="shared" si="8"/>
        <v>31766.666666666664</v>
      </c>
      <c r="K46" s="129">
        <f t="shared" si="9"/>
        <v>43679.166666666664</v>
      </c>
    </row>
    <row r="47" spans="1:11" x14ac:dyDescent="0.35">
      <c r="A47" s="376" t="s">
        <v>1015</v>
      </c>
      <c r="B47" s="239" t="s">
        <v>630</v>
      </c>
      <c r="C47" s="141">
        <v>31814</v>
      </c>
      <c r="D47" s="141">
        <v>87</v>
      </c>
      <c r="E47" s="141">
        <v>1000</v>
      </c>
      <c r="F47" s="141">
        <f t="shared" si="5"/>
        <v>32901</v>
      </c>
      <c r="G47" s="759"/>
      <c r="H47" s="141">
        <f t="shared" si="6"/>
        <v>10604.666666666668</v>
      </c>
      <c r="I47" s="141">
        <f t="shared" si="7"/>
        <v>5302.3333333333339</v>
      </c>
      <c r="J47" s="141">
        <f t="shared" si="8"/>
        <v>42418.666666666672</v>
      </c>
      <c r="K47" s="129">
        <f t="shared" si="9"/>
        <v>58325.666666666672</v>
      </c>
    </row>
    <row r="48" spans="1:11" x14ac:dyDescent="0.35">
      <c r="A48" s="376" t="s">
        <v>1016</v>
      </c>
      <c r="B48" s="239" t="s">
        <v>629</v>
      </c>
      <c r="C48" s="141">
        <v>34004</v>
      </c>
      <c r="D48" s="141">
        <v>0</v>
      </c>
      <c r="E48" s="141">
        <v>1000</v>
      </c>
      <c r="F48" s="141">
        <f t="shared" si="5"/>
        <v>35004</v>
      </c>
      <c r="G48" s="759"/>
      <c r="H48" s="141">
        <f t="shared" si="6"/>
        <v>11334.666666666668</v>
      </c>
      <c r="I48" s="141">
        <f t="shared" si="7"/>
        <v>5667.3333333333339</v>
      </c>
      <c r="J48" s="141">
        <f t="shared" si="8"/>
        <v>45338.666666666672</v>
      </c>
      <c r="K48" s="129">
        <f t="shared" si="9"/>
        <v>62340.666666666672</v>
      </c>
    </row>
    <row r="49" spans="1:11" x14ac:dyDescent="0.35">
      <c r="A49" s="376" t="s">
        <v>1017</v>
      </c>
      <c r="B49" s="239" t="s">
        <v>629</v>
      </c>
      <c r="C49" s="141">
        <v>34004</v>
      </c>
      <c r="D49" s="141">
        <v>47</v>
      </c>
      <c r="E49" s="141">
        <v>1000</v>
      </c>
      <c r="F49" s="141">
        <f t="shared" si="5"/>
        <v>35051</v>
      </c>
      <c r="G49" s="759"/>
      <c r="H49" s="141">
        <f t="shared" si="6"/>
        <v>11334.666666666668</v>
      </c>
      <c r="I49" s="141">
        <f t="shared" si="7"/>
        <v>5667.3333333333339</v>
      </c>
      <c r="J49" s="141">
        <f t="shared" si="8"/>
        <v>45338.666666666672</v>
      </c>
      <c r="K49" s="129">
        <f t="shared" si="9"/>
        <v>62340.666666666672</v>
      </c>
    </row>
    <row r="50" spans="1:11" x14ac:dyDescent="0.35">
      <c r="A50" s="376" t="s">
        <v>1018</v>
      </c>
      <c r="B50" s="239" t="s">
        <v>629</v>
      </c>
      <c r="C50" s="141">
        <v>34004</v>
      </c>
      <c r="D50" s="141">
        <v>87</v>
      </c>
      <c r="E50" s="141">
        <v>1000</v>
      </c>
      <c r="F50" s="141">
        <f t="shared" si="5"/>
        <v>35091</v>
      </c>
      <c r="G50" s="759"/>
      <c r="H50" s="141">
        <f t="shared" si="6"/>
        <v>11334.666666666668</v>
      </c>
      <c r="I50" s="141">
        <f t="shared" si="7"/>
        <v>5667.3333333333339</v>
      </c>
      <c r="J50" s="141">
        <f t="shared" si="8"/>
        <v>45338.666666666672</v>
      </c>
      <c r="K50" s="129">
        <f t="shared" si="9"/>
        <v>62340.666666666672</v>
      </c>
    </row>
    <row r="51" spans="1:11" x14ac:dyDescent="0.35">
      <c r="A51" s="376" t="s">
        <v>1019</v>
      </c>
      <c r="B51" s="239" t="s">
        <v>629</v>
      </c>
      <c r="C51" s="141">
        <v>34004</v>
      </c>
      <c r="D51" s="141">
        <v>133</v>
      </c>
      <c r="E51" s="141">
        <v>1000</v>
      </c>
      <c r="F51" s="141">
        <f t="shared" si="5"/>
        <v>35137</v>
      </c>
      <c r="G51" s="759"/>
      <c r="H51" s="141">
        <f t="shared" si="6"/>
        <v>11334.666666666668</v>
      </c>
      <c r="I51" s="141">
        <f t="shared" si="7"/>
        <v>5667.3333333333339</v>
      </c>
      <c r="J51" s="141">
        <f t="shared" si="8"/>
        <v>45338.666666666672</v>
      </c>
      <c r="K51" s="129">
        <f t="shared" si="9"/>
        <v>62340.666666666672</v>
      </c>
    </row>
    <row r="52" spans="1:11" x14ac:dyDescent="0.35">
      <c r="A52" s="376" t="s">
        <v>1020</v>
      </c>
      <c r="B52" s="239" t="s">
        <v>629</v>
      </c>
      <c r="C52" s="141">
        <v>34004</v>
      </c>
      <c r="D52" s="141">
        <v>176</v>
      </c>
      <c r="E52" s="141">
        <v>1000</v>
      </c>
      <c r="F52" s="141">
        <f t="shared" si="5"/>
        <v>35180</v>
      </c>
      <c r="G52" s="759"/>
      <c r="H52" s="141">
        <f t="shared" si="6"/>
        <v>11334.666666666668</v>
      </c>
      <c r="I52" s="141">
        <f t="shared" si="7"/>
        <v>5667.3333333333339</v>
      </c>
      <c r="J52" s="141">
        <f t="shared" si="8"/>
        <v>45338.666666666672</v>
      </c>
      <c r="K52" s="129">
        <f t="shared" si="9"/>
        <v>62340.666666666672</v>
      </c>
    </row>
    <row r="53" spans="1:11" x14ac:dyDescent="0.35">
      <c r="A53" s="376" t="s">
        <v>1021</v>
      </c>
      <c r="B53" s="239" t="s">
        <v>628</v>
      </c>
      <c r="C53" s="141">
        <v>31192</v>
      </c>
      <c r="D53" s="141">
        <v>0</v>
      </c>
      <c r="E53" s="141">
        <v>1000</v>
      </c>
      <c r="F53" s="141">
        <f t="shared" si="5"/>
        <v>32192</v>
      </c>
      <c r="G53" s="759"/>
      <c r="H53" s="141">
        <f t="shared" si="6"/>
        <v>10397.333333333334</v>
      </c>
      <c r="I53" s="141">
        <f t="shared" si="7"/>
        <v>5198.666666666667</v>
      </c>
      <c r="J53" s="141">
        <f t="shared" si="8"/>
        <v>41589.333333333336</v>
      </c>
      <c r="K53" s="129">
        <f t="shared" si="9"/>
        <v>57185.333333333336</v>
      </c>
    </row>
    <row r="54" spans="1:11" x14ac:dyDescent="0.35">
      <c r="A54" s="376" t="s">
        <v>1022</v>
      </c>
      <c r="B54" s="239" t="s">
        <v>627</v>
      </c>
      <c r="C54" s="141">
        <v>42289</v>
      </c>
      <c r="D54" s="141">
        <v>47</v>
      </c>
      <c r="E54" s="141">
        <v>1000</v>
      </c>
      <c r="F54" s="141">
        <f t="shared" si="5"/>
        <v>43336</v>
      </c>
      <c r="G54" s="759"/>
      <c r="H54" s="141">
        <f t="shared" si="6"/>
        <v>14096.333333333334</v>
      </c>
      <c r="I54" s="141">
        <f t="shared" si="7"/>
        <v>7048.166666666667</v>
      </c>
      <c r="J54" s="141">
        <f t="shared" si="8"/>
        <v>56385.333333333336</v>
      </c>
      <c r="K54" s="129">
        <f t="shared" si="9"/>
        <v>77529.833333333343</v>
      </c>
    </row>
    <row r="55" spans="1:11" x14ac:dyDescent="0.35">
      <c r="A55" s="376" t="s">
        <v>1023</v>
      </c>
      <c r="B55" s="239" t="s">
        <v>231</v>
      </c>
      <c r="C55" s="141">
        <v>7723</v>
      </c>
      <c r="D55" s="141">
        <v>87</v>
      </c>
      <c r="E55" s="141">
        <v>700</v>
      </c>
      <c r="F55" s="141">
        <f t="shared" si="5"/>
        <v>8510</v>
      </c>
      <c r="G55" s="759"/>
      <c r="H55" s="141">
        <f t="shared" si="6"/>
        <v>2574.3333333333335</v>
      </c>
      <c r="I55" s="141">
        <f t="shared" si="7"/>
        <v>1287.1666666666667</v>
      </c>
      <c r="J55" s="141">
        <f t="shared" si="8"/>
        <v>10297.333333333334</v>
      </c>
      <c r="K55" s="129">
        <f t="shared" si="9"/>
        <v>14158.833333333334</v>
      </c>
    </row>
    <row r="56" spans="1:11" x14ac:dyDescent="0.35">
      <c r="A56" s="376" t="s">
        <v>1024</v>
      </c>
      <c r="B56" s="239" t="s">
        <v>626</v>
      </c>
      <c r="C56" s="141">
        <v>10203</v>
      </c>
      <c r="D56" s="141">
        <v>47</v>
      </c>
      <c r="E56" s="141">
        <v>700</v>
      </c>
      <c r="F56" s="141">
        <f t="shared" si="5"/>
        <v>10950</v>
      </c>
      <c r="G56" s="759"/>
      <c r="H56" s="141">
        <f t="shared" si="6"/>
        <v>3401</v>
      </c>
      <c r="I56" s="141">
        <f t="shared" si="7"/>
        <v>1700.5</v>
      </c>
      <c r="J56" s="141">
        <f t="shared" si="8"/>
        <v>13604</v>
      </c>
      <c r="K56" s="129">
        <f t="shared" si="9"/>
        <v>18705.5</v>
      </c>
    </row>
    <row r="57" spans="1:11" x14ac:dyDescent="0.35">
      <c r="C57" s="140"/>
    </row>
    <row r="58" spans="1:11" x14ac:dyDescent="0.3">
      <c r="C58" s="139" t="s">
        <v>661</v>
      </c>
      <c r="D58" s="138"/>
      <c r="E58" s="138"/>
      <c r="F58" s="138"/>
      <c r="G58" s="138"/>
      <c r="H58" s="138"/>
    </row>
    <row r="59" spans="1:11" x14ac:dyDescent="0.3">
      <c r="C59" s="467" t="s">
        <v>88</v>
      </c>
      <c r="D59" s="754" t="s">
        <v>660</v>
      </c>
      <c r="E59" s="754"/>
      <c r="F59" s="754"/>
      <c r="G59" s="754"/>
      <c r="H59" s="754"/>
    </row>
    <row r="60" spans="1:11" x14ac:dyDescent="0.3">
      <c r="C60" s="536" t="s">
        <v>1040</v>
      </c>
      <c r="D60" s="755" t="s">
        <v>659</v>
      </c>
      <c r="E60" s="756"/>
      <c r="F60" s="756"/>
      <c r="G60" s="756"/>
      <c r="H60" s="757"/>
    </row>
  </sheetData>
  <mergeCells count="19">
    <mergeCell ref="G10:G25"/>
    <mergeCell ref="D59:H59"/>
    <mergeCell ref="D60:H60"/>
    <mergeCell ref="A27:C27"/>
    <mergeCell ref="A28:A29"/>
    <mergeCell ref="B28:B29"/>
    <mergeCell ref="C28:F28"/>
    <mergeCell ref="H28:K28"/>
    <mergeCell ref="G30:G56"/>
    <mergeCell ref="A8:A9"/>
    <mergeCell ref="B8:B9"/>
    <mergeCell ref="C8:F8"/>
    <mergeCell ref="A6:K6"/>
    <mergeCell ref="H8:K8"/>
    <mergeCell ref="A2:K2"/>
    <mergeCell ref="A3:K3"/>
    <mergeCell ref="A4:K4"/>
    <mergeCell ref="A5:K5"/>
    <mergeCell ref="A7:C7"/>
  </mergeCells>
  <pageMargins left="0.70866141732283472" right="0.70866141732283472" top="0.55118110236220474" bottom="0" header="0.31496062992125984" footer="0.31496062992125984"/>
  <pageSetup scale="78" fitToHeight="0" orientation="landscape" horizontalDpi="360" verticalDpi="36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61"/>
  <sheetViews>
    <sheetView showGridLines="0" workbookViewId="0">
      <selection activeCell="K116" sqref="K116"/>
    </sheetView>
  </sheetViews>
  <sheetFormatPr baseColWidth="10" defaultColWidth="11.54296875" defaultRowHeight="15.5" x14ac:dyDescent="0.35"/>
  <cols>
    <col min="1" max="1" width="25.90625" style="143" customWidth="1"/>
    <col min="2" max="2" width="35.90625" style="143" customWidth="1"/>
    <col min="3" max="5" width="15.81640625" style="143" customWidth="1"/>
    <col min="6" max="16384" width="11.54296875" style="143"/>
  </cols>
  <sheetData>
    <row r="1" spans="1:13" x14ac:dyDescent="0.35">
      <c r="A1" s="763"/>
      <c r="B1" s="763"/>
      <c r="C1" s="763"/>
      <c r="D1" s="763"/>
      <c r="E1" s="763"/>
      <c r="F1" s="90"/>
      <c r="G1" s="90"/>
      <c r="H1" s="90"/>
      <c r="I1" s="90"/>
      <c r="J1" s="90"/>
      <c r="K1" s="90"/>
      <c r="L1" s="90"/>
      <c r="M1" s="90"/>
    </row>
    <row r="2" spans="1:13" s="8" customFormat="1" ht="14.5" x14ac:dyDescent="0.35">
      <c r="A2" s="710" t="s">
        <v>5</v>
      </c>
      <c r="B2" s="710"/>
      <c r="C2" s="710"/>
      <c r="D2" s="710"/>
      <c r="E2" s="710"/>
      <c r="F2" s="147"/>
      <c r="G2" s="147"/>
      <c r="H2" s="147"/>
      <c r="I2" s="147"/>
      <c r="J2" s="147"/>
      <c r="K2" s="147"/>
      <c r="L2" s="147"/>
      <c r="M2" s="147"/>
    </row>
    <row r="3" spans="1:13" s="8" customFormat="1" ht="14.5" x14ac:dyDescent="0.35">
      <c r="A3" s="710" t="s">
        <v>84</v>
      </c>
      <c r="B3" s="710"/>
      <c r="C3" s="710"/>
      <c r="D3" s="710"/>
      <c r="E3" s="710"/>
      <c r="F3" s="147"/>
      <c r="G3" s="147"/>
      <c r="H3" s="147"/>
      <c r="I3" s="147"/>
      <c r="J3" s="147"/>
      <c r="K3" s="147"/>
      <c r="L3" s="147"/>
      <c r="M3" s="147"/>
    </row>
    <row r="4" spans="1:13" s="8" customFormat="1" ht="14.5" x14ac:dyDescent="0.35">
      <c r="A4" s="710" t="s">
        <v>36</v>
      </c>
      <c r="B4" s="710"/>
      <c r="C4" s="710"/>
      <c r="D4" s="710"/>
      <c r="E4" s="710"/>
      <c r="F4" s="147"/>
      <c r="G4" s="147"/>
      <c r="H4" s="147"/>
      <c r="I4" s="147"/>
      <c r="J4" s="147"/>
      <c r="K4" s="147"/>
      <c r="L4" s="147"/>
      <c r="M4" s="147"/>
    </row>
    <row r="5" spans="1:13" s="8" customFormat="1" ht="14.5" x14ac:dyDescent="0.35">
      <c r="A5" s="710" t="s">
        <v>83</v>
      </c>
      <c r="B5" s="710"/>
      <c r="C5" s="710"/>
      <c r="D5" s="710"/>
      <c r="E5" s="710"/>
      <c r="F5" s="147"/>
      <c r="G5" s="147"/>
      <c r="H5" s="147"/>
      <c r="I5" s="147"/>
      <c r="J5" s="147"/>
      <c r="K5" s="147"/>
      <c r="L5" s="147"/>
      <c r="M5" s="147"/>
    </row>
    <row r="6" spans="1:13" s="8" customFormat="1" ht="14.5" x14ac:dyDescent="0.35">
      <c r="A6" s="764" t="s">
        <v>82</v>
      </c>
      <c r="B6" s="764"/>
      <c r="C6" s="764"/>
      <c r="D6" s="764"/>
      <c r="E6" s="764"/>
      <c r="F6" s="147"/>
      <c r="G6" s="147"/>
      <c r="H6" s="147"/>
      <c r="I6" s="147"/>
      <c r="J6" s="147"/>
      <c r="K6" s="147"/>
      <c r="L6" s="147"/>
      <c r="M6" s="147"/>
    </row>
    <row r="7" spans="1:13" x14ac:dyDescent="0.35">
      <c r="A7" s="763"/>
      <c r="B7" s="763"/>
      <c r="C7" s="763"/>
      <c r="D7" s="763"/>
      <c r="E7" s="763"/>
      <c r="F7" s="90"/>
      <c r="G7" s="90"/>
      <c r="H7" s="90"/>
      <c r="I7" s="90"/>
      <c r="J7" s="90"/>
      <c r="K7" s="90"/>
      <c r="L7" s="90"/>
      <c r="M7" s="90"/>
    </row>
    <row r="8" spans="1:13" s="8" customFormat="1" ht="14.5" x14ac:dyDescent="0.35">
      <c r="A8" s="760" t="s">
        <v>81</v>
      </c>
      <c r="B8" s="760" t="s">
        <v>80</v>
      </c>
      <c r="C8" s="760" t="s">
        <v>79</v>
      </c>
      <c r="D8" s="762" t="s">
        <v>208</v>
      </c>
      <c r="E8" s="762"/>
      <c r="F8" s="147"/>
      <c r="G8" s="147"/>
      <c r="H8" s="147"/>
      <c r="I8" s="147"/>
      <c r="J8" s="147"/>
      <c r="K8" s="147"/>
      <c r="L8" s="147"/>
      <c r="M8" s="147"/>
    </row>
    <row r="9" spans="1:13" s="8" customFormat="1" ht="14.5" x14ac:dyDescent="0.35">
      <c r="A9" s="761"/>
      <c r="B9" s="761"/>
      <c r="C9" s="761"/>
      <c r="D9" s="482" t="s">
        <v>207</v>
      </c>
      <c r="E9" s="482" t="s">
        <v>206</v>
      </c>
      <c r="F9" s="147"/>
      <c r="G9" s="147"/>
      <c r="H9" s="147"/>
      <c r="I9" s="147"/>
      <c r="J9" s="147"/>
      <c r="K9" s="147"/>
      <c r="L9" s="147"/>
      <c r="M9" s="147"/>
    </row>
    <row r="10" spans="1:13" x14ac:dyDescent="0.35">
      <c r="A10" s="763"/>
      <c r="B10" s="763"/>
      <c r="C10" s="763"/>
      <c r="D10" s="763"/>
      <c r="E10" s="763"/>
      <c r="F10" s="90"/>
      <c r="G10" s="90"/>
      <c r="H10" s="90"/>
      <c r="I10" s="90"/>
      <c r="J10" s="90"/>
      <c r="K10" s="90"/>
      <c r="L10" s="90"/>
      <c r="M10" s="90"/>
    </row>
    <row r="11" spans="1:13" s="8" customFormat="1" ht="14.5" x14ac:dyDescent="0.35">
      <c r="A11" s="765" t="s">
        <v>30</v>
      </c>
      <c r="B11" s="766"/>
      <c r="C11" s="152"/>
      <c r="D11" s="152"/>
      <c r="E11" s="152"/>
      <c r="F11" s="147"/>
      <c r="G11" s="147"/>
      <c r="H11" s="147"/>
      <c r="I11" s="147"/>
      <c r="J11" s="147"/>
      <c r="K11" s="147"/>
      <c r="L11" s="147"/>
      <c r="M11" s="147"/>
    </row>
    <row r="12" spans="1:13" x14ac:dyDescent="0.35">
      <c r="A12" s="148">
        <v>1</v>
      </c>
      <c r="B12" s="149" t="s">
        <v>691</v>
      </c>
      <c r="C12" s="148">
        <v>1</v>
      </c>
      <c r="D12" s="83">
        <v>160167.97853133999</v>
      </c>
      <c r="E12" s="83">
        <v>160167.97853133999</v>
      </c>
      <c r="F12" s="90"/>
      <c r="G12" s="90"/>
      <c r="H12" s="90"/>
      <c r="I12" s="90"/>
      <c r="J12" s="90"/>
      <c r="K12" s="90"/>
      <c r="L12" s="90"/>
      <c r="M12" s="90"/>
    </row>
    <row r="13" spans="1:13" x14ac:dyDescent="0.35">
      <c r="A13" s="148">
        <v>2</v>
      </c>
      <c r="B13" s="149" t="s">
        <v>690</v>
      </c>
      <c r="C13" s="148">
        <v>10</v>
      </c>
      <c r="D13" s="83">
        <v>137437.93655794239</v>
      </c>
      <c r="E13" s="83">
        <v>137437.93655794239</v>
      </c>
      <c r="F13" s="90"/>
      <c r="G13" s="90"/>
      <c r="H13" s="90"/>
      <c r="I13" s="90"/>
      <c r="J13" s="90"/>
      <c r="K13" s="90"/>
      <c r="L13" s="90"/>
      <c r="M13" s="90"/>
    </row>
    <row r="14" spans="1:13" x14ac:dyDescent="0.35">
      <c r="A14" s="148">
        <v>4</v>
      </c>
      <c r="B14" s="149" t="s">
        <v>689</v>
      </c>
      <c r="C14" s="148">
        <v>1</v>
      </c>
      <c r="D14" s="83">
        <v>83138.846707000004</v>
      </c>
      <c r="E14" s="83">
        <v>83138.846707000004</v>
      </c>
      <c r="F14" s="90"/>
      <c r="G14" s="90"/>
      <c r="H14" s="90"/>
      <c r="I14" s="90"/>
      <c r="J14" s="90"/>
      <c r="K14" s="90"/>
      <c r="L14" s="90"/>
      <c r="M14" s="90"/>
    </row>
    <row r="15" spans="1:13" x14ac:dyDescent="0.35">
      <c r="A15" s="148">
        <v>5</v>
      </c>
      <c r="B15" s="149" t="s">
        <v>688</v>
      </c>
      <c r="C15" s="148">
        <v>1</v>
      </c>
      <c r="D15" s="83">
        <v>83138.846707000004</v>
      </c>
      <c r="E15" s="83">
        <v>83138.846707000004</v>
      </c>
      <c r="F15" s="90"/>
      <c r="G15" s="90"/>
      <c r="H15" s="90"/>
      <c r="I15" s="90"/>
      <c r="J15" s="90"/>
      <c r="K15" s="90"/>
      <c r="L15" s="90"/>
      <c r="M15" s="90"/>
    </row>
    <row r="16" spans="1:13" x14ac:dyDescent="0.35">
      <c r="A16" s="148">
        <v>125</v>
      </c>
      <c r="B16" s="149" t="s">
        <v>504</v>
      </c>
      <c r="C16" s="148">
        <v>1</v>
      </c>
      <c r="D16" s="83">
        <v>50769.372898999995</v>
      </c>
      <c r="E16" s="83">
        <v>50769.372898999995</v>
      </c>
      <c r="F16" s="90"/>
      <c r="G16" s="90"/>
      <c r="H16" s="90"/>
      <c r="I16" s="90"/>
      <c r="J16" s="90"/>
      <c r="K16" s="90"/>
      <c r="L16" s="90"/>
      <c r="M16" s="90"/>
    </row>
    <row r="17" spans="1:6" x14ac:dyDescent="0.35">
      <c r="A17" s="148">
        <v>6</v>
      </c>
      <c r="B17" s="149" t="s">
        <v>687</v>
      </c>
      <c r="C17" s="148">
        <v>4</v>
      </c>
      <c r="D17" s="83">
        <v>46324.569042499999</v>
      </c>
      <c r="E17" s="83">
        <v>46324.569042499999</v>
      </c>
      <c r="F17" s="90"/>
    </row>
    <row r="18" spans="1:6" x14ac:dyDescent="0.35">
      <c r="A18" s="148">
        <v>8</v>
      </c>
      <c r="B18" s="149" t="s">
        <v>686</v>
      </c>
      <c r="C18" s="148">
        <v>7</v>
      </c>
      <c r="D18" s="83">
        <v>43972.642374000003</v>
      </c>
      <c r="E18" s="83">
        <v>43972.642374000003</v>
      </c>
      <c r="F18" s="90"/>
    </row>
    <row r="19" spans="1:6" x14ac:dyDescent="0.35">
      <c r="A19" s="148">
        <v>86</v>
      </c>
      <c r="B19" s="149" t="s">
        <v>685</v>
      </c>
      <c r="C19" s="148">
        <v>2</v>
      </c>
      <c r="D19" s="83">
        <v>41897.119038000004</v>
      </c>
      <c r="E19" s="83">
        <v>41897.119038000004</v>
      </c>
      <c r="F19" s="90"/>
    </row>
    <row r="20" spans="1:6" x14ac:dyDescent="0.35">
      <c r="A20" s="148">
        <v>13</v>
      </c>
      <c r="B20" s="149" t="s">
        <v>684</v>
      </c>
      <c r="C20" s="148">
        <v>75</v>
      </c>
      <c r="D20" s="83">
        <v>40137</v>
      </c>
      <c r="E20" s="83">
        <v>40137</v>
      </c>
      <c r="F20" s="90"/>
    </row>
    <row r="21" spans="1:6" x14ac:dyDescent="0.35">
      <c r="A21" s="148">
        <v>49</v>
      </c>
      <c r="B21" s="149" t="s">
        <v>683</v>
      </c>
      <c r="C21" s="148">
        <v>1</v>
      </c>
      <c r="D21" s="83">
        <v>40137</v>
      </c>
      <c r="E21" s="83">
        <v>40137</v>
      </c>
      <c r="F21" s="90"/>
    </row>
    <row r="22" spans="1:6" x14ac:dyDescent="0.35">
      <c r="A22" s="148">
        <v>87</v>
      </c>
      <c r="B22" s="149" t="s">
        <v>423</v>
      </c>
      <c r="C22" s="148">
        <v>1</v>
      </c>
      <c r="D22" s="83">
        <v>40137</v>
      </c>
      <c r="E22" s="83">
        <v>40137</v>
      </c>
      <c r="F22" s="90"/>
    </row>
    <row r="23" spans="1:6" x14ac:dyDescent="0.35">
      <c r="A23" s="148">
        <v>124</v>
      </c>
      <c r="B23" s="149" t="s">
        <v>480</v>
      </c>
      <c r="C23" s="148">
        <v>2</v>
      </c>
      <c r="D23" s="83">
        <v>40137</v>
      </c>
      <c r="E23" s="83">
        <v>40137</v>
      </c>
      <c r="F23" s="90"/>
    </row>
    <row r="24" spans="1:6" x14ac:dyDescent="0.35">
      <c r="A24" s="148">
        <v>15</v>
      </c>
      <c r="B24" s="149" t="s">
        <v>682</v>
      </c>
      <c r="C24" s="148">
        <v>0</v>
      </c>
      <c r="D24" s="83">
        <v>40137</v>
      </c>
      <c r="E24" s="83">
        <v>40137</v>
      </c>
      <c r="F24" s="90"/>
    </row>
    <row r="25" spans="1:6" x14ac:dyDescent="0.35">
      <c r="A25" s="148">
        <v>85</v>
      </c>
      <c r="B25" s="149" t="s">
        <v>681</v>
      </c>
      <c r="C25" s="148">
        <v>1</v>
      </c>
      <c r="D25" s="83">
        <v>35861.136753207218</v>
      </c>
      <c r="E25" s="83">
        <v>35861.136753207218</v>
      </c>
      <c r="F25" s="90"/>
    </row>
    <row r="26" spans="1:6" x14ac:dyDescent="0.35">
      <c r="A26" s="148">
        <v>10</v>
      </c>
      <c r="B26" s="149" t="s">
        <v>132</v>
      </c>
      <c r="C26" s="148">
        <v>13</v>
      </c>
      <c r="D26" s="83">
        <v>35861.136753207218</v>
      </c>
      <c r="E26" s="83">
        <v>35861.136753207218</v>
      </c>
      <c r="F26" s="90"/>
    </row>
    <row r="27" spans="1:6" x14ac:dyDescent="0.35">
      <c r="A27" s="148">
        <v>57</v>
      </c>
      <c r="B27" s="149" t="s">
        <v>680</v>
      </c>
      <c r="C27" s="148">
        <v>3</v>
      </c>
      <c r="D27" s="83">
        <v>35861.136753207218</v>
      </c>
      <c r="E27" s="83">
        <v>35861.136753207218</v>
      </c>
      <c r="F27" s="90"/>
    </row>
    <row r="28" spans="1:6" x14ac:dyDescent="0.35">
      <c r="A28" s="148">
        <v>12</v>
      </c>
      <c r="B28" s="149" t="s">
        <v>679</v>
      </c>
      <c r="C28" s="148">
        <v>12</v>
      </c>
      <c r="D28" s="83">
        <v>28631.11722982084</v>
      </c>
      <c r="E28" s="83">
        <v>28631.11722982084</v>
      </c>
      <c r="F28" s="90"/>
    </row>
    <row r="29" spans="1:6" x14ac:dyDescent="0.35">
      <c r="A29" s="148">
        <v>43</v>
      </c>
      <c r="B29" s="149" t="s">
        <v>678</v>
      </c>
      <c r="C29" s="148">
        <v>0</v>
      </c>
      <c r="D29" s="83">
        <v>25954.85</v>
      </c>
      <c r="E29" s="83">
        <v>25954.85</v>
      </c>
      <c r="F29" s="90"/>
    </row>
    <row r="30" spans="1:6" x14ac:dyDescent="0.35">
      <c r="A30" s="148">
        <v>45</v>
      </c>
      <c r="B30" s="149" t="s">
        <v>677</v>
      </c>
      <c r="C30" s="148">
        <v>2</v>
      </c>
      <c r="D30" s="83">
        <v>24099.650363999997</v>
      </c>
      <c r="E30" s="83">
        <v>24099.650363999997</v>
      </c>
      <c r="F30" s="90"/>
    </row>
    <row r="31" spans="1:6" x14ac:dyDescent="0.35">
      <c r="A31" s="148">
        <v>63</v>
      </c>
      <c r="B31" s="149" t="s">
        <v>201</v>
      </c>
      <c r="C31" s="148">
        <v>1</v>
      </c>
      <c r="D31" s="83">
        <v>24049.814959219377</v>
      </c>
      <c r="E31" s="83">
        <v>24049.814959219377</v>
      </c>
      <c r="F31" s="90"/>
    </row>
    <row r="32" spans="1:6" x14ac:dyDescent="0.35">
      <c r="A32" s="148">
        <v>64</v>
      </c>
      <c r="B32" s="149" t="s">
        <v>676</v>
      </c>
      <c r="C32" s="148">
        <v>0</v>
      </c>
      <c r="D32" s="83">
        <v>24049.814959219377</v>
      </c>
      <c r="E32" s="83">
        <v>24049.814959219377</v>
      </c>
      <c r="F32" s="90"/>
    </row>
    <row r="33" spans="1:13" x14ac:dyDescent="0.35">
      <c r="A33" s="148">
        <v>9</v>
      </c>
      <c r="B33" s="149" t="s">
        <v>136</v>
      </c>
      <c r="C33" s="148">
        <v>1</v>
      </c>
      <c r="D33" s="83">
        <v>22069.804161195632</v>
      </c>
      <c r="E33" s="83">
        <v>22069.804161195632</v>
      </c>
      <c r="F33" s="90"/>
    </row>
    <row r="34" spans="1:13" x14ac:dyDescent="0.35">
      <c r="A34" s="148">
        <v>81</v>
      </c>
      <c r="B34" s="149" t="s">
        <v>675</v>
      </c>
      <c r="C34" s="148">
        <v>3</v>
      </c>
      <c r="D34" s="83">
        <v>22069.804161195632</v>
      </c>
      <c r="E34" s="83">
        <v>22069.804161195632</v>
      </c>
      <c r="F34" s="90"/>
    </row>
    <row r="35" spans="1:13" x14ac:dyDescent="0.35">
      <c r="A35" s="148">
        <v>14</v>
      </c>
      <c r="B35" s="149" t="s">
        <v>674</v>
      </c>
      <c r="C35" s="148">
        <v>3</v>
      </c>
      <c r="D35" s="83">
        <v>19058.839334669694</v>
      </c>
      <c r="E35" s="83">
        <v>19058.839334669694</v>
      </c>
      <c r="F35" s="90"/>
    </row>
    <row r="36" spans="1:13" x14ac:dyDescent="0.35">
      <c r="A36" s="148">
        <v>16</v>
      </c>
      <c r="B36" s="149" t="s">
        <v>140</v>
      </c>
      <c r="C36" s="155">
        <v>0</v>
      </c>
      <c r="D36" s="83">
        <v>18645.800450135666</v>
      </c>
      <c r="E36" s="83">
        <v>18645.800450135666</v>
      </c>
      <c r="F36" s="90"/>
    </row>
    <row r="37" spans="1:13" x14ac:dyDescent="0.35">
      <c r="A37" s="148">
        <v>17</v>
      </c>
      <c r="B37" s="149" t="s">
        <v>118</v>
      </c>
      <c r="C37" s="154">
        <v>73</v>
      </c>
      <c r="D37" s="83">
        <v>17151.64</v>
      </c>
      <c r="E37" s="83">
        <v>17151.64</v>
      </c>
      <c r="F37" s="90"/>
    </row>
    <row r="38" spans="1:13" s="8" customFormat="1" ht="14.5" x14ac:dyDescent="0.35">
      <c r="A38" s="146"/>
      <c r="B38" s="217" t="s">
        <v>673</v>
      </c>
      <c r="C38" s="145">
        <f>SUM(C12:C37)</f>
        <v>218</v>
      </c>
      <c r="D38" s="144"/>
      <c r="E38" s="144"/>
    </row>
    <row r="39" spans="1:13" x14ac:dyDescent="0.35">
      <c r="A39" s="768"/>
      <c r="B39" s="768"/>
      <c r="C39" s="768"/>
      <c r="D39" s="768"/>
      <c r="E39" s="768"/>
    </row>
    <row r="40" spans="1:13" x14ac:dyDescent="0.35">
      <c r="A40" s="153"/>
      <c r="B40" s="153"/>
      <c r="C40" s="153"/>
      <c r="D40" s="153"/>
      <c r="E40" s="153"/>
    </row>
    <row r="41" spans="1:13" s="8" customFormat="1" ht="14.5" x14ac:dyDescent="0.35">
      <c r="A41" s="767" t="s">
        <v>29</v>
      </c>
      <c r="B41" s="766"/>
      <c r="C41" s="152"/>
      <c r="D41" s="152"/>
      <c r="E41" s="152"/>
      <c r="F41" s="147"/>
      <c r="G41" s="147"/>
      <c r="H41" s="147"/>
      <c r="I41" s="147"/>
      <c r="J41" s="147"/>
      <c r="K41" s="147"/>
      <c r="L41" s="147"/>
      <c r="M41" s="147"/>
    </row>
    <row r="42" spans="1:13" s="8" customFormat="1" ht="14.5" x14ac:dyDescent="0.35">
      <c r="A42" s="148">
        <v>18</v>
      </c>
      <c r="B42" s="149" t="s">
        <v>672</v>
      </c>
      <c r="C42" s="148">
        <v>0</v>
      </c>
      <c r="D42" s="151">
        <v>16998.14</v>
      </c>
      <c r="E42" s="151">
        <v>16998.14</v>
      </c>
      <c r="F42" s="147"/>
      <c r="G42" s="147"/>
      <c r="H42" s="147"/>
      <c r="I42" s="147"/>
      <c r="J42" s="147"/>
      <c r="K42" s="147"/>
      <c r="L42" s="147"/>
      <c r="M42" s="147"/>
    </row>
    <row r="43" spans="1:13" s="8" customFormat="1" ht="14.5" x14ac:dyDescent="0.35">
      <c r="A43" s="148">
        <v>21</v>
      </c>
      <c r="B43" s="149" t="s">
        <v>192</v>
      </c>
      <c r="C43" s="148">
        <v>0</v>
      </c>
      <c r="D43" s="151">
        <v>16998.14</v>
      </c>
      <c r="E43" s="151">
        <v>16998.14</v>
      </c>
      <c r="F43" s="147"/>
      <c r="G43" s="147"/>
      <c r="H43" s="147"/>
      <c r="I43" s="147"/>
      <c r="J43" s="147"/>
      <c r="K43" s="147"/>
      <c r="L43" s="147"/>
      <c r="M43" s="147"/>
    </row>
    <row r="44" spans="1:13" x14ac:dyDescent="0.35">
      <c r="A44" s="148">
        <v>22</v>
      </c>
      <c r="B44" s="149" t="s">
        <v>194</v>
      </c>
      <c r="C44" s="148">
        <v>38</v>
      </c>
      <c r="D44" s="151">
        <v>15295.52</v>
      </c>
      <c r="E44" s="151">
        <v>15295.52</v>
      </c>
      <c r="F44" s="90"/>
    </row>
    <row r="45" spans="1:13" x14ac:dyDescent="0.35">
      <c r="A45" s="148">
        <v>27</v>
      </c>
      <c r="B45" s="149" t="s">
        <v>190</v>
      </c>
      <c r="C45" s="148">
        <v>1</v>
      </c>
      <c r="D45" s="151">
        <v>13186.35</v>
      </c>
      <c r="E45" s="151">
        <v>13186.35</v>
      </c>
      <c r="F45" s="90"/>
    </row>
    <row r="46" spans="1:13" x14ac:dyDescent="0.35">
      <c r="A46" s="148">
        <v>20</v>
      </c>
      <c r="B46" s="149" t="s">
        <v>671</v>
      </c>
      <c r="C46" s="148">
        <v>3</v>
      </c>
      <c r="D46" s="151">
        <v>14161.594337056154</v>
      </c>
      <c r="E46" s="151">
        <v>14161.594337056154</v>
      </c>
      <c r="F46" s="90"/>
    </row>
    <row r="47" spans="1:13" x14ac:dyDescent="0.35">
      <c r="A47" s="148">
        <v>48</v>
      </c>
      <c r="B47" s="149" t="s">
        <v>670</v>
      </c>
      <c r="C47" s="148">
        <v>1</v>
      </c>
      <c r="D47" s="151">
        <v>12903.513088424528</v>
      </c>
      <c r="E47" s="151">
        <v>12903.513088424528</v>
      </c>
      <c r="F47" s="90"/>
    </row>
    <row r="48" spans="1:13" x14ac:dyDescent="0.35">
      <c r="A48" s="148">
        <v>23</v>
      </c>
      <c r="B48" s="149" t="s">
        <v>200</v>
      </c>
      <c r="C48" s="148">
        <v>1</v>
      </c>
      <c r="D48" s="151">
        <v>12903.513088424528</v>
      </c>
      <c r="E48" s="151">
        <v>12903.513088424528</v>
      </c>
      <c r="F48" s="90"/>
    </row>
    <row r="49" spans="1:6" x14ac:dyDescent="0.35">
      <c r="A49" s="148">
        <v>134</v>
      </c>
      <c r="B49" s="149" t="s">
        <v>64</v>
      </c>
      <c r="C49" s="148">
        <v>3</v>
      </c>
      <c r="D49" s="151">
        <v>11610.7986</v>
      </c>
      <c r="E49" s="151">
        <v>11610.7986</v>
      </c>
      <c r="F49" s="90"/>
    </row>
    <row r="50" spans="1:6" x14ac:dyDescent="0.35">
      <c r="A50" s="148">
        <v>36</v>
      </c>
      <c r="B50" s="149" t="s">
        <v>669</v>
      </c>
      <c r="C50" s="148">
        <v>0</v>
      </c>
      <c r="D50" s="151">
        <v>11610.7986</v>
      </c>
      <c r="E50" s="151">
        <v>11610.7986</v>
      </c>
      <c r="F50" s="90"/>
    </row>
    <row r="51" spans="1:6" x14ac:dyDescent="0.35">
      <c r="A51" s="148">
        <v>25</v>
      </c>
      <c r="B51" s="149" t="s">
        <v>148</v>
      </c>
      <c r="C51" s="148">
        <v>5</v>
      </c>
      <c r="D51" s="151">
        <v>11299.597588130582</v>
      </c>
      <c r="E51" s="151">
        <v>11299.597588130582</v>
      </c>
      <c r="F51" s="90"/>
    </row>
    <row r="52" spans="1:6" x14ac:dyDescent="0.35">
      <c r="A52" s="148">
        <v>150</v>
      </c>
      <c r="B52" s="149" t="s">
        <v>668</v>
      </c>
      <c r="C52" s="148">
        <v>4</v>
      </c>
      <c r="D52" s="150">
        <v>8725.9128000000001</v>
      </c>
      <c r="E52" s="150">
        <v>8725.9128000000001</v>
      </c>
      <c r="F52" s="90"/>
    </row>
    <row r="53" spans="1:6" x14ac:dyDescent="0.35">
      <c r="A53" s="148">
        <v>30</v>
      </c>
      <c r="B53" s="149" t="s">
        <v>154</v>
      </c>
      <c r="C53" s="148">
        <v>2</v>
      </c>
      <c r="D53" s="83">
        <v>8491.2526379999999</v>
      </c>
      <c r="E53" s="83">
        <v>8491.2526379999999</v>
      </c>
      <c r="F53" s="90"/>
    </row>
    <row r="54" spans="1:6" x14ac:dyDescent="0.35">
      <c r="A54" s="148">
        <v>35</v>
      </c>
      <c r="B54" s="149" t="s">
        <v>146</v>
      </c>
      <c r="C54" s="148">
        <v>16</v>
      </c>
      <c r="D54" s="83">
        <v>8005.4203179509032</v>
      </c>
      <c r="E54" s="83">
        <v>8005.4203179509032</v>
      </c>
      <c r="F54" s="90"/>
    </row>
    <row r="55" spans="1:6" x14ac:dyDescent="0.35">
      <c r="A55" s="148">
        <v>47</v>
      </c>
      <c r="B55" s="149" t="s">
        <v>667</v>
      </c>
      <c r="C55" s="148">
        <v>2</v>
      </c>
      <c r="D55" s="83">
        <v>8005.4203179509032</v>
      </c>
      <c r="E55" s="83">
        <v>8005.4203179509032</v>
      </c>
      <c r="F55" s="90"/>
    </row>
    <row r="56" spans="1:6" s="8" customFormat="1" ht="14.5" x14ac:dyDescent="0.35">
      <c r="A56" s="146"/>
      <c r="B56" s="217" t="s">
        <v>666</v>
      </c>
      <c r="C56" s="145">
        <f>SUM(C42:C55)</f>
        <v>76</v>
      </c>
      <c r="D56" s="144"/>
      <c r="E56" s="144"/>
    </row>
    <row r="57" spans="1:6" x14ac:dyDescent="0.35">
      <c r="A57" s="768"/>
      <c r="B57" s="768"/>
      <c r="C57" s="768"/>
      <c r="D57" s="768"/>
      <c r="E57" s="768"/>
    </row>
    <row r="58" spans="1:6" s="8" customFormat="1" ht="14.5" x14ac:dyDescent="0.35">
      <c r="A58" s="94"/>
      <c r="B58" s="454" t="s">
        <v>50</v>
      </c>
      <c r="C58" s="457">
        <f>C38+C56</f>
        <v>294</v>
      </c>
      <c r="D58" s="738"/>
      <c r="E58" s="739"/>
    </row>
    <row r="59" spans="1:6" s="8" customFormat="1" ht="14.5" x14ac:dyDescent="0.35">
      <c r="A59" s="769"/>
      <c r="B59" s="769"/>
      <c r="C59" s="769"/>
      <c r="D59" s="769"/>
      <c r="E59" s="769"/>
    </row>
    <row r="60" spans="1:6" x14ac:dyDescent="0.35">
      <c r="A60" s="768"/>
      <c r="B60" s="768"/>
      <c r="C60" s="768"/>
      <c r="D60" s="768"/>
      <c r="E60" s="768"/>
    </row>
    <row r="61" spans="1:6" x14ac:dyDescent="0.35">
      <c r="A61" s="92"/>
      <c r="D61" s="92"/>
      <c r="E61" s="92"/>
    </row>
  </sheetData>
  <mergeCells count="19">
    <mergeCell ref="A11:B11"/>
    <mergeCell ref="A41:B41"/>
    <mergeCell ref="A60:E60"/>
    <mergeCell ref="A39:E39"/>
    <mergeCell ref="A57:E57"/>
    <mergeCell ref="D58:E58"/>
    <mergeCell ref="A59:E59"/>
    <mergeCell ref="C8:C9"/>
    <mergeCell ref="D8:E8"/>
    <mergeCell ref="A10:E10"/>
    <mergeCell ref="A1:E1"/>
    <mergeCell ref="A2:E2"/>
    <mergeCell ref="A3:E3"/>
    <mergeCell ref="A4:E4"/>
    <mergeCell ref="A5:E5"/>
    <mergeCell ref="A6:E6"/>
    <mergeCell ref="A7:E7"/>
    <mergeCell ref="A8:A9"/>
    <mergeCell ref="B8:B9"/>
  </mergeCells>
  <printOptions horizontalCentered="1"/>
  <pageMargins left="0.47244094488188981" right="0.47244094488188981" top="0.86614173228346458" bottom="0.47244094488188981" header="0" footer="0"/>
  <pageSetup fitToHeight="0" orientation="landscape" r:id="rId1"/>
  <headerFooter>
    <oddHeader>&amp;L&amp;G</oddHeader>
    <oddFooter>&amp;R&amp;G</oddFooter>
  </headerFooter>
  <legacyDrawingHF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zoomScaleNormal="100" workbookViewId="0">
      <selection activeCell="K116" sqref="K116"/>
    </sheetView>
  </sheetViews>
  <sheetFormatPr baseColWidth="10" defaultColWidth="11.54296875" defaultRowHeight="16" x14ac:dyDescent="0.4"/>
  <cols>
    <col min="1" max="1" width="15.81640625" style="285" customWidth="1"/>
    <col min="2" max="2" width="40.81640625" style="285" customWidth="1"/>
    <col min="3" max="5" width="14.36328125" style="285" customWidth="1"/>
    <col min="6" max="6" width="1.453125" style="285" customWidth="1"/>
    <col min="7" max="13" width="14.36328125" style="285" customWidth="1"/>
    <col min="14" max="16384" width="11.54296875" style="285"/>
  </cols>
  <sheetData>
    <row r="1" spans="1:13" x14ac:dyDescent="0.4">
      <c r="A1" s="776"/>
      <c r="B1" s="776"/>
      <c r="C1" s="776"/>
      <c r="D1" s="776"/>
      <c r="E1" s="776"/>
      <c r="F1" s="776"/>
      <c r="G1" s="776"/>
      <c r="H1" s="776"/>
      <c r="I1" s="776"/>
      <c r="J1" s="776"/>
      <c r="K1" s="776"/>
      <c r="L1" s="776"/>
      <c r="M1" s="776"/>
    </row>
    <row r="2" spans="1:13" x14ac:dyDescent="0.4">
      <c r="A2" s="777" t="s">
        <v>5</v>
      </c>
      <c r="B2" s="777"/>
      <c r="C2" s="777"/>
      <c r="D2" s="777"/>
      <c r="E2" s="777"/>
      <c r="F2" s="777"/>
      <c r="G2" s="777"/>
      <c r="H2" s="777"/>
      <c r="I2" s="777"/>
      <c r="J2" s="777"/>
      <c r="K2" s="777"/>
      <c r="L2" s="777"/>
      <c r="M2" s="777"/>
    </row>
    <row r="3" spans="1:13" x14ac:dyDescent="0.4">
      <c r="A3" s="777" t="s">
        <v>84</v>
      </c>
      <c r="B3" s="777"/>
      <c r="C3" s="777"/>
      <c r="D3" s="777"/>
      <c r="E3" s="777"/>
      <c r="F3" s="777"/>
      <c r="G3" s="777"/>
      <c r="H3" s="777"/>
      <c r="I3" s="777"/>
      <c r="J3" s="777"/>
      <c r="K3" s="777"/>
      <c r="L3" s="777"/>
      <c r="M3" s="777"/>
    </row>
    <row r="4" spans="1:13" x14ac:dyDescent="0.4">
      <c r="A4" s="777" t="s">
        <v>36</v>
      </c>
      <c r="B4" s="777"/>
      <c r="C4" s="777"/>
      <c r="D4" s="777"/>
      <c r="E4" s="777"/>
      <c r="F4" s="777"/>
      <c r="G4" s="777"/>
      <c r="H4" s="777"/>
      <c r="I4" s="777"/>
      <c r="J4" s="777"/>
      <c r="K4" s="777"/>
      <c r="L4" s="777"/>
      <c r="M4" s="777"/>
    </row>
    <row r="5" spans="1:13" x14ac:dyDescent="0.4">
      <c r="A5" s="777" t="s">
        <v>474</v>
      </c>
      <c r="B5" s="777"/>
      <c r="C5" s="777"/>
      <c r="D5" s="777"/>
      <c r="E5" s="777"/>
      <c r="F5" s="777"/>
      <c r="G5" s="777"/>
      <c r="H5" s="777"/>
      <c r="I5" s="777"/>
      <c r="J5" s="777"/>
      <c r="K5" s="777"/>
      <c r="L5" s="777"/>
      <c r="M5" s="777"/>
    </row>
    <row r="6" spans="1:13" x14ac:dyDescent="0.4">
      <c r="A6" s="775" t="s">
        <v>82</v>
      </c>
      <c r="B6" s="775"/>
      <c r="C6" s="775"/>
      <c r="D6" s="775"/>
      <c r="E6" s="775"/>
      <c r="F6" s="775"/>
      <c r="G6" s="775"/>
      <c r="H6" s="775"/>
      <c r="I6" s="775"/>
      <c r="J6" s="775"/>
      <c r="K6" s="775"/>
      <c r="L6" s="775"/>
      <c r="M6" s="775"/>
    </row>
    <row r="7" spans="1:13" x14ac:dyDescent="0.4">
      <c r="A7" s="625" t="s">
        <v>114</v>
      </c>
      <c r="B7" s="625"/>
      <c r="C7" s="625"/>
      <c r="D7" s="286"/>
      <c r="E7" s="286"/>
      <c r="F7" s="286"/>
      <c r="G7" s="286"/>
      <c r="H7" s="286"/>
      <c r="I7" s="286"/>
      <c r="J7" s="286"/>
      <c r="K7" s="286"/>
      <c r="L7" s="286"/>
      <c r="M7" s="286"/>
    </row>
    <row r="8" spans="1:13" s="69" customFormat="1" ht="14.5" x14ac:dyDescent="0.35">
      <c r="A8" s="632" t="s">
        <v>88</v>
      </c>
      <c r="B8" s="632" t="s">
        <v>113</v>
      </c>
      <c r="C8" s="632" t="s">
        <v>103</v>
      </c>
      <c r="D8" s="632"/>
      <c r="E8" s="632"/>
      <c r="F8" s="385"/>
      <c r="G8" s="644" t="s">
        <v>972</v>
      </c>
      <c r="H8" s="644"/>
      <c r="I8" s="644"/>
      <c r="J8" s="644"/>
      <c r="K8" s="644"/>
      <c r="L8" s="644"/>
      <c r="M8" s="644"/>
    </row>
    <row r="9" spans="1:13" s="69" customFormat="1" ht="48" customHeight="1" x14ac:dyDescent="0.35">
      <c r="A9" s="632"/>
      <c r="B9" s="632"/>
      <c r="C9" s="476" t="s">
        <v>101</v>
      </c>
      <c r="D9" s="476" t="s">
        <v>111</v>
      </c>
      <c r="E9" s="476" t="s">
        <v>94</v>
      </c>
      <c r="F9" s="385"/>
      <c r="G9" s="475" t="s">
        <v>976</v>
      </c>
      <c r="H9" s="475" t="s">
        <v>977</v>
      </c>
      <c r="I9" s="475" t="s">
        <v>978</v>
      </c>
      <c r="J9" s="476" t="s">
        <v>697</v>
      </c>
      <c r="K9" s="477" t="s">
        <v>696</v>
      </c>
      <c r="L9" s="477" t="s">
        <v>695</v>
      </c>
      <c r="M9" s="475" t="s">
        <v>975</v>
      </c>
    </row>
    <row r="10" spans="1:13" x14ac:dyDescent="0.4">
      <c r="A10" s="401">
        <v>1</v>
      </c>
      <c r="B10" s="402" t="s">
        <v>691</v>
      </c>
      <c r="C10" s="377">
        <v>160167.97853133999</v>
      </c>
      <c r="D10" s="377">
        <v>3114</v>
      </c>
      <c r="E10" s="377">
        <f t="shared" ref="E10:E35" si="0">SUM(C10:D10)</f>
        <v>163281.97853133999</v>
      </c>
      <c r="F10" s="773"/>
      <c r="G10" s="377">
        <f t="shared" ref="G10:G35" si="1">(C10/30)*20</f>
        <v>106778.65235422667</v>
      </c>
      <c r="H10" s="377">
        <f t="shared" ref="H10:H35" si="2">(C10/30)*5</f>
        <v>26694.663088556666</v>
      </c>
      <c r="I10" s="377">
        <f t="shared" ref="I10:I35" si="3">(C10/30)*40</f>
        <v>213557.30470845333</v>
      </c>
      <c r="J10" s="377">
        <v>2777</v>
      </c>
      <c r="K10" s="377">
        <v>850</v>
      </c>
      <c r="L10" s="377">
        <v>1739</v>
      </c>
      <c r="M10" s="377">
        <f t="shared" ref="M10:M35" si="4">SUM(G10:L10)</f>
        <v>352396.62015123665</v>
      </c>
    </row>
    <row r="11" spans="1:13" x14ac:dyDescent="0.4">
      <c r="A11" s="378">
        <v>2</v>
      </c>
      <c r="B11" s="78" t="s">
        <v>690</v>
      </c>
      <c r="C11" s="377">
        <v>137437.93655794239</v>
      </c>
      <c r="D11" s="377">
        <v>3114</v>
      </c>
      <c r="E11" s="377">
        <f t="shared" si="0"/>
        <v>140551.93655794239</v>
      </c>
      <c r="F11" s="773"/>
      <c r="G11" s="377">
        <f t="shared" si="1"/>
        <v>91625.29103862826</v>
      </c>
      <c r="H11" s="377">
        <f t="shared" si="2"/>
        <v>22906.322759657065</v>
      </c>
      <c r="I11" s="377">
        <f t="shared" si="3"/>
        <v>183250.58207725652</v>
      </c>
      <c r="J11" s="377">
        <v>2777</v>
      </c>
      <c r="K11" s="377">
        <v>850</v>
      </c>
      <c r="L11" s="377">
        <v>1739</v>
      </c>
      <c r="M11" s="377">
        <f t="shared" si="4"/>
        <v>303148.19587554183</v>
      </c>
    </row>
    <row r="12" spans="1:13" x14ac:dyDescent="0.4">
      <c r="A12" s="378">
        <v>4</v>
      </c>
      <c r="B12" s="78" t="s">
        <v>689</v>
      </c>
      <c r="C12" s="377">
        <v>83138.846707000004</v>
      </c>
      <c r="D12" s="377">
        <v>1516</v>
      </c>
      <c r="E12" s="377">
        <f t="shared" si="0"/>
        <v>84654.846707000004</v>
      </c>
      <c r="F12" s="773"/>
      <c r="G12" s="377">
        <f t="shared" si="1"/>
        <v>55425.897804666667</v>
      </c>
      <c r="H12" s="377">
        <f t="shared" si="2"/>
        <v>13856.474451166667</v>
      </c>
      <c r="I12" s="377">
        <f t="shared" si="3"/>
        <v>110851.79560933333</v>
      </c>
      <c r="J12" s="377">
        <v>2777</v>
      </c>
      <c r="K12" s="377">
        <v>850</v>
      </c>
      <c r="L12" s="377">
        <v>1516</v>
      </c>
      <c r="M12" s="377">
        <f t="shared" si="4"/>
        <v>185277.16786516667</v>
      </c>
    </row>
    <row r="13" spans="1:13" x14ac:dyDescent="0.4">
      <c r="A13" s="378">
        <v>5</v>
      </c>
      <c r="B13" s="78" t="s">
        <v>688</v>
      </c>
      <c r="C13" s="377">
        <v>83138.846707000004</v>
      </c>
      <c r="D13" s="377">
        <v>1516</v>
      </c>
      <c r="E13" s="377">
        <f t="shared" si="0"/>
        <v>84654.846707000004</v>
      </c>
      <c r="F13" s="773"/>
      <c r="G13" s="377">
        <f t="shared" si="1"/>
        <v>55425.897804666667</v>
      </c>
      <c r="H13" s="377">
        <f t="shared" si="2"/>
        <v>13856.474451166667</v>
      </c>
      <c r="I13" s="377">
        <f t="shared" si="3"/>
        <v>110851.79560933333</v>
      </c>
      <c r="J13" s="377">
        <v>2777</v>
      </c>
      <c r="K13" s="377">
        <v>850</v>
      </c>
      <c r="L13" s="377">
        <v>1516</v>
      </c>
      <c r="M13" s="377">
        <f t="shared" si="4"/>
        <v>185277.16786516667</v>
      </c>
    </row>
    <row r="14" spans="1:13" x14ac:dyDescent="0.4">
      <c r="A14" s="378">
        <v>125</v>
      </c>
      <c r="B14" s="78" t="s">
        <v>504</v>
      </c>
      <c r="C14" s="377">
        <v>50769.372898999995</v>
      </c>
      <c r="D14" s="377">
        <v>1339</v>
      </c>
      <c r="E14" s="377">
        <f t="shared" si="0"/>
        <v>52108.372898999995</v>
      </c>
      <c r="F14" s="773"/>
      <c r="G14" s="377">
        <f t="shared" si="1"/>
        <v>33846.248599333332</v>
      </c>
      <c r="H14" s="377">
        <f t="shared" si="2"/>
        <v>8461.562149833333</v>
      </c>
      <c r="I14" s="377">
        <f t="shared" si="3"/>
        <v>67692.497198666664</v>
      </c>
      <c r="J14" s="377">
        <v>2777</v>
      </c>
      <c r="K14" s="377">
        <v>850</v>
      </c>
      <c r="L14" s="377">
        <v>1339</v>
      </c>
      <c r="M14" s="377">
        <f t="shared" si="4"/>
        <v>114966.30794783332</v>
      </c>
    </row>
    <row r="15" spans="1:13" x14ac:dyDescent="0.4">
      <c r="A15" s="378">
        <v>6</v>
      </c>
      <c r="B15" s="78" t="s">
        <v>687</v>
      </c>
      <c r="C15" s="377">
        <v>46324.569042499999</v>
      </c>
      <c r="D15" s="377">
        <v>1339</v>
      </c>
      <c r="E15" s="377">
        <f t="shared" si="0"/>
        <v>47663.569042499999</v>
      </c>
      <c r="F15" s="773"/>
      <c r="G15" s="377">
        <f t="shared" si="1"/>
        <v>30883.046028333334</v>
      </c>
      <c r="H15" s="377">
        <f t="shared" si="2"/>
        <v>7720.7615070833335</v>
      </c>
      <c r="I15" s="377">
        <f t="shared" si="3"/>
        <v>61766.092056666668</v>
      </c>
      <c r="J15" s="377">
        <v>2777</v>
      </c>
      <c r="K15" s="377">
        <v>850</v>
      </c>
      <c r="L15" s="377">
        <v>1339</v>
      </c>
      <c r="M15" s="377">
        <f t="shared" si="4"/>
        <v>105335.89959208333</v>
      </c>
    </row>
    <row r="16" spans="1:13" x14ac:dyDescent="0.4">
      <c r="A16" s="378">
        <v>8</v>
      </c>
      <c r="B16" s="78" t="s">
        <v>686</v>
      </c>
      <c r="C16" s="377">
        <v>43972.642374000003</v>
      </c>
      <c r="D16" s="377">
        <v>1339</v>
      </c>
      <c r="E16" s="377">
        <f t="shared" si="0"/>
        <v>45311.642374000003</v>
      </c>
      <c r="F16" s="773"/>
      <c r="G16" s="377">
        <f t="shared" si="1"/>
        <v>29315.094916000002</v>
      </c>
      <c r="H16" s="377">
        <f t="shared" si="2"/>
        <v>7328.7737290000005</v>
      </c>
      <c r="I16" s="377">
        <f t="shared" si="3"/>
        <v>58630.189832000004</v>
      </c>
      <c r="J16" s="377">
        <v>2777</v>
      </c>
      <c r="K16" s="377">
        <v>850</v>
      </c>
      <c r="L16" s="377">
        <v>1339</v>
      </c>
      <c r="M16" s="377">
        <f t="shared" si="4"/>
        <v>100240.05847700001</v>
      </c>
    </row>
    <row r="17" spans="1:13" x14ac:dyDescent="0.4">
      <c r="A17" s="378">
        <v>86</v>
      </c>
      <c r="B17" s="78" t="s">
        <v>685</v>
      </c>
      <c r="C17" s="377">
        <v>41897.119038000004</v>
      </c>
      <c r="D17" s="377">
        <v>1339</v>
      </c>
      <c r="E17" s="377">
        <f t="shared" si="0"/>
        <v>43236.119038000004</v>
      </c>
      <c r="F17" s="773"/>
      <c r="G17" s="377">
        <f t="shared" si="1"/>
        <v>27931.412692000005</v>
      </c>
      <c r="H17" s="377">
        <f t="shared" si="2"/>
        <v>6982.8531730000013</v>
      </c>
      <c r="I17" s="377">
        <f t="shared" si="3"/>
        <v>55862.825384000011</v>
      </c>
      <c r="J17" s="377">
        <v>2777</v>
      </c>
      <c r="K17" s="377">
        <v>850</v>
      </c>
      <c r="L17" s="377">
        <v>1339</v>
      </c>
      <c r="M17" s="377">
        <f t="shared" si="4"/>
        <v>95743.091249000019</v>
      </c>
    </row>
    <row r="18" spans="1:13" ht="26" x14ac:dyDescent="0.4">
      <c r="A18" s="378">
        <v>13</v>
      </c>
      <c r="B18" s="78" t="s">
        <v>684</v>
      </c>
      <c r="C18" s="377">
        <v>40173.111291252753</v>
      </c>
      <c r="D18" s="377">
        <v>1739</v>
      </c>
      <c r="E18" s="377">
        <f t="shared" si="0"/>
        <v>41912.111291252753</v>
      </c>
      <c r="F18" s="773"/>
      <c r="G18" s="377">
        <f t="shared" si="1"/>
        <v>26782.074194168505</v>
      </c>
      <c r="H18" s="377">
        <f t="shared" si="2"/>
        <v>6695.5185485421262</v>
      </c>
      <c r="I18" s="377">
        <f t="shared" si="3"/>
        <v>53564.148388337009</v>
      </c>
      <c r="J18" s="377">
        <v>2777</v>
      </c>
      <c r="K18" s="377">
        <v>850</v>
      </c>
      <c r="L18" s="377">
        <v>1739</v>
      </c>
      <c r="M18" s="377">
        <f t="shared" si="4"/>
        <v>92407.741131047631</v>
      </c>
    </row>
    <row r="19" spans="1:13" x14ac:dyDescent="0.4">
      <c r="A19" s="378">
        <v>49</v>
      </c>
      <c r="B19" s="78" t="s">
        <v>683</v>
      </c>
      <c r="C19" s="377">
        <v>40173.111291252753</v>
      </c>
      <c r="D19" s="377">
        <v>1739</v>
      </c>
      <c r="E19" s="377">
        <f t="shared" si="0"/>
        <v>41912.111291252753</v>
      </c>
      <c r="F19" s="773"/>
      <c r="G19" s="377">
        <f t="shared" si="1"/>
        <v>26782.074194168505</v>
      </c>
      <c r="H19" s="377">
        <f t="shared" si="2"/>
        <v>6695.5185485421262</v>
      </c>
      <c r="I19" s="377">
        <f t="shared" si="3"/>
        <v>53564.148388337009</v>
      </c>
      <c r="J19" s="377">
        <v>2777</v>
      </c>
      <c r="K19" s="377">
        <v>850</v>
      </c>
      <c r="L19" s="377">
        <v>1739</v>
      </c>
      <c r="M19" s="377">
        <f t="shared" si="4"/>
        <v>92407.741131047631</v>
      </c>
    </row>
    <row r="20" spans="1:13" x14ac:dyDescent="0.4">
      <c r="A20" s="378">
        <v>87</v>
      </c>
      <c r="B20" s="78" t="s">
        <v>423</v>
      </c>
      <c r="C20" s="377">
        <v>40173.111291252753</v>
      </c>
      <c r="D20" s="377">
        <v>1739</v>
      </c>
      <c r="E20" s="377">
        <f t="shared" si="0"/>
        <v>41912.111291252753</v>
      </c>
      <c r="F20" s="773"/>
      <c r="G20" s="377">
        <f t="shared" si="1"/>
        <v>26782.074194168505</v>
      </c>
      <c r="H20" s="377">
        <f t="shared" si="2"/>
        <v>6695.5185485421262</v>
      </c>
      <c r="I20" s="377">
        <f t="shared" si="3"/>
        <v>53564.148388337009</v>
      </c>
      <c r="J20" s="377">
        <v>2777</v>
      </c>
      <c r="K20" s="377">
        <v>850</v>
      </c>
      <c r="L20" s="377">
        <v>1739</v>
      </c>
      <c r="M20" s="377">
        <f t="shared" si="4"/>
        <v>92407.741131047631</v>
      </c>
    </row>
    <row r="21" spans="1:13" x14ac:dyDescent="0.4">
      <c r="A21" s="378">
        <v>124</v>
      </c>
      <c r="B21" s="78" t="s">
        <v>480</v>
      </c>
      <c r="C21" s="377">
        <v>40173.111291252753</v>
      </c>
      <c r="D21" s="377">
        <v>1739</v>
      </c>
      <c r="E21" s="377">
        <f t="shared" si="0"/>
        <v>41912.111291252753</v>
      </c>
      <c r="F21" s="773"/>
      <c r="G21" s="377">
        <f t="shared" si="1"/>
        <v>26782.074194168505</v>
      </c>
      <c r="H21" s="377">
        <f t="shared" si="2"/>
        <v>6695.5185485421262</v>
      </c>
      <c r="I21" s="377">
        <f t="shared" si="3"/>
        <v>53564.148388337009</v>
      </c>
      <c r="J21" s="377">
        <v>2777</v>
      </c>
      <c r="K21" s="377">
        <v>850</v>
      </c>
      <c r="L21" s="377">
        <v>1739</v>
      </c>
      <c r="M21" s="377">
        <f t="shared" si="4"/>
        <v>92407.741131047631</v>
      </c>
    </row>
    <row r="22" spans="1:13" x14ac:dyDescent="0.4">
      <c r="A22" s="378">
        <v>15</v>
      </c>
      <c r="B22" s="78" t="s">
        <v>682</v>
      </c>
      <c r="C22" s="377">
        <v>40173.111291252753</v>
      </c>
      <c r="D22" s="377">
        <v>1739</v>
      </c>
      <c r="E22" s="377">
        <f t="shared" si="0"/>
        <v>41912.111291252753</v>
      </c>
      <c r="F22" s="773"/>
      <c r="G22" s="377">
        <f t="shared" si="1"/>
        <v>26782.074194168505</v>
      </c>
      <c r="H22" s="377">
        <f t="shared" si="2"/>
        <v>6695.5185485421262</v>
      </c>
      <c r="I22" s="377">
        <f t="shared" si="3"/>
        <v>53564.148388337009</v>
      </c>
      <c r="J22" s="377">
        <v>2777</v>
      </c>
      <c r="K22" s="377">
        <v>850</v>
      </c>
      <c r="L22" s="377">
        <v>1739</v>
      </c>
      <c r="M22" s="377">
        <f t="shared" si="4"/>
        <v>92407.741131047631</v>
      </c>
    </row>
    <row r="23" spans="1:13" x14ac:dyDescent="0.4">
      <c r="A23" s="378">
        <v>85</v>
      </c>
      <c r="B23" s="78" t="s">
        <v>681</v>
      </c>
      <c r="C23" s="377">
        <v>35861.136753207218</v>
      </c>
      <c r="D23" s="377">
        <v>1739</v>
      </c>
      <c r="E23" s="377">
        <f t="shared" si="0"/>
        <v>37600.136753207218</v>
      </c>
      <c r="F23" s="773"/>
      <c r="G23" s="377">
        <f t="shared" si="1"/>
        <v>23907.424502138147</v>
      </c>
      <c r="H23" s="377">
        <f t="shared" si="2"/>
        <v>5976.8561255345367</v>
      </c>
      <c r="I23" s="377">
        <f t="shared" si="3"/>
        <v>47814.849004276293</v>
      </c>
      <c r="J23" s="377">
        <v>2777</v>
      </c>
      <c r="K23" s="377">
        <v>850</v>
      </c>
      <c r="L23" s="377">
        <v>1739</v>
      </c>
      <c r="M23" s="377">
        <f t="shared" si="4"/>
        <v>83065.129631948977</v>
      </c>
    </row>
    <row r="24" spans="1:13" x14ac:dyDescent="0.4">
      <c r="A24" s="378">
        <v>10</v>
      </c>
      <c r="B24" s="78" t="s">
        <v>132</v>
      </c>
      <c r="C24" s="377">
        <v>35861.136753207218</v>
      </c>
      <c r="D24" s="377">
        <v>1739</v>
      </c>
      <c r="E24" s="377">
        <f t="shared" si="0"/>
        <v>37600.136753207218</v>
      </c>
      <c r="F24" s="773"/>
      <c r="G24" s="377">
        <f t="shared" si="1"/>
        <v>23907.424502138147</v>
      </c>
      <c r="H24" s="377">
        <f t="shared" si="2"/>
        <v>5976.8561255345367</v>
      </c>
      <c r="I24" s="377">
        <f t="shared" si="3"/>
        <v>47814.849004276293</v>
      </c>
      <c r="J24" s="377">
        <v>2777</v>
      </c>
      <c r="K24" s="377">
        <v>850</v>
      </c>
      <c r="L24" s="377">
        <v>1739</v>
      </c>
      <c r="M24" s="377">
        <f t="shared" si="4"/>
        <v>83065.129631948977</v>
      </c>
    </row>
    <row r="25" spans="1:13" x14ac:dyDescent="0.4">
      <c r="A25" s="378">
        <v>57</v>
      </c>
      <c r="B25" s="78" t="s">
        <v>680</v>
      </c>
      <c r="C25" s="377">
        <v>35861.136753207218</v>
      </c>
      <c r="D25" s="377">
        <v>1739</v>
      </c>
      <c r="E25" s="377">
        <f t="shared" si="0"/>
        <v>37600.136753207218</v>
      </c>
      <c r="F25" s="773"/>
      <c r="G25" s="377">
        <f t="shared" si="1"/>
        <v>23907.424502138147</v>
      </c>
      <c r="H25" s="377">
        <f t="shared" si="2"/>
        <v>5976.8561255345367</v>
      </c>
      <c r="I25" s="377">
        <f t="shared" si="3"/>
        <v>47814.849004276293</v>
      </c>
      <c r="J25" s="377">
        <v>2777</v>
      </c>
      <c r="K25" s="377">
        <v>850</v>
      </c>
      <c r="L25" s="377">
        <v>1739</v>
      </c>
      <c r="M25" s="377">
        <f t="shared" si="4"/>
        <v>83065.129631948977</v>
      </c>
    </row>
    <row r="26" spans="1:13" x14ac:dyDescent="0.4">
      <c r="A26" s="378">
        <v>12</v>
      </c>
      <c r="B26" s="78" t="s">
        <v>679</v>
      </c>
      <c r="C26" s="377">
        <v>28631.11722982084</v>
      </c>
      <c r="D26" s="377">
        <v>1739</v>
      </c>
      <c r="E26" s="377">
        <f t="shared" si="0"/>
        <v>30370.11722982084</v>
      </c>
      <c r="F26" s="773"/>
      <c r="G26" s="377">
        <f t="shared" si="1"/>
        <v>19087.411486547229</v>
      </c>
      <c r="H26" s="377">
        <f t="shared" si="2"/>
        <v>4771.8528716368073</v>
      </c>
      <c r="I26" s="377">
        <f t="shared" si="3"/>
        <v>38174.822973094459</v>
      </c>
      <c r="J26" s="377">
        <v>2777</v>
      </c>
      <c r="K26" s="377">
        <v>850</v>
      </c>
      <c r="L26" s="377">
        <v>1739</v>
      </c>
      <c r="M26" s="377">
        <f t="shared" si="4"/>
        <v>67400.087331278497</v>
      </c>
    </row>
    <row r="27" spans="1:13" x14ac:dyDescent="0.4">
      <c r="A27" s="378">
        <v>43</v>
      </c>
      <c r="B27" s="78" t="s">
        <v>699</v>
      </c>
      <c r="C27" s="377">
        <v>25954.85</v>
      </c>
      <c r="D27" s="377">
        <v>1739</v>
      </c>
      <c r="E27" s="377">
        <f t="shared" si="0"/>
        <v>27693.85</v>
      </c>
      <c r="F27" s="773"/>
      <c r="G27" s="377">
        <f t="shared" si="1"/>
        <v>17303.233333333334</v>
      </c>
      <c r="H27" s="377">
        <f t="shared" si="2"/>
        <v>4325.8083333333334</v>
      </c>
      <c r="I27" s="377">
        <f t="shared" si="3"/>
        <v>34606.466666666667</v>
      </c>
      <c r="J27" s="377">
        <v>2777</v>
      </c>
      <c r="K27" s="377">
        <v>850</v>
      </c>
      <c r="L27" s="377">
        <v>1739</v>
      </c>
      <c r="M27" s="377">
        <f t="shared" si="4"/>
        <v>61601.508333333331</v>
      </c>
    </row>
    <row r="28" spans="1:13" x14ac:dyDescent="0.4">
      <c r="A28" s="378">
        <v>45</v>
      </c>
      <c r="B28" s="78" t="s">
        <v>677</v>
      </c>
      <c r="C28" s="377">
        <v>24099.650363999997</v>
      </c>
      <c r="D28" s="377">
        <v>1739</v>
      </c>
      <c r="E28" s="377">
        <f t="shared" si="0"/>
        <v>25838.650363999997</v>
      </c>
      <c r="F28" s="773"/>
      <c r="G28" s="377">
        <f t="shared" si="1"/>
        <v>16066.433575999998</v>
      </c>
      <c r="H28" s="377">
        <f t="shared" si="2"/>
        <v>4016.6083939999994</v>
      </c>
      <c r="I28" s="377">
        <f t="shared" si="3"/>
        <v>32132.867151999995</v>
      </c>
      <c r="J28" s="377">
        <v>2777</v>
      </c>
      <c r="K28" s="377">
        <v>850</v>
      </c>
      <c r="L28" s="377">
        <v>1739</v>
      </c>
      <c r="M28" s="377">
        <f t="shared" si="4"/>
        <v>57581.909121999997</v>
      </c>
    </row>
    <row r="29" spans="1:13" x14ac:dyDescent="0.4">
      <c r="A29" s="378">
        <v>63</v>
      </c>
      <c r="B29" s="78" t="s">
        <v>201</v>
      </c>
      <c r="C29" s="377">
        <v>24049.814959219377</v>
      </c>
      <c r="D29" s="377">
        <v>1739</v>
      </c>
      <c r="E29" s="377">
        <f t="shared" si="0"/>
        <v>25788.814959219377</v>
      </c>
      <c r="F29" s="773"/>
      <c r="G29" s="377">
        <f t="shared" si="1"/>
        <v>16033.209972812918</v>
      </c>
      <c r="H29" s="377">
        <f t="shared" si="2"/>
        <v>4008.3024932032295</v>
      </c>
      <c r="I29" s="377">
        <f t="shared" si="3"/>
        <v>32066.419945625836</v>
      </c>
      <c r="J29" s="377">
        <v>2777</v>
      </c>
      <c r="K29" s="377">
        <v>850</v>
      </c>
      <c r="L29" s="377">
        <v>1739</v>
      </c>
      <c r="M29" s="377">
        <f t="shared" si="4"/>
        <v>57473.932411641981</v>
      </c>
    </row>
    <row r="30" spans="1:13" x14ac:dyDescent="0.4">
      <c r="A30" s="378">
        <v>64</v>
      </c>
      <c r="B30" s="78" t="s">
        <v>698</v>
      </c>
      <c r="C30" s="377">
        <v>24049.814959219377</v>
      </c>
      <c r="D30" s="377">
        <v>1739</v>
      </c>
      <c r="E30" s="377">
        <f t="shared" si="0"/>
        <v>25788.814959219377</v>
      </c>
      <c r="F30" s="773"/>
      <c r="G30" s="377">
        <f t="shared" si="1"/>
        <v>16033.209972812918</v>
      </c>
      <c r="H30" s="377">
        <f t="shared" si="2"/>
        <v>4008.3024932032295</v>
      </c>
      <c r="I30" s="377">
        <f t="shared" si="3"/>
        <v>32066.419945625836</v>
      </c>
      <c r="J30" s="377">
        <v>2777</v>
      </c>
      <c r="K30" s="377">
        <v>850</v>
      </c>
      <c r="L30" s="377">
        <v>1739</v>
      </c>
      <c r="M30" s="377">
        <f t="shared" si="4"/>
        <v>57473.932411641981</v>
      </c>
    </row>
    <row r="31" spans="1:13" x14ac:dyDescent="0.4">
      <c r="A31" s="378">
        <v>9</v>
      </c>
      <c r="B31" s="78" t="s">
        <v>136</v>
      </c>
      <c r="C31" s="377">
        <v>22069.804161195632</v>
      </c>
      <c r="D31" s="377">
        <v>1739</v>
      </c>
      <c r="E31" s="377">
        <f t="shared" si="0"/>
        <v>23808.804161195632</v>
      </c>
      <c r="F31" s="773"/>
      <c r="G31" s="377">
        <f t="shared" si="1"/>
        <v>14713.202774130421</v>
      </c>
      <c r="H31" s="377">
        <f t="shared" si="2"/>
        <v>3678.3006935326052</v>
      </c>
      <c r="I31" s="377">
        <f t="shared" si="3"/>
        <v>29426.405548260842</v>
      </c>
      <c r="J31" s="377">
        <v>2777</v>
      </c>
      <c r="K31" s="377">
        <v>850</v>
      </c>
      <c r="L31" s="377">
        <v>1739</v>
      </c>
      <c r="M31" s="377">
        <f t="shared" si="4"/>
        <v>53183.909015923869</v>
      </c>
    </row>
    <row r="32" spans="1:13" x14ac:dyDescent="0.4">
      <c r="A32" s="378">
        <v>81</v>
      </c>
      <c r="B32" s="78" t="s">
        <v>675</v>
      </c>
      <c r="C32" s="377">
        <v>22069.804161195632</v>
      </c>
      <c r="D32" s="377">
        <v>1739</v>
      </c>
      <c r="E32" s="377">
        <f t="shared" si="0"/>
        <v>23808.804161195632</v>
      </c>
      <c r="F32" s="773"/>
      <c r="G32" s="377">
        <f t="shared" si="1"/>
        <v>14713.202774130421</v>
      </c>
      <c r="H32" s="377">
        <f t="shared" si="2"/>
        <v>3678.3006935326052</v>
      </c>
      <c r="I32" s="377">
        <f t="shared" si="3"/>
        <v>29426.405548260842</v>
      </c>
      <c r="J32" s="377">
        <v>2777</v>
      </c>
      <c r="K32" s="377">
        <v>850</v>
      </c>
      <c r="L32" s="377">
        <v>1739</v>
      </c>
      <c r="M32" s="377">
        <f t="shared" si="4"/>
        <v>53183.909015923869</v>
      </c>
    </row>
    <row r="33" spans="1:13" x14ac:dyDescent="0.4">
      <c r="A33" s="378">
        <v>14</v>
      </c>
      <c r="B33" s="78" t="s">
        <v>674</v>
      </c>
      <c r="C33" s="377">
        <v>19058.839334669694</v>
      </c>
      <c r="D33" s="377">
        <v>1739</v>
      </c>
      <c r="E33" s="377">
        <f t="shared" si="0"/>
        <v>20797.839334669694</v>
      </c>
      <c r="F33" s="773"/>
      <c r="G33" s="377">
        <f t="shared" si="1"/>
        <v>12705.892889779796</v>
      </c>
      <c r="H33" s="377">
        <f t="shared" si="2"/>
        <v>3176.473222444949</v>
      </c>
      <c r="I33" s="377">
        <f t="shared" si="3"/>
        <v>25411.785779559592</v>
      </c>
      <c r="J33" s="377">
        <v>2777</v>
      </c>
      <c r="K33" s="377">
        <v>850</v>
      </c>
      <c r="L33" s="377">
        <v>1739</v>
      </c>
      <c r="M33" s="377">
        <f t="shared" si="4"/>
        <v>46660.151891784335</v>
      </c>
    </row>
    <row r="34" spans="1:13" x14ac:dyDescent="0.4">
      <c r="A34" s="378">
        <v>16</v>
      </c>
      <c r="B34" s="78" t="s">
        <v>140</v>
      </c>
      <c r="C34" s="377">
        <v>18645.800450135666</v>
      </c>
      <c r="D34" s="377">
        <v>1739</v>
      </c>
      <c r="E34" s="377">
        <f t="shared" si="0"/>
        <v>20384.800450135666</v>
      </c>
      <c r="F34" s="773"/>
      <c r="G34" s="377">
        <f t="shared" si="1"/>
        <v>12430.533633423776</v>
      </c>
      <c r="H34" s="377">
        <f t="shared" si="2"/>
        <v>3107.6334083559441</v>
      </c>
      <c r="I34" s="377">
        <f t="shared" si="3"/>
        <v>24861.067266847553</v>
      </c>
      <c r="J34" s="377">
        <v>2777</v>
      </c>
      <c r="K34" s="377">
        <v>850</v>
      </c>
      <c r="L34" s="377">
        <v>1739</v>
      </c>
      <c r="M34" s="377">
        <f t="shared" si="4"/>
        <v>45765.234308627274</v>
      </c>
    </row>
    <row r="35" spans="1:13" x14ac:dyDescent="0.4">
      <c r="A35" s="378">
        <v>17</v>
      </c>
      <c r="B35" s="78" t="s">
        <v>118</v>
      </c>
      <c r="C35" s="377">
        <v>17151.64</v>
      </c>
      <c r="D35" s="377">
        <v>1739</v>
      </c>
      <c r="E35" s="377">
        <f t="shared" si="0"/>
        <v>18890.64</v>
      </c>
      <c r="F35" s="128"/>
      <c r="G35" s="377">
        <f t="shared" si="1"/>
        <v>11434.426666666666</v>
      </c>
      <c r="H35" s="377">
        <f t="shared" si="2"/>
        <v>2858.6066666666666</v>
      </c>
      <c r="I35" s="377">
        <f t="shared" si="3"/>
        <v>22868.853333333333</v>
      </c>
      <c r="J35" s="377">
        <v>2777</v>
      </c>
      <c r="K35" s="377">
        <v>850</v>
      </c>
      <c r="L35" s="377">
        <v>1739</v>
      </c>
      <c r="M35" s="377">
        <f t="shared" si="4"/>
        <v>42527.886666666665</v>
      </c>
    </row>
    <row r="36" spans="1:13" x14ac:dyDescent="0.4">
      <c r="A36" s="287"/>
      <c r="B36" s="287"/>
      <c r="C36" s="287"/>
      <c r="D36" s="287"/>
      <c r="E36" s="287"/>
      <c r="F36" s="287"/>
      <c r="G36" s="287"/>
      <c r="H36" s="287"/>
      <c r="I36" s="287"/>
      <c r="J36" s="287"/>
      <c r="K36" s="287"/>
      <c r="L36" s="287"/>
      <c r="M36" s="287"/>
    </row>
    <row r="37" spans="1:13" x14ac:dyDescent="0.4">
      <c r="A37" s="625" t="s">
        <v>104</v>
      </c>
      <c r="B37" s="625"/>
      <c r="C37" s="625"/>
      <c r="D37" s="287"/>
      <c r="E37" s="287"/>
      <c r="F37" s="287"/>
      <c r="G37" s="287"/>
      <c r="H37" s="287"/>
      <c r="I37" s="287"/>
      <c r="J37" s="287"/>
      <c r="K37" s="287"/>
      <c r="L37" s="287"/>
      <c r="M37" s="287"/>
    </row>
    <row r="38" spans="1:13" s="69" customFormat="1" ht="14.5" x14ac:dyDescent="0.35">
      <c r="A38" s="643" t="s">
        <v>980</v>
      </c>
      <c r="B38" s="643" t="s">
        <v>970</v>
      </c>
      <c r="C38" s="643" t="s">
        <v>971</v>
      </c>
      <c r="D38" s="643"/>
      <c r="E38" s="643"/>
      <c r="F38" s="774"/>
      <c r="G38" s="649" t="s">
        <v>102</v>
      </c>
      <c r="H38" s="649"/>
      <c r="I38" s="649"/>
      <c r="J38" s="649"/>
      <c r="K38" s="649"/>
      <c r="L38" s="649"/>
      <c r="M38" s="649"/>
    </row>
    <row r="39" spans="1:13" s="69" customFormat="1" ht="47.4" customHeight="1" x14ac:dyDescent="0.35">
      <c r="A39" s="643"/>
      <c r="B39" s="643"/>
      <c r="C39" s="475" t="s">
        <v>973</v>
      </c>
      <c r="D39" s="480" t="s">
        <v>974</v>
      </c>
      <c r="E39" s="475" t="s">
        <v>975</v>
      </c>
      <c r="F39" s="774"/>
      <c r="G39" s="476" t="s">
        <v>100</v>
      </c>
      <c r="H39" s="476" t="s">
        <v>98</v>
      </c>
      <c r="I39" s="478" t="s">
        <v>97</v>
      </c>
      <c r="J39" s="476" t="s">
        <v>697</v>
      </c>
      <c r="K39" s="477" t="s">
        <v>696</v>
      </c>
      <c r="L39" s="477" t="s">
        <v>695</v>
      </c>
      <c r="M39" s="479" t="s">
        <v>94</v>
      </c>
    </row>
    <row r="40" spans="1:13" x14ac:dyDescent="0.4">
      <c r="A40" s="401">
        <v>18</v>
      </c>
      <c r="B40" s="402" t="s">
        <v>672</v>
      </c>
      <c r="C40" s="377">
        <v>16998.14</v>
      </c>
      <c r="D40" s="377">
        <v>1593</v>
      </c>
      <c r="E40" s="377">
        <f t="shared" ref="E40:E53" si="5">SUM(C40:D40)</f>
        <v>18591.14</v>
      </c>
      <c r="F40" s="774"/>
      <c r="G40" s="377">
        <f t="shared" ref="G40:G53" si="6">(C40/30)*20</f>
        <v>11332.093333333332</v>
      </c>
      <c r="H40" s="377">
        <f t="shared" ref="H40:H53" si="7">(C40/30)*5</f>
        <v>2833.0233333333331</v>
      </c>
      <c r="I40" s="377">
        <f t="shared" ref="I40:I53" si="8">(C40/30)*40</f>
        <v>22664.186666666665</v>
      </c>
      <c r="J40" s="377">
        <v>2777</v>
      </c>
      <c r="K40" s="377">
        <v>850</v>
      </c>
      <c r="L40" s="377">
        <v>1593</v>
      </c>
      <c r="M40" s="377">
        <f t="shared" ref="M40:M53" si="9">SUM(G40:L40)</f>
        <v>42049.30333333333</v>
      </c>
    </row>
    <row r="41" spans="1:13" x14ac:dyDescent="0.4">
      <c r="A41" s="378">
        <v>21</v>
      </c>
      <c r="B41" s="78" t="s">
        <v>192</v>
      </c>
      <c r="C41" s="379">
        <v>16998.14</v>
      </c>
      <c r="D41" s="379">
        <v>1593</v>
      </c>
      <c r="E41" s="377">
        <f t="shared" si="5"/>
        <v>18591.14</v>
      </c>
      <c r="F41" s="774"/>
      <c r="G41" s="377">
        <f t="shared" si="6"/>
        <v>11332.093333333332</v>
      </c>
      <c r="H41" s="377">
        <f t="shared" si="7"/>
        <v>2833.0233333333331</v>
      </c>
      <c r="I41" s="377">
        <f t="shared" si="8"/>
        <v>22664.186666666665</v>
      </c>
      <c r="J41" s="377">
        <v>2777</v>
      </c>
      <c r="K41" s="377">
        <v>850</v>
      </c>
      <c r="L41" s="379">
        <v>1593</v>
      </c>
      <c r="M41" s="377">
        <f t="shared" si="9"/>
        <v>42049.30333333333</v>
      </c>
    </row>
    <row r="42" spans="1:13" x14ac:dyDescent="0.4">
      <c r="A42" s="378">
        <v>22</v>
      </c>
      <c r="B42" s="78" t="s">
        <v>194</v>
      </c>
      <c r="C42" s="379">
        <v>15295.52</v>
      </c>
      <c r="D42" s="379">
        <v>1593</v>
      </c>
      <c r="E42" s="377">
        <f t="shared" si="5"/>
        <v>16888.52</v>
      </c>
      <c r="F42" s="774"/>
      <c r="G42" s="377">
        <f t="shared" si="6"/>
        <v>10197.013333333332</v>
      </c>
      <c r="H42" s="377">
        <f t="shared" si="7"/>
        <v>2549.2533333333331</v>
      </c>
      <c r="I42" s="377">
        <f t="shared" si="8"/>
        <v>20394.026666666665</v>
      </c>
      <c r="J42" s="377">
        <v>2777</v>
      </c>
      <c r="K42" s="377">
        <v>850</v>
      </c>
      <c r="L42" s="379">
        <v>1593</v>
      </c>
      <c r="M42" s="377">
        <f t="shared" si="9"/>
        <v>38360.293333333335</v>
      </c>
    </row>
    <row r="43" spans="1:13" x14ac:dyDescent="0.4">
      <c r="A43" s="378">
        <v>27</v>
      </c>
      <c r="B43" s="78" t="s">
        <v>190</v>
      </c>
      <c r="C43" s="379">
        <v>13186.35</v>
      </c>
      <c r="D43" s="379">
        <v>1593</v>
      </c>
      <c r="E43" s="377">
        <f t="shared" si="5"/>
        <v>14779.35</v>
      </c>
      <c r="F43" s="774"/>
      <c r="G43" s="377">
        <f t="shared" si="6"/>
        <v>8790.9</v>
      </c>
      <c r="H43" s="377">
        <f t="shared" si="7"/>
        <v>2197.7249999999999</v>
      </c>
      <c r="I43" s="377">
        <f t="shared" si="8"/>
        <v>17581.8</v>
      </c>
      <c r="J43" s="377">
        <v>2777</v>
      </c>
      <c r="K43" s="377">
        <v>850</v>
      </c>
      <c r="L43" s="379">
        <v>1593</v>
      </c>
      <c r="M43" s="377">
        <f t="shared" si="9"/>
        <v>33790.425000000003</v>
      </c>
    </row>
    <row r="44" spans="1:13" x14ac:dyDescent="0.4">
      <c r="A44" s="378">
        <v>20</v>
      </c>
      <c r="B44" s="78" t="s">
        <v>671</v>
      </c>
      <c r="C44" s="379">
        <v>14161.594337056154</v>
      </c>
      <c r="D44" s="379">
        <v>1593</v>
      </c>
      <c r="E44" s="377">
        <f t="shared" si="5"/>
        <v>15754.594337056154</v>
      </c>
      <c r="F44" s="774"/>
      <c r="G44" s="377">
        <f t="shared" si="6"/>
        <v>9441.0628913707696</v>
      </c>
      <c r="H44" s="377">
        <f t="shared" si="7"/>
        <v>2360.2657228426924</v>
      </c>
      <c r="I44" s="377">
        <f t="shared" si="8"/>
        <v>18882.125782741539</v>
      </c>
      <c r="J44" s="377">
        <v>2777</v>
      </c>
      <c r="K44" s="377">
        <v>850</v>
      </c>
      <c r="L44" s="379">
        <v>1593</v>
      </c>
      <c r="M44" s="377">
        <f t="shared" si="9"/>
        <v>35903.454396955</v>
      </c>
    </row>
    <row r="45" spans="1:13" x14ac:dyDescent="0.4">
      <c r="A45" s="378">
        <v>48</v>
      </c>
      <c r="B45" s="78" t="s">
        <v>670</v>
      </c>
      <c r="C45" s="379">
        <v>12903.513088424528</v>
      </c>
      <c r="D45" s="379">
        <v>1593</v>
      </c>
      <c r="E45" s="377">
        <f t="shared" si="5"/>
        <v>14496.513088424528</v>
      </c>
      <c r="F45" s="774"/>
      <c r="G45" s="377">
        <f t="shared" si="6"/>
        <v>8602.3420589496855</v>
      </c>
      <c r="H45" s="377">
        <f t="shared" si="7"/>
        <v>2150.5855147374214</v>
      </c>
      <c r="I45" s="377">
        <f t="shared" si="8"/>
        <v>17204.684117899371</v>
      </c>
      <c r="J45" s="377">
        <v>2777</v>
      </c>
      <c r="K45" s="377">
        <v>850</v>
      </c>
      <c r="L45" s="379">
        <v>1593</v>
      </c>
      <c r="M45" s="377">
        <f t="shared" si="9"/>
        <v>33177.611691586477</v>
      </c>
    </row>
    <row r="46" spans="1:13" x14ac:dyDescent="0.4">
      <c r="A46" s="378">
        <v>23</v>
      </c>
      <c r="B46" s="78" t="s">
        <v>200</v>
      </c>
      <c r="C46" s="379">
        <v>12903.513088424528</v>
      </c>
      <c r="D46" s="379">
        <v>1593</v>
      </c>
      <c r="E46" s="377">
        <f t="shared" si="5"/>
        <v>14496.513088424528</v>
      </c>
      <c r="F46" s="774"/>
      <c r="G46" s="377">
        <f t="shared" si="6"/>
        <v>8602.3420589496855</v>
      </c>
      <c r="H46" s="377">
        <f t="shared" si="7"/>
        <v>2150.5855147374214</v>
      </c>
      <c r="I46" s="377">
        <f t="shared" si="8"/>
        <v>17204.684117899371</v>
      </c>
      <c r="J46" s="377">
        <v>2777</v>
      </c>
      <c r="K46" s="377">
        <v>850</v>
      </c>
      <c r="L46" s="379">
        <v>1593</v>
      </c>
      <c r="M46" s="377">
        <f t="shared" si="9"/>
        <v>33177.611691586477</v>
      </c>
    </row>
    <row r="47" spans="1:13" x14ac:dyDescent="0.4">
      <c r="A47" s="378">
        <v>134</v>
      </c>
      <c r="B47" s="78" t="s">
        <v>64</v>
      </c>
      <c r="C47" s="379">
        <v>11610.7986</v>
      </c>
      <c r="D47" s="379">
        <v>1593</v>
      </c>
      <c r="E47" s="377">
        <f t="shared" si="5"/>
        <v>13203.7986</v>
      </c>
      <c r="F47" s="774"/>
      <c r="G47" s="377">
        <f t="shared" si="6"/>
        <v>7740.5324000000001</v>
      </c>
      <c r="H47" s="377">
        <f t="shared" si="7"/>
        <v>1935.1331</v>
      </c>
      <c r="I47" s="377">
        <f t="shared" si="8"/>
        <v>15481.0648</v>
      </c>
      <c r="J47" s="377">
        <v>2777</v>
      </c>
      <c r="K47" s="377">
        <v>850</v>
      </c>
      <c r="L47" s="379">
        <v>1593</v>
      </c>
      <c r="M47" s="377">
        <f t="shared" si="9"/>
        <v>30376.730299999999</v>
      </c>
    </row>
    <row r="48" spans="1:13" x14ac:dyDescent="0.4">
      <c r="A48" s="378">
        <v>36</v>
      </c>
      <c r="B48" s="78" t="s">
        <v>669</v>
      </c>
      <c r="C48" s="379">
        <v>11610.7986</v>
      </c>
      <c r="D48" s="379">
        <v>1593</v>
      </c>
      <c r="E48" s="377">
        <f t="shared" si="5"/>
        <v>13203.7986</v>
      </c>
      <c r="F48" s="774"/>
      <c r="G48" s="377">
        <f t="shared" si="6"/>
        <v>7740.5324000000001</v>
      </c>
      <c r="H48" s="377">
        <f t="shared" si="7"/>
        <v>1935.1331</v>
      </c>
      <c r="I48" s="377">
        <f t="shared" si="8"/>
        <v>15481.0648</v>
      </c>
      <c r="J48" s="377">
        <v>2777</v>
      </c>
      <c r="K48" s="377">
        <v>850</v>
      </c>
      <c r="L48" s="379">
        <v>1593</v>
      </c>
      <c r="M48" s="377">
        <f t="shared" si="9"/>
        <v>30376.730299999999</v>
      </c>
    </row>
    <row r="49" spans="1:13" x14ac:dyDescent="0.4">
      <c r="A49" s="378">
        <v>25</v>
      </c>
      <c r="B49" s="78" t="s">
        <v>148</v>
      </c>
      <c r="C49" s="379">
        <v>11299.597588130582</v>
      </c>
      <c r="D49" s="379">
        <v>1593</v>
      </c>
      <c r="E49" s="377">
        <f t="shared" si="5"/>
        <v>12892.597588130582</v>
      </c>
      <c r="F49" s="774"/>
      <c r="G49" s="377">
        <f t="shared" si="6"/>
        <v>7533.065058753722</v>
      </c>
      <c r="H49" s="377">
        <f t="shared" si="7"/>
        <v>1883.2662646884305</v>
      </c>
      <c r="I49" s="377">
        <f t="shared" si="8"/>
        <v>15066.130117507444</v>
      </c>
      <c r="J49" s="377">
        <v>2777</v>
      </c>
      <c r="K49" s="377">
        <v>850</v>
      </c>
      <c r="L49" s="379">
        <v>1593</v>
      </c>
      <c r="M49" s="377">
        <f t="shared" si="9"/>
        <v>29702.461440949599</v>
      </c>
    </row>
    <row r="50" spans="1:13" x14ac:dyDescent="0.4">
      <c r="A50" s="378">
        <v>150</v>
      </c>
      <c r="B50" s="78" t="s">
        <v>668</v>
      </c>
      <c r="C50" s="379">
        <v>8725.9128000000001</v>
      </c>
      <c r="D50" s="379">
        <v>1593</v>
      </c>
      <c r="E50" s="377">
        <f t="shared" si="5"/>
        <v>10318.9128</v>
      </c>
      <c r="F50" s="774"/>
      <c r="G50" s="377">
        <f t="shared" si="6"/>
        <v>5817.2752</v>
      </c>
      <c r="H50" s="377">
        <f t="shared" si="7"/>
        <v>1454.3188</v>
      </c>
      <c r="I50" s="377">
        <f t="shared" si="8"/>
        <v>11634.5504</v>
      </c>
      <c r="J50" s="377">
        <v>2777</v>
      </c>
      <c r="K50" s="377">
        <v>850</v>
      </c>
      <c r="L50" s="379">
        <v>1593</v>
      </c>
      <c r="M50" s="377">
        <f t="shared" si="9"/>
        <v>24126.144400000001</v>
      </c>
    </row>
    <row r="51" spans="1:13" x14ac:dyDescent="0.4">
      <c r="A51" s="378">
        <v>30</v>
      </c>
      <c r="B51" s="78" t="s">
        <v>154</v>
      </c>
      <c r="C51" s="379">
        <v>8491.2526379999999</v>
      </c>
      <c r="D51" s="379">
        <v>1593</v>
      </c>
      <c r="E51" s="377">
        <f t="shared" si="5"/>
        <v>10084.252638</v>
      </c>
      <c r="F51" s="774"/>
      <c r="G51" s="377">
        <f t="shared" si="6"/>
        <v>5660.8350919999993</v>
      </c>
      <c r="H51" s="377">
        <f t="shared" si="7"/>
        <v>1415.2087729999998</v>
      </c>
      <c r="I51" s="377">
        <f t="shared" si="8"/>
        <v>11321.670183999999</v>
      </c>
      <c r="J51" s="377">
        <v>2777</v>
      </c>
      <c r="K51" s="377">
        <v>850</v>
      </c>
      <c r="L51" s="379">
        <v>1593</v>
      </c>
      <c r="M51" s="377">
        <f t="shared" si="9"/>
        <v>23617.714048999998</v>
      </c>
    </row>
    <row r="52" spans="1:13" x14ac:dyDescent="0.4">
      <c r="A52" s="378">
        <v>35</v>
      </c>
      <c r="B52" s="78" t="s">
        <v>146</v>
      </c>
      <c r="C52" s="379">
        <v>8005.4203179509032</v>
      </c>
      <c r="D52" s="379">
        <v>1593</v>
      </c>
      <c r="E52" s="377">
        <f t="shared" si="5"/>
        <v>9598.4203179509022</v>
      </c>
      <c r="F52" s="774"/>
      <c r="G52" s="377">
        <f t="shared" si="6"/>
        <v>5336.9468786339357</v>
      </c>
      <c r="H52" s="377">
        <f t="shared" si="7"/>
        <v>1334.2367196584839</v>
      </c>
      <c r="I52" s="377">
        <f t="shared" si="8"/>
        <v>10673.893757267871</v>
      </c>
      <c r="J52" s="377">
        <v>2777</v>
      </c>
      <c r="K52" s="377">
        <v>850</v>
      </c>
      <c r="L52" s="379">
        <v>1593</v>
      </c>
      <c r="M52" s="377">
        <f t="shared" si="9"/>
        <v>22565.07735556029</v>
      </c>
    </row>
    <row r="53" spans="1:13" x14ac:dyDescent="0.4">
      <c r="A53" s="378">
        <v>47</v>
      </c>
      <c r="B53" s="78" t="s">
        <v>667</v>
      </c>
      <c r="C53" s="379">
        <v>8005.4203179509032</v>
      </c>
      <c r="D53" s="379">
        <v>1593</v>
      </c>
      <c r="E53" s="377">
        <f t="shared" si="5"/>
        <v>9598.4203179509022</v>
      </c>
      <c r="F53" s="774"/>
      <c r="G53" s="377">
        <f t="shared" si="6"/>
        <v>5336.9468786339357</v>
      </c>
      <c r="H53" s="377">
        <f t="shared" si="7"/>
        <v>1334.2367196584839</v>
      </c>
      <c r="I53" s="377">
        <f t="shared" si="8"/>
        <v>10673.893757267871</v>
      </c>
      <c r="J53" s="377">
        <v>2777</v>
      </c>
      <c r="K53" s="377">
        <v>850</v>
      </c>
      <c r="L53" s="379">
        <v>1593</v>
      </c>
      <c r="M53" s="377">
        <f t="shared" si="9"/>
        <v>22565.07735556029</v>
      </c>
    </row>
    <row r="54" spans="1:13" x14ac:dyDescent="0.4">
      <c r="A54" s="287"/>
      <c r="B54" s="287"/>
      <c r="C54" s="287"/>
      <c r="D54" s="287"/>
      <c r="E54" s="287"/>
      <c r="F54" s="774"/>
      <c r="G54" s="287"/>
      <c r="H54" s="287"/>
      <c r="I54" s="287"/>
      <c r="J54" s="287"/>
      <c r="K54" s="287"/>
      <c r="L54" s="287"/>
      <c r="M54" s="287"/>
    </row>
    <row r="55" spans="1:13" x14ac:dyDescent="0.4">
      <c r="A55" s="287"/>
      <c r="B55" s="287"/>
      <c r="C55" s="288" t="s">
        <v>89</v>
      </c>
      <c r="D55" s="289"/>
      <c r="E55" s="289"/>
      <c r="F55" s="289"/>
      <c r="G55" s="289"/>
      <c r="H55" s="287"/>
      <c r="I55" s="287"/>
      <c r="J55" s="287"/>
      <c r="K55" s="287"/>
      <c r="L55" s="287"/>
      <c r="M55" s="287"/>
    </row>
    <row r="56" spans="1:13" s="69" customFormat="1" ht="14.5" x14ac:dyDescent="0.35">
      <c r="A56" s="234"/>
      <c r="B56" s="234"/>
      <c r="C56" s="481" t="s">
        <v>88</v>
      </c>
      <c r="D56" s="770" t="s">
        <v>87</v>
      </c>
      <c r="E56" s="770"/>
      <c r="F56" s="234"/>
      <c r="G56" s="234"/>
      <c r="H56" s="234"/>
      <c r="I56" s="234"/>
      <c r="J56" s="234"/>
      <c r="K56" s="234"/>
      <c r="L56" s="234"/>
      <c r="M56" s="234"/>
    </row>
    <row r="57" spans="1:13" s="386" customFormat="1" ht="13" x14ac:dyDescent="0.3">
      <c r="A57" s="128"/>
      <c r="B57" s="128"/>
      <c r="C57" s="536" t="s">
        <v>1040</v>
      </c>
      <c r="D57" s="771" t="s">
        <v>694</v>
      </c>
      <c r="E57" s="772"/>
      <c r="F57" s="128"/>
      <c r="G57" s="128"/>
      <c r="H57" s="128"/>
      <c r="I57" s="128"/>
      <c r="J57" s="128"/>
      <c r="K57" s="128"/>
      <c r="L57" s="128"/>
      <c r="M57" s="128"/>
    </row>
    <row r="58" spans="1:13" s="386" customFormat="1" ht="13" x14ac:dyDescent="0.3">
      <c r="A58" s="128"/>
      <c r="B58" s="128"/>
      <c r="C58" s="536" t="s">
        <v>1040</v>
      </c>
      <c r="D58" s="387" t="s">
        <v>693</v>
      </c>
      <c r="E58" s="388"/>
      <c r="F58" s="128"/>
      <c r="G58" s="128"/>
      <c r="H58" s="128"/>
      <c r="I58" s="128"/>
      <c r="J58" s="128"/>
      <c r="K58" s="128"/>
      <c r="L58" s="128"/>
      <c r="M58" s="128"/>
    </row>
    <row r="59" spans="1:13" s="386" customFormat="1" ht="13" x14ac:dyDescent="0.3">
      <c r="A59" s="128"/>
      <c r="B59" s="128"/>
      <c r="C59" s="536" t="s">
        <v>1040</v>
      </c>
      <c r="D59" s="387" t="s">
        <v>692</v>
      </c>
      <c r="E59" s="388"/>
      <c r="F59" s="128"/>
      <c r="G59" s="128"/>
      <c r="H59" s="128"/>
      <c r="I59" s="128"/>
      <c r="J59" s="128"/>
      <c r="K59" s="128"/>
      <c r="L59" s="128"/>
      <c r="M59" s="128"/>
    </row>
  </sheetData>
  <mergeCells count="20">
    <mergeCell ref="A6:M6"/>
    <mergeCell ref="A1:M1"/>
    <mergeCell ref="A2:M2"/>
    <mergeCell ref="A3:M3"/>
    <mergeCell ref="A4:M4"/>
    <mergeCell ref="A5:M5"/>
    <mergeCell ref="A7:C7"/>
    <mergeCell ref="A8:A9"/>
    <mergeCell ref="B8:B9"/>
    <mergeCell ref="C8:E8"/>
    <mergeCell ref="G8:M8"/>
    <mergeCell ref="G38:M38"/>
    <mergeCell ref="D56:E56"/>
    <mergeCell ref="D57:E57"/>
    <mergeCell ref="F10:F34"/>
    <mergeCell ref="A37:C37"/>
    <mergeCell ref="A38:A39"/>
    <mergeCell ref="B38:B39"/>
    <mergeCell ref="C38:E38"/>
    <mergeCell ref="F38:F54"/>
  </mergeCells>
  <printOptions horizontalCentered="1"/>
  <pageMargins left="0.47244094488188981" right="0.47244094488188981" top="0.86614173228346458" bottom="0.47244094488188981" header="0" footer="0"/>
  <pageSetup scale="65" fitToHeight="0" orientation="landscape" r:id="rId1"/>
  <headerFooter>
    <oddHeader>&amp;L&amp;G</oddHeader>
    <oddFooter>&amp;R&amp;G</oddFooter>
  </headerFooter>
  <legacyDrawingHF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30"/>
  <sheetViews>
    <sheetView showGridLines="0" workbookViewId="0">
      <selection activeCell="K116" sqref="K116"/>
    </sheetView>
  </sheetViews>
  <sheetFormatPr baseColWidth="10" defaultColWidth="5.453125" defaultRowHeight="14.5" x14ac:dyDescent="0.35"/>
  <cols>
    <col min="1" max="1" width="25.90625" style="19" customWidth="1"/>
    <col min="2" max="2" width="35.90625" style="19" customWidth="1"/>
    <col min="3" max="3" width="15.81640625" style="96" customWidth="1"/>
    <col min="4" max="5" width="15.81640625" style="19" customWidth="1"/>
    <col min="6" max="6" width="7.6328125" style="19" bestFit="1" customWidth="1"/>
    <col min="7" max="7" width="9.453125" style="19" bestFit="1" customWidth="1"/>
    <col min="8" max="8" width="8" style="19" bestFit="1" customWidth="1"/>
    <col min="9" max="9" width="10.6328125" style="19" bestFit="1" customWidth="1"/>
    <col min="10" max="10" width="7.6328125" style="19" bestFit="1" customWidth="1"/>
    <col min="11" max="253" width="11.54296875" style="19" customWidth="1"/>
    <col min="254" max="16384" width="5.453125" style="19"/>
  </cols>
  <sheetData>
    <row r="1" spans="1:10" x14ac:dyDescent="0.35">
      <c r="A1" s="788"/>
      <c r="B1" s="788"/>
      <c r="C1" s="788"/>
      <c r="D1" s="788"/>
      <c r="E1" s="788"/>
    </row>
    <row r="2" spans="1:10" x14ac:dyDescent="0.35">
      <c r="A2" s="710" t="s">
        <v>3</v>
      </c>
      <c r="B2" s="710"/>
      <c r="C2" s="710"/>
      <c r="D2" s="710"/>
      <c r="E2" s="710"/>
      <c r="F2" s="46"/>
      <c r="G2" s="46"/>
      <c r="H2" s="46"/>
      <c r="I2" s="46"/>
      <c r="J2" s="46"/>
    </row>
    <row r="3" spans="1:10" x14ac:dyDescent="0.35">
      <c r="A3" s="710" t="s">
        <v>84</v>
      </c>
      <c r="B3" s="710"/>
      <c r="C3" s="710"/>
      <c r="D3" s="710"/>
      <c r="E3" s="710"/>
      <c r="F3" s="46"/>
      <c r="G3" s="46"/>
      <c r="H3" s="46"/>
      <c r="I3" s="46"/>
      <c r="J3" s="46"/>
    </row>
    <row r="4" spans="1:10" x14ac:dyDescent="0.35">
      <c r="A4" s="710" t="s">
        <v>36</v>
      </c>
      <c r="B4" s="710"/>
      <c r="C4" s="710"/>
      <c r="D4" s="710"/>
      <c r="E4" s="710"/>
      <c r="F4" s="46"/>
      <c r="G4" s="46"/>
      <c r="H4" s="46"/>
      <c r="I4" s="46"/>
      <c r="J4" s="46"/>
    </row>
    <row r="5" spans="1:10" s="45" customFormat="1" x14ac:dyDescent="0.35">
      <c r="A5" s="710" t="s">
        <v>83</v>
      </c>
      <c r="B5" s="710"/>
      <c r="C5" s="710"/>
      <c r="D5" s="710"/>
      <c r="E5" s="710"/>
      <c r="F5" s="44"/>
      <c r="G5" s="44"/>
      <c r="H5" s="44"/>
      <c r="I5" s="44"/>
      <c r="J5" s="44"/>
    </row>
    <row r="6" spans="1:10" s="45" customFormat="1" x14ac:dyDescent="0.35">
      <c r="A6" s="604" t="s">
        <v>82</v>
      </c>
      <c r="B6" s="604"/>
      <c r="C6" s="604"/>
      <c r="D6" s="604"/>
      <c r="E6" s="604"/>
      <c r="F6" s="44"/>
      <c r="G6" s="44"/>
      <c r="H6" s="44"/>
      <c r="I6" s="44"/>
      <c r="J6" s="44"/>
    </row>
    <row r="7" spans="1:10" s="45" customFormat="1" x14ac:dyDescent="0.35">
      <c r="A7" s="708"/>
      <c r="B7" s="708"/>
      <c r="C7" s="708"/>
      <c r="D7" s="708"/>
      <c r="E7" s="708"/>
      <c r="F7" s="44"/>
      <c r="G7" s="44"/>
      <c r="H7" s="44"/>
      <c r="I7" s="44"/>
      <c r="J7" s="44"/>
    </row>
    <row r="8" spans="1:10" x14ac:dyDescent="0.35">
      <c r="A8" s="589" t="s">
        <v>81</v>
      </c>
      <c r="B8" s="589" t="s">
        <v>80</v>
      </c>
      <c r="C8" s="589" t="s">
        <v>79</v>
      </c>
      <c r="D8" s="790" t="s">
        <v>78</v>
      </c>
      <c r="E8" s="790"/>
    </row>
    <row r="9" spans="1:10" s="113" customFormat="1" x14ac:dyDescent="0.35">
      <c r="A9" s="589"/>
      <c r="B9" s="589"/>
      <c r="C9" s="589"/>
      <c r="D9" s="472" t="s">
        <v>77</v>
      </c>
      <c r="E9" s="472" t="s">
        <v>76</v>
      </c>
    </row>
    <row r="10" spans="1:10" s="45" customFormat="1" x14ac:dyDescent="0.35">
      <c r="A10" s="708"/>
      <c r="B10" s="708"/>
      <c r="C10" s="708"/>
      <c r="D10" s="708"/>
      <c r="E10" s="708"/>
      <c r="F10" s="44"/>
      <c r="G10" s="44"/>
      <c r="H10" s="44"/>
      <c r="I10" s="44"/>
      <c r="J10" s="44"/>
    </row>
    <row r="11" spans="1:10" s="35" customFormat="1" x14ac:dyDescent="0.35">
      <c r="A11" s="789" t="s">
        <v>30</v>
      </c>
      <c r="B11" s="584"/>
      <c r="C11" s="164"/>
      <c r="D11" s="164"/>
      <c r="E11" s="164"/>
    </row>
    <row r="12" spans="1:10" x14ac:dyDescent="0.35">
      <c r="A12" s="163">
        <v>1</v>
      </c>
      <c r="B12" s="161" t="s">
        <v>691</v>
      </c>
      <c r="C12" s="160">
        <v>3</v>
      </c>
      <c r="D12" s="83">
        <f>60790*2</f>
        <v>121580</v>
      </c>
      <c r="E12" s="83">
        <f>60790*2</f>
        <v>121580</v>
      </c>
    </row>
    <row r="13" spans="1:10" x14ac:dyDescent="0.35">
      <c r="A13" s="162">
        <v>4</v>
      </c>
      <c r="B13" s="161" t="s">
        <v>707</v>
      </c>
      <c r="C13" s="160">
        <v>1</v>
      </c>
      <c r="D13" s="83">
        <f>17573*2</f>
        <v>35146</v>
      </c>
      <c r="E13" s="83">
        <f>17573*2</f>
        <v>35146</v>
      </c>
    </row>
    <row r="14" spans="1:10" x14ac:dyDescent="0.35">
      <c r="A14" s="162">
        <v>5</v>
      </c>
      <c r="B14" s="161" t="s">
        <v>706</v>
      </c>
      <c r="C14" s="160">
        <v>1</v>
      </c>
      <c r="D14" s="83">
        <v>34132.230000000003</v>
      </c>
      <c r="E14" s="83">
        <v>34132.230000000003</v>
      </c>
    </row>
    <row r="15" spans="1:10" x14ac:dyDescent="0.35">
      <c r="A15" s="162" t="s">
        <v>705</v>
      </c>
      <c r="B15" s="161" t="s">
        <v>704</v>
      </c>
      <c r="C15" s="160">
        <v>2</v>
      </c>
      <c r="D15" s="83">
        <f>8520*2</f>
        <v>17040</v>
      </c>
      <c r="E15" s="83">
        <f>8520*2</f>
        <v>17040</v>
      </c>
    </row>
    <row r="16" spans="1:10" ht="29" x14ac:dyDescent="0.35">
      <c r="A16" s="240" t="s">
        <v>960</v>
      </c>
      <c r="B16" s="161" t="s">
        <v>703</v>
      </c>
      <c r="C16" s="160">
        <v>15</v>
      </c>
      <c r="D16" s="83">
        <v>10300</v>
      </c>
      <c r="E16" s="83">
        <f>9159*2</f>
        <v>18318</v>
      </c>
    </row>
    <row r="17" spans="1:5" x14ac:dyDescent="0.35">
      <c r="A17" s="162">
        <v>23</v>
      </c>
      <c r="B17" s="161" t="s">
        <v>702</v>
      </c>
      <c r="C17" s="160">
        <v>1</v>
      </c>
      <c r="D17" s="83">
        <f>9159*2</f>
        <v>18318</v>
      </c>
      <c r="E17" s="83">
        <f>9159*2</f>
        <v>18318</v>
      </c>
    </row>
    <row r="18" spans="1:5" x14ac:dyDescent="0.35">
      <c r="A18" s="162">
        <v>24</v>
      </c>
      <c r="B18" s="161" t="s">
        <v>701</v>
      </c>
      <c r="C18" s="160">
        <v>1</v>
      </c>
      <c r="D18" s="83">
        <f>12780*2</f>
        <v>25560</v>
      </c>
      <c r="E18" s="83">
        <f>12780*2</f>
        <v>25560</v>
      </c>
    </row>
    <row r="19" spans="1:5" x14ac:dyDescent="0.35">
      <c r="A19" s="162">
        <v>25</v>
      </c>
      <c r="B19" s="161" t="s">
        <v>148</v>
      </c>
      <c r="C19" s="160">
        <v>1</v>
      </c>
      <c r="D19" s="83">
        <f>4526*2</f>
        <v>9052</v>
      </c>
      <c r="E19" s="83">
        <f>4526*2</f>
        <v>9052</v>
      </c>
    </row>
    <row r="20" spans="1:5" x14ac:dyDescent="0.35">
      <c r="B20" s="217" t="s">
        <v>673</v>
      </c>
      <c r="C20" s="145">
        <f>SUM(C12:C19)</f>
        <v>25</v>
      </c>
      <c r="D20" s="159"/>
      <c r="E20" s="159"/>
    </row>
    <row r="21" spans="1:5" x14ac:dyDescent="0.35">
      <c r="A21" s="778"/>
      <c r="B21" s="778"/>
      <c r="C21" s="778"/>
      <c r="D21" s="778"/>
      <c r="E21" s="778"/>
    </row>
    <row r="22" spans="1:5" s="7" customFormat="1" x14ac:dyDescent="0.35">
      <c r="A22" s="28"/>
      <c r="B22" s="454" t="s">
        <v>50</v>
      </c>
      <c r="C22" s="457">
        <f>SUM(C12:C19)</f>
        <v>25</v>
      </c>
      <c r="D22" s="779"/>
      <c r="E22" s="780"/>
    </row>
    <row r="23" spans="1:5" s="7" customFormat="1" x14ac:dyDescent="0.35">
      <c r="A23" s="781"/>
      <c r="B23" s="781"/>
      <c r="C23" s="781"/>
      <c r="D23" s="781"/>
      <c r="E23" s="781"/>
    </row>
    <row r="24" spans="1:5" x14ac:dyDescent="0.35">
      <c r="A24" s="785" t="s">
        <v>49</v>
      </c>
      <c r="B24" s="786"/>
      <c r="C24" s="782"/>
      <c r="D24" s="778"/>
      <c r="E24" s="778"/>
    </row>
    <row r="25" spans="1:5" x14ac:dyDescent="0.35">
      <c r="A25" s="638" t="s">
        <v>961</v>
      </c>
      <c r="B25" s="787"/>
      <c r="C25" s="783"/>
      <c r="D25" s="784"/>
      <c r="E25" s="784"/>
    </row>
    <row r="26" spans="1:5" x14ac:dyDescent="0.35">
      <c r="A26" s="158" t="s">
        <v>1040</v>
      </c>
      <c r="B26" s="157" t="s">
        <v>700</v>
      </c>
      <c r="C26" s="156">
        <v>16</v>
      </c>
      <c r="D26" s="83">
        <v>5511.8</v>
      </c>
      <c r="E26" s="83">
        <v>12360</v>
      </c>
    </row>
    <row r="27" spans="1:5" s="8" customFormat="1" x14ac:dyDescent="0.35">
      <c r="A27" s="11"/>
      <c r="B27" s="228" t="s">
        <v>969</v>
      </c>
      <c r="C27" s="10">
        <f>C26</f>
        <v>16</v>
      </c>
      <c r="D27" s="9"/>
      <c r="E27" s="9"/>
    </row>
    <row r="28" spans="1:5" x14ac:dyDescent="0.35">
      <c r="A28" s="778"/>
      <c r="B28" s="778"/>
      <c r="C28" s="778"/>
      <c r="D28" s="778"/>
      <c r="E28" s="778"/>
    </row>
    <row r="29" spans="1:5" x14ac:dyDescent="0.35">
      <c r="B29" s="8"/>
      <c r="C29" s="19"/>
    </row>
    <row r="30" spans="1:5" x14ac:dyDescent="0.35">
      <c r="C30" s="19"/>
      <c r="D30" s="8"/>
    </row>
  </sheetData>
  <mergeCells count="21">
    <mergeCell ref="A6:E6"/>
    <mergeCell ref="A7:E7"/>
    <mergeCell ref="A8:A9"/>
    <mergeCell ref="B8:B9"/>
    <mergeCell ref="A11:B11"/>
    <mergeCell ref="C8:C9"/>
    <mergeCell ref="D8:E8"/>
    <mergeCell ref="A10:E10"/>
    <mergeCell ref="A1:E1"/>
    <mergeCell ref="A2:E2"/>
    <mergeCell ref="A3:E3"/>
    <mergeCell ref="A4:E4"/>
    <mergeCell ref="A5:E5"/>
    <mergeCell ref="A28:E28"/>
    <mergeCell ref="A21:E21"/>
    <mergeCell ref="D22:E22"/>
    <mergeCell ref="A23:E23"/>
    <mergeCell ref="C24:E24"/>
    <mergeCell ref="C25:E25"/>
    <mergeCell ref="A24:B24"/>
    <mergeCell ref="A25:B25"/>
  </mergeCells>
  <printOptions horizontalCentered="1"/>
  <pageMargins left="0.47244094488188981" right="0.47244094488188981" top="0.86614173228346458" bottom="0.47244094488188981" header="0" footer="0"/>
  <pageSetup fitToHeight="0" orientation="landscape" r:id="rId1"/>
  <headerFooter>
    <oddHeader>&amp;L&amp;G</oddHeader>
    <oddFooter>&amp;R&amp;G</oddFooter>
  </headerFooter>
  <legacyDrawingHF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showGridLines="0" topLeftCell="A20" zoomScaleNormal="100" workbookViewId="0">
      <selection activeCell="I14" sqref="I14"/>
    </sheetView>
  </sheetViews>
  <sheetFormatPr baseColWidth="10" defaultColWidth="8.6328125" defaultRowHeight="14.5" x14ac:dyDescent="0.35"/>
  <cols>
    <col min="1" max="1" width="15.81640625" style="58" customWidth="1"/>
    <col min="2" max="2" width="40.81640625" style="58" customWidth="1"/>
    <col min="3" max="5" width="14.36328125" style="58" customWidth="1"/>
    <col min="6" max="6" width="1.6328125" style="58" customWidth="1"/>
    <col min="7" max="11" width="14.36328125" style="58" customWidth="1"/>
    <col min="12" max="16384" width="8.6328125" style="58"/>
  </cols>
  <sheetData>
    <row r="1" spans="1:12" s="79" customFormat="1" ht="14.4" customHeight="1" x14ac:dyDescent="0.35">
      <c r="A1" s="792"/>
      <c r="B1" s="792"/>
      <c r="C1" s="792"/>
      <c r="D1" s="792"/>
      <c r="E1" s="792"/>
      <c r="F1" s="792"/>
      <c r="G1" s="792"/>
      <c r="H1" s="792"/>
      <c r="I1" s="792"/>
      <c r="J1" s="792"/>
      <c r="K1" s="792"/>
      <c r="L1" s="58"/>
    </row>
    <row r="2" spans="1:12" ht="14.4" customHeight="1" x14ac:dyDescent="0.35">
      <c r="A2" s="606" t="s">
        <v>3</v>
      </c>
      <c r="B2" s="606"/>
      <c r="C2" s="606"/>
      <c r="D2" s="606"/>
      <c r="E2" s="606"/>
      <c r="F2" s="606"/>
      <c r="G2" s="606"/>
      <c r="H2" s="606"/>
      <c r="I2" s="606"/>
      <c r="J2" s="606"/>
      <c r="K2" s="606"/>
    </row>
    <row r="3" spans="1:12" ht="14.4" customHeight="1" x14ac:dyDescent="0.35">
      <c r="A3" s="606" t="s">
        <v>84</v>
      </c>
      <c r="B3" s="606"/>
      <c r="C3" s="606"/>
      <c r="D3" s="606"/>
      <c r="E3" s="606"/>
      <c r="F3" s="606"/>
      <c r="G3" s="606"/>
      <c r="H3" s="606"/>
      <c r="I3" s="606"/>
      <c r="J3" s="606"/>
      <c r="K3" s="606"/>
    </row>
    <row r="4" spans="1:12" ht="14.4" customHeight="1" x14ac:dyDescent="0.35">
      <c r="A4" s="606" t="s">
        <v>36</v>
      </c>
      <c r="B4" s="606"/>
      <c r="C4" s="606"/>
      <c r="D4" s="606"/>
      <c r="E4" s="606"/>
      <c r="F4" s="606"/>
      <c r="G4" s="606"/>
      <c r="H4" s="606"/>
      <c r="I4" s="606"/>
      <c r="J4" s="606"/>
      <c r="K4" s="606"/>
    </row>
    <row r="5" spans="1:12" ht="14.4" customHeight="1" x14ac:dyDescent="0.35">
      <c r="A5" s="606" t="s">
        <v>474</v>
      </c>
      <c r="B5" s="606"/>
      <c r="C5" s="606"/>
      <c r="D5" s="606"/>
      <c r="E5" s="606"/>
      <c r="F5" s="606"/>
      <c r="G5" s="606"/>
      <c r="H5" s="606"/>
      <c r="I5" s="606"/>
      <c r="J5" s="606"/>
      <c r="K5" s="606"/>
    </row>
    <row r="6" spans="1:12" s="80" customFormat="1" ht="12" customHeight="1" x14ac:dyDescent="0.35">
      <c r="A6" s="604" t="s">
        <v>82</v>
      </c>
      <c r="B6" s="604"/>
      <c r="C6" s="604"/>
      <c r="D6" s="604"/>
      <c r="E6" s="604"/>
      <c r="F6" s="604"/>
      <c r="G6" s="604"/>
      <c r="H6" s="604"/>
      <c r="I6" s="604"/>
      <c r="J6" s="604"/>
      <c r="K6" s="604"/>
    </row>
    <row r="7" spans="1:12" ht="14.4" customHeight="1" x14ac:dyDescent="0.35">
      <c r="A7" s="625" t="s">
        <v>114</v>
      </c>
      <c r="B7" s="625"/>
      <c r="C7" s="625"/>
      <c r="D7" s="743"/>
      <c r="E7" s="743"/>
      <c r="F7" s="743"/>
      <c r="G7" s="743"/>
      <c r="H7" s="743"/>
      <c r="I7" s="743"/>
      <c r="J7" s="743"/>
      <c r="K7" s="743"/>
    </row>
    <row r="8" spans="1:12" ht="14.4" customHeight="1" x14ac:dyDescent="0.35">
      <c r="A8" s="596" t="s">
        <v>88</v>
      </c>
      <c r="B8" s="599" t="s">
        <v>970</v>
      </c>
      <c r="C8" s="598" t="s">
        <v>971</v>
      </c>
      <c r="D8" s="598"/>
      <c r="E8" s="598"/>
      <c r="F8" s="791"/>
      <c r="G8" s="598" t="s">
        <v>972</v>
      </c>
      <c r="H8" s="598"/>
      <c r="I8" s="598"/>
      <c r="J8" s="598"/>
      <c r="K8" s="598"/>
    </row>
    <row r="9" spans="1:12" s="274" customFormat="1" ht="29" x14ac:dyDescent="0.35">
      <c r="A9" s="596"/>
      <c r="B9" s="599"/>
      <c r="C9" s="473" t="s">
        <v>973</v>
      </c>
      <c r="D9" s="473" t="s">
        <v>974</v>
      </c>
      <c r="E9" s="473" t="s">
        <v>975</v>
      </c>
      <c r="F9" s="791"/>
      <c r="G9" s="473" t="s">
        <v>976</v>
      </c>
      <c r="H9" s="473" t="s">
        <v>977</v>
      </c>
      <c r="I9" s="473" t="s">
        <v>978</v>
      </c>
      <c r="J9" s="470" t="s">
        <v>96</v>
      </c>
      <c r="K9" s="473" t="s">
        <v>975</v>
      </c>
    </row>
    <row r="10" spans="1:12" x14ac:dyDescent="0.35">
      <c r="A10" s="403">
        <v>1</v>
      </c>
      <c r="B10" s="275" t="s">
        <v>691</v>
      </c>
      <c r="C10" s="395">
        <v>121580</v>
      </c>
      <c r="D10" s="395">
        <v>6546</v>
      </c>
      <c r="E10" s="400">
        <f>SUM(C10:D10)</f>
        <v>128126</v>
      </c>
      <c r="F10" s="791"/>
      <c r="G10" s="400">
        <v>20263.333333333332</v>
      </c>
      <c r="H10" s="452">
        <v>16210.666666666666</v>
      </c>
      <c r="I10" s="395">
        <f>C10/30*40</f>
        <v>162106.66666666666</v>
      </c>
      <c r="J10" s="453">
        <v>0</v>
      </c>
      <c r="K10" s="400">
        <f>SUM(G10:J10)</f>
        <v>198580.66666666666</v>
      </c>
    </row>
    <row r="11" spans="1:12" x14ac:dyDescent="0.35">
      <c r="A11" s="95">
        <v>2</v>
      </c>
      <c r="B11" s="275" t="s">
        <v>690</v>
      </c>
      <c r="C11" s="395">
        <v>121580</v>
      </c>
      <c r="D11" s="395">
        <v>6546</v>
      </c>
      <c r="E11" s="188">
        <f>SUM(C11:D11)</f>
        <v>128126</v>
      </c>
      <c r="F11" s="791"/>
      <c r="G11" s="188">
        <f>C11/30*20*25%</f>
        <v>20263.333333333332</v>
      </c>
      <c r="H11" s="452">
        <v>20263.333333333332</v>
      </c>
      <c r="I11" s="395">
        <f>C11/30*40</f>
        <v>162106.66666666666</v>
      </c>
      <c r="J11" s="453">
        <v>0</v>
      </c>
      <c r="K11" s="188">
        <f>SUM(G11:J11)</f>
        <v>202633.33333333331</v>
      </c>
    </row>
    <row r="12" spans="1:12" x14ac:dyDescent="0.35">
      <c r="A12" s="95">
        <v>3</v>
      </c>
      <c r="B12" s="275" t="s">
        <v>710</v>
      </c>
      <c r="C12" s="395">
        <v>121580</v>
      </c>
      <c r="D12" s="395">
        <v>6546</v>
      </c>
      <c r="E12" s="188">
        <f>SUM(C12:D12)</f>
        <v>128126</v>
      </c>
      <c r="F12" s="791"/>
      <c r="G12" s="188">
        <f>C12/30*20*25%</f>
        <v>20263.333333333332</v>
      </c>
      <c r="H12" s="452">
        <v>20263.333333333332</v>
      </c>
      <c r="I12" s="395">
        <f>C12/30*40</f>
        <v>162106.66666666666</v>
      </c>
      <c r="J12" s="453">
        <v>0</v>
      </c>
      <c r="K12" s="188">
        <f>SUM(G12:J12)</f>
        <v>202633.33333333331</v>
      </c>
    </row>
    <row r="13" spans="1:12" x14ac:dyDescent="0.35">
      <c r="A13" s="95">
        <v>4</v>
      </c>
      <c r="B13" s="276" t="s">
        <v>707</v>
      </c>
      <c r="C13" s="395">
        <v>35146</v>
      </c>
      <c r="D13" s="395">
        <v>1820</v>
      </c>
      <c r="E13" s="188">
        <f>SUM(C13:D13)</f>
        <v>36966</v>
      </c>
      <c r="F13" s="791"/>
      <c r="G13" s="188">
        <v>5857.6666666666661</v>
      </c>
      <c r="H13" s="452">
        <v>5857.6666666666661</v>
      </c>
      <c r="I13" s="395">
        <f>C13/30*40</f>
        <v>46861.333333333328</v>
      </c>
      <c r="J13" s="395">
        <v>3223.6</v>
      </c>
      <c r="K13" s="188">
        <f>SUM(G13:J13)</f>
        <v>61800.266666666656</v>
      </c>
    </row>
    <row r="14" spans="1:12" ht="14.4" customHeight="1" x14ac:dyDescent="0.35">
      <c r="B14" s="277"/>
      <c r="C14" s="278"/>
      <c r="D14" s="278"/>
      <c r="E14" s="278"/>
      <c r="F14" s="279"/>
      <c r="G14" s="278"/>
      <c r="H14" s="278"/>
      <c r="I14" s="278"/>
      <c r="J14" s="280"/>
      <c r="K14" s="278"/>
    </row>
    <row r="15" spans="1:12" ht="13.75" customHeight="1" x14ac:dyDescent="0.35">
      <c r="A15" s="625" t="s">
        <v>104</v>
      </c>
      <c r="B15" s="625"/>
      <c r="C15" s="625"/>
      <c r="D15" s="281"/>
      <c r="E15" s="281"/>
      <c r="F15" s="281"/>
      <c r="G15" s="281"/>
      <c r="H15" s="281"/>
      <c r="I15" s="281"/>
      <c r="J15" s="281"/>
      <c r="K15" s="281"/>
    </row>
    <row r="16" spans="1:12" ht="15.5" customHeight="1" x14ac:dyDescent="0.35">
      <c r="A16" s="596" t="s">
        <v>88</v>
      </c>
      <c r="B16" s="597" t="s">
        <v>113</v>
      </c>
      <c r="C16" s="596" t="s">
        <v>103</v>
      </c>
      <c r="D16" s="596"/>
      <c r="E16" s="596"/>
      <c r="F16" s="282"/>
      <c r="G16" s="596" t="s">
        <v>102</v>
      </c>
      <c r="H16" s="596"/>
      <c r="I16" s="596"/>
      <c r="J16" s="596"/>
      <c r="K16" s="596"/>
    </row>
    <row r="17" spans="1:11" ht="29" x14ac:dyDescent="0.35">
      <c r="A17" s="596"/>
      <c r="B17" s="597"/>
      <c r="C17" s="470" t="s">
        <v>101</v>
      </c>
      <c r="D17" s="474" t="s">
        <v>111</v>
      </c>
      <c r="E17" s="470" t="s">
        <v>94</v>
      </c>
      <c r="F17" s="405"/>
      <c r="G17" s="470" t="s">
        <v>100</v>
      </c>
      <c r="H17" s="470" t="s">
        <v>98</v>
      </c>
      <c r="I17" s="470" t="s">
        <v>97</v>
      </c>
      <c r="J17" s="470" t="s">
        <v>96</v>
      </c>
      <c r="K17" s="470" t="s">
        <v>94</v>
      </c>
    </row>
    <row r="18" spans="1:11" x14ac:dyDescent="0.35">
      <c r="A18" s="404">
        <v>5</v>
      </c>
      <c r="B18" s="185" t="s">
        <v>709</v>
      </c>
      <c r="C18" s="441">
        <v>34132.230000000003</v>
      </c>
      <c r="D18" s="441">
        <v>1820</v>
      </c>
      <c r="E18" s="441">
        <f t="shared" ref="E18:E38" si="0">SUM(C18:D18)</f>
        <v>35952.230000000003</v>
      </c>
      <c r="F18" s="704"/>
      <c r="G18" s="186">
        <v>5688.7050000000008</v>
      </c>
      <c r="H18" s="186">
        <f>C18/30*5</f>
        <v>5688.7050000000008</v>
      </c>
      <c r="I18" s="186">
        <f t="shared" ref="I18:I38" si="1">C18/30*40</f>
        <v>45509.640000000007</v>
      </c>
      <c r="J18" s="395">
        <v>3223.6</v>
      </c>
      <c r="K18" s="186">
        <f t="shared" ref="K18:K38" si="2">SUM(G18:J18)</f>
        <v>60110.650000000009</v>
      </c>
    </row>
    <row r="19" spans="1:11" x14ac:dyDescent="0.35">
      <c r="A19" s="283">
        <v>6</v>
      </c>
      <c r="B19" s="75" t="s">
        <v>205</v>
      </c>
      <c r="C19" s="441">
        <f>8520*2</f>
        <v>17040</v>
      </c>
      <c r="D19" s="441">
        <v>1820</v>
      </c>
      <c r="E19" s="441">
        <f t="shared" si="0"/>
        <v>18860</v>
      </c>
      <c r="F19" s="704"/>
      <c r="G19" s="186">
        <v>2840</v>
      </c>
      <c r="H19" s="186">
        <v>2840</v>
      </c>
      <c r="I19" s="186">
        <f t="shared" si="1"/>
        <v>22720</v>
      </c>
      <c r="J19" s="395">
        <v>3223.6</v>
      </c>
      <c r="K19" s="186">
        <f t="shared" si="2"/>
        <v>31623.599999999999</v>
      </c>
    </row>
    <row r="20" spans="1:11" x14ac:dyDescent="0.35">
      <c r="A20" s="283">
        <v>7</v>
      </c>
      <c r="B20" s="75" t="s">
        <v>708</v>
      </c>
      <c r="C20" s="441">
        <f>8520*2</f>
        <v>17040</v>
      </c>
      <c r="D20" s="441">
        <v>1820</v>
      </c>
      <c r="E20" s="441">
        <f t="shared" si="0"/>
        <v>18860</v>
      </c>
      <c r="F20" s="704"/>
      <c r="G20" s="186">
        <v>2840</v>
      </c>
      <c r="H20" s="186">
        <v>2840</v>
      </c>
      <c r="I20" s="186">
        <f t="shared" si="1"/>
        <v>22720</v>
      </c>
      <c r="J20" s="395">
        <v>3223.6</v>
      </c>
      <c r="K20" s="186">
        <f t="shared" si="2"/>
        <v>31623.599999999999</v>
      </c>
    </row>
    <row r="21" spans="1:11" x14ac:dyDescent="0.35">
      <c r="A21" s="283">
        <v>8</v>
      </c>
      <c r="B21" s="75" t="s">
        <v>703</v>
      </c>
      <c r="C21" s="441">
        <f>9159*2</f>
        <v>18318</v>
      </c>
      <c r="D21" s="441">
        <v>1820</v>
      </c>
      <c r="E21" s="441">
        <f t="shared" si="0"/>
        <v>20138</v>
      </c>
      <c r="F21" s="704"/>
      <c r="G21" s="186">
        <v>3053</v>
      </c>
      <c r="H21" s="186">
        <v>3053</v>
      </c>
      <c r="I21" s="186">
        <f t="shared" si="1"/>
        <v>24424</v>
      </c>
      <c r="J21" s="395">
        <v>3223.6</v>
      </c>
      <c r="K21" s="186">
        <f t="shared" si="2"/>
        <v>33753.599999999999</v>
      </c>
    </row>
    <row r="22" spans="1:11" x14ac:dyDescent="0.35">
      <c r="A22" s="283">
        <v>9</v>
      </c>
      <c r="B22" s="75" t="s">
        <v>703</v>
      </c>
      <c r="C22" s="441">
        <f>9159*2</f>
        <v>18318</v>
      </c>
      <c r="D22" s="441">
        <v>1820</v>
      </c>
      <c r="E22" s="441">
        <f t="shared" si="0"/>
        <v>20138</v>
      </c>
      <c r="F22" s="704"/>
      <c r="G22" s="186">
        <v>3053</v>
      </c>
      <c r="H22" s="186">
        <v>3053</v>
      </c>
      <c r="I22" s="186">
        <f t="shared" si="1"/>
        <v>24424</v>
      </c>
      <c r="J22" s="395">
        <v>3223.6</v>
      </c>
      <c r="K22" s="186">
        <f t="shared" si="2"/>
        <v>33753.599999999999</v>
      </c>
    </row>
    <row r="23" spans="1:11" x14ac:dyDescent="0.35">
      <c r="A23" s="283">
        <v>10</v>
      </c>
      <c r="B23" s="75" t="s">
        <v>703</v>
      </c>
      <c r="C23" s="441">
        <f>8520*2</f>
        <v>17040</v>
      </c>
      <c r="D23" s="441">
        <v>1820</v>
      </c>
      <c r="E23" s="441">
        <f t="shared" si="0"/>
        <v>18860</v>
      </c>
      <c r="F23" s="704"/>
      <c r="G23" s="186">
        <v>2840</v>
      </c>
      <c r="H23" s="186">
        <v>2840</v>
      </c>
      <c r="I23" s="186">
        <f t="shared" si="1"/>
        <v>22720</v>
      </c>
      <c r="J23" s="395">
        <v>3223.6</v>
      </c>
      <c r="K23" s="186">
        <f t="shared" si="2"/>
        <v>31623.599999999999</v>
      </c>
    </row>
    <row r="24" spans="1:11" x14ac:dyDescent="0.35">
      <c r="A24" s="283">
        <v>11</v>
      </c>
      <c r="B24" s="75" t="s">
        <v>703</v>
      </c>
      <c r="C24" s="441">
        <f>8520*2</f>
        <v>17040</v>
      </c>
      <c r="D24" s="441">
        <v>1820</v>
      </c>
      <c r="E24" s="441">
        <f t="shared" si="0"/>
        <v>18860</v>
      </c>
      <c r="F24" s="704"/>
      <c r="G24" s="186">
        <v>2840</v>
      </c>
      <c r="H24" s="186">
        <v>2840</v>
      </c>
      <c r="I24" s="186">
        <f t="shared" si="1"/>
        <v>22720</v>
      </c>
      <c r="J24" s="395">
        <v>3223.6</v>
      </c>
      <c r="K24" s="186">
        <f t="shared" si="2"/>
        <v>31623.599999999999</v>
      </c>
    </row>
    <row r="25" spans="1:11" x14ac:dyDescent="0.35">
      <c r="A25" s="283">
        <v>12</v>
      </c>
      <c r="B25" s="75" t="s">
        <v>703</v>
      </c>
      <c r="C25" s="441">
        <f>9159*2</f>
        <v>18318</v>
      </c>
      <c r="D25" s="441">
        <v>1820</v>
      </c>
      <c r="E25" s="441">
        <f t="shared" si="0"/>
        <v>20138</v>
      </c>
      <c r="F25" s="704"/>
      <c r="G25" s="186">
        <v>3053</v>
      </c>
      <c r="H25" s="186">
        <v>3053</v>
      </c>
      <c r="I25" s="186">
        <f t="shared" si="1"/>
        <v>24424</v>
      </c>
      <c r="J25" s="395">
        <v>3223.6</v>
      </c>
      <c r="K25" s="186">
        <f t="shared" si="2"/>
        <v>33753.599999999999</v>
      </c>
    </row>
    <row r="26" spans="1:11" x14ac:dyDescent="0.35">
      <c r="A26" s="283">
        <v>13</v>
      </c>
      <c r="B26" s="75" t="s">
        <v>703</v>
      </c>
      <c r="C26" s="441">
        <f>7881*2</f>
        <v>15762</v>
      </c>
      <c r="D26" s="441">
        <v>1820</v>
      </c>
      <c r="E26" s="441">
        <f t="shared" si="0"/>
        <v>17582</v>
      </c>
      <c r="F26" s="704"/>
      <c r="G26" s="186">
        <v>2627</v>
      </c>
      <c r="H26" s="186">
        <v>2627</v>
      </c>
      <c r="I26" s="186">
        <f t="shared" si="1"/>
        <v>21016</v>
      </c>
      <c r="J26" s="395">
        <v>3223.6</v>
      </c>
      <c r="K26" s="186">
        <f t="shared" si="2"/>
        <v>29493.599999999999</v>
      </c>
    </row>
    <row r="27" spans="1:11" x14ac:dyDescent="0.35">
      <c r="A27" s="283">
        <v>14</v>
      </c>
      <c r="B27" s="75" t="s">
        <v>703</v>
      </c>
      <c r="C27" s="441">
        <f>6390*2</f>
        <v>12780</v>
      </c>
      <c r="D27" s="441">
        <v>1820</v>
      </c>
      <c r="E27" s="441">
        <f t="shared" si="0"/>
        <v>14600</v>
      </c>
      <c r="F27" s="704"/>
      <c r="G27" s="186">
        <v>2130</v>
      </c>
      <c r="H27" s="186">
        <v>2130</v>
      </c>
      <c r="I27" s="186">
        <f t="shared" si="1"/>
        <v>17040</v>
      </c>
      <c r="J27" s="395">
        <v>3223.6</v>
      </c>
      <c r="K27" s="186">
        <f t="shared" si="2"/>
        <v>24523.599999999999</v>
      </c>
    </row>
    <row r="28" spans="1:11" x14ac:dyDescent="0.35">
      <c r="A28" s="283">
        <v>15</v>
      </c>
      <c r="B28" s="75" t="s">
        <v>703</v>
      </c>
      <c r="C28" s="441">
        <f>6390*2</f>
        <v>12780</v>
      </c>
      <c r="D28" s="441">
        <v>1820</v>
      </c>
      <c r="E28" s="441">
        <f t="shared" si="0"/>
        <v>14600</v>
      </c>
      <c r="F28" s="704"/>
      <c r="G28" s="186">
        <v>2130</v>
      </c>
      <c r="H28" s="186">
        <v>2130</v>
      </c>
      <c r="I28" s="186">
        <f t="shared" si="1"/>
        <v>17040</v>
      </c>
      <c r="J28" s="395">
        <v>3223.6</v>
      </c>
      <c r="K28" s="186">
        <f t="shared" si="2"/>
        <v>24523.599999999999</v>
      </c>
    </row>
    <row r="29" spans="1:11" x14ac:dyDescent="0.35">
      <c r="A29" s="283">
        <v>16</v>
      </c>
      <c r="B29" s="75" t="s">
        <v>703</v>
      </c>
      <c r="C29" s="441">
        <f>6390*2</f>
        <v>12780</v>
      </c>
      <c r="D29" s="441">
        <v>1820</v>
      </c>
      <c r="E29" s="441">
        <f t="shared" si="0"/>
        <v>14600</v>
      </c>
      <c r="F29" s="704"/>
      <c r="G29" s="186">
        <v>2130</v>
      </c>
      <c r="H29" s="186">
        <v>2130</v>
      </c>
      <c r="I29" s="186">
        <f t="shared" si="1"/>
        <v>17040</v>
      </c>
      <c r="J29" s="395">
        <v>3223.6</v>
      </c>
      <c r="K29" s="186">
        <f t="shared" si="2"/>
        <v>24523.599999999999</v>
      </c>
    </row>
    <row r="30" spans="1:11" x14ac:dyDescent="0.35">
      <c r="A30" s="283">
        <v>17</v>
      </c>
      <c r="B30" s="75" t="s">
        <v>703</v>
      </c>
      <c r="C30" s="441">
        <f t="shared" ref="C30:C35" si="3">5150*2</f>
        <v>10300</v>
      </c>
      <c r="D30" s="441">
        <v>1820</v>
      </c>
      <c r="E30" s="441">
        <f t="shared" si="0"/>
        <v>12120</v>
      </c>
      <c r="F30" s="704"/>
      <c r="G30" s="186">
        <v>1716.6666666666665</v>
      </c>
      <c r="H30" s="186">
        <v>1716.6666666666665</v>
      </c>
      <c r="I30" s="186">
        <f t="shared" si="1"/>
        <v>13733.333333333332</v>
      </c>
      <c r="J30" s="395">
        <v>0</v>
      </c>
      <c r="K30" s="186">
        <f t="shared" si="2"/>
        <v>17166.666666666664</v>
      </c>
    </row>
    <row r="31" spans="1:11" x14ac:dyDescent="0.35">
      <c r="A31" s="283">
        <v>18</v>
      </c>
      <c r="B31" s="75" t="s">
        <v>703</v>
      </c>
      <c r="C31" s="441">
        <f t="shared" si="3"/>
        <v>10300</v>
      </c>
      <c r="D31" s="441">
        <v>1820</v>
      </c>
      <c r="E31" s="441">
        <f t="shared" si="0"/>
        <v>12120</v>
      </c>
      <c r="F31" s="704"/>
      <c r="G31" s="186">
        <v>1716.6666666666665</v>
      </c>
      <c r="H31" s="186">
        <v>1716.6666666666665</v>
      </c>
      <c r="I31" s="186">
        <f t="shared" si="1"/>
        <v>13733.333333333332</v>
      </c>
      <c r="J31" s="395">
        <v>0</v>
      </c>
      <c r="K31" s="186">
        <f t="shared" si="2"/>
        <v>17166.666666666664</v>
      </c>
    </row>
    <row r="32" spans="1:11" x14ac:dyDescent="0.35">
      <c r="A32" s="283">
        <v>19</v>
      </c>
      <c r="B32" s="75" t="s">
        <v>703</v>
      </c>
      <c r="C32" s="441">
        <f t="shared" si="3"/>
        <v>10300</v>
      </c>
      <c r="D32" s="441">
        <v>1820</v>
      </c>
      <c r="E32" s="441">
        <f t="shared" si="0"/>
        <v>12120</v>
      </c>
      <c r="F32" s="704"/>
      <c r="G32" s="186">
        <v>1716.6666666666665</v>
      </c>
      <c r="H32" s="186">
        <v>1716.6666666666665</v>
      </c>
      <c r="I32" s="186">
        <f t="shared" si="1"/>
        <v>13733.333333333332</v>
      </c>
      <c r="J32" s="395">
        <v>0</v>
      </c>
      <c r="K32" s="186">
        <f t="shared" si="2"/>
        <v>17166.666666666664</v>
      </c>
    </row>
    <row r="33" spans="1:11" x14ac:dyDescent="0.35">
      <c r="A33" s="283">
        <v>20</v>
      </c>
      <c r="B33" s="75" t="s">
        <v>703</v>
      </c>
      <c r="C33" s="441">
        <f t="shared" si="3"/>
        <v>10300</v>
      </c>
      <c r="D33" s="441">
        <v>1820</v>
      </c>
      <c r="E33" s="441">
        <f t="shared" si="0"/>
        <v>12120</v>
      </c>
      <c r="F33" s="704"/>
      <c r="G33" s="186">
        <v>1716.6666666666699</v>
      </c>
      <c r="H33" s="186">
        <v>1716.6666666666665</v>
      </c>
      <c r="I33" s="186">
        <f t="shared" si="1"/>
        <v>13733.333333333332</v>
      </c>
      <c r="J33" s="395">
        <v>0</v>
      </c>
      <c r="K33" s="186">
        <f t="shared" si="2"/>
        <v>17166.666666666668</v>
      </c>
    </row>
    <row r="34" spans="1:11" x14ac:dyDescent="0.35">
      <c r="A34" s="283">
        <v>21</v>
      </c>
      <c r="B34" s="75" t="s">
        <v>703</v>
      </c>
      <c r="C34" s="441">
        <f t="shared" si="3"/>
        <v>10300</v>
      </c>
      <c r="D34" s="441">
        <v>1820</v>
      </c>
      <c r="E34" s="441">
        <f t="shared" si="0"/>
        <v>12120</v>
      </c>
      <c r="F34" s="704"/>
      <c r="G34" s="186">
        <v>1716.6666666666665</v>
      </c>
      <c r="H34" s="186">
        <v>1716.6666666666665</v>
      </c>
      <c r="I34" s="186">
        <f t="shared" si="1"/>
        <v>13733.333333333332</v>
      </c>
      <c r="J34" s="395">
        <v>0</v>
      </c>
      <c r="K34" s="186">
        <f t="shared" si="2"/>
        <v>17166.666666666664</v>
      </c>
    </row>
    <row r="35" spans="1:11" x14ac:dyDescent="0.35">
      <c r="A35" s="283">
        <v>22</v>
      </c>
      <c r="B35" s="75" t="s">
        <v>703</v>
      </c>
      <c r="C35" s="441">
        <f t="shared" si="3"/>
        <v>10300</v>
      </c>
      <c r="D35" s="441">
        <v>1820</v>
      </c>
      <c r="E35" s="441">
        <f t="shared" si="0"/>
        <v>12120</v>
      </c>
      <c r="F35" s="704"/>
      <c r="G35" s="186">
        <v>860.68493150684924</v>
      </c>
      <c r="H35" s="186">
        <v>1716.6666666666665</v>
      </c>
      <c r="I35" s="186">
        <f t="shared" si="1"/>
        <v>13733.333333333332</v>
      </c>
      <c r="J35" s="395">
        <v>0</v>
      </c>
      <c r="K35" s="186">
        <f t="shared" si="2"/>
        <v>16310.684931506848</v>
      </c>
    </row>
    <row r="36" spans="1:11" x14ac:dyDescent="0.35">
      <c r="A36" s="283">
        <v>23</v>
      </c>
      <c r="B36" s="75" t="s">
        <v>702</v>
      </c>
      <c r="C36" s="441">
        <f>9159*2</f>
        <v>18318</v>
      </c>
      <c r="D36" s="441">
        <v>1820</v>
      </c>
      <c r="E36" s="441">
        <f t="shared" si="0"/>
        <v>20138</v>
      </c>
      <c r="F36" s="704"/>
      <c r="G36" s="186">
        <v>3053</v>
      </c>
      <c r="H36" s="186">
        <v>3053</v>
      </c>
      <c r="I36" s="186">
        <f t="shared" si="1"/>
        <v>24424</v>
      </c>
      <c r="J36" s="395">
        <v>3223.6</v>
      </c>
      <c r="K36" s="186">
        <f t="shared" si="2"/>
        <v>33753.599999999999</v>
      </c>
    </row>
    <row r="37" spans="1:11" x14ac:dyDescent="0.35">
      <c r="A37" s="283">
        <v>24</v>
      </c>
      <c r="B37" s="75" t="s">
        <v>701</v>
      </c>
      <c r="C37" s="441">
        <f>12780*2</f>
        <v>25560</v>
      </c>
      <c r="D37" s="441">
        <v>1820</v>
      </c>
      <c r="E37" s="441">
        <f t="shared" si="0"/>
        <v>27380</v>
      </c>
      <c r="F37" s="704"/>
      <c r="G37" s="186">
        <v>4260</v>
      </c>
      <c r="H37" s="186">
        <v>4260</v>
      </c>
      <c r="I37" s="186">
        <f t="shared" si="1"/>
        <v>34080</v>
      </c>
      <c r="J37" s="395">
        <v>3223.6</v>
      </c>
      <c r="K37" s="186">
        <f t="shared" si="2"/>
        <v>45823.6</v>
      </c>
    </row>
    <row r="38" spans="1:11" x14ac:dyDescent="0.35">
      <c r="A38" s="283">
        <v>25</v>
      </c>
      <c r="B38" s="75" t="s">
        <v>148</v>
      </c>
      <c r="C38" s="441">
        <f>4526*2</f>
        <v>9052</v>
      </c>
      <c r="D38" s="441">
        <v>1820</v>
      </c>
      <c r="E38" s="441">
        <f t="shared" si="0"/>
        <v>10872</v>
      </c>
      <c r="F38" s="704"/>
      <c r="G38" s="186">
        <v>1508.6666666666667</v>
      </c>
      <c r="H38" s="186">
        <v>1508.6666666666667</v>
      </c>
      <c r="I38" s="186">
        <f t="shared" si="1"/>
        <v>12069.333333333334</v>
      </c>
      <c r="J38" s="395">
        <v>3223.6</v>
      </c>
      <c r="K38" s="186">
        <f t="shared" si="2"/>
        <v>18310.266666666666</v>
      </c>
    </row>
    <row r="39" spans="1:11" ht="14.4" customHeight="1" x14ac:dyDescent="0.35">
      <c r="F39" s="416"/>
    </row>
    <row r="40" spans="1:11" ht="14.4" customHeight="1" x14ac:dyDescent="0.35"/>
  </sheetData>
  <mergeCells count="19">
    <mergeCell ref="A6:K6"/>
    <mergeCell ref="A1:K1"/>
    <mergeCell ref="A2:K2"/>
    <mergeCell ref="A3:K3"/>
    <mergeCell ref="A4:K4"/>
    <mergeCell ref="A5:K5"/>
    <mergeCell ref="F18:F38"/>
    <mergeCell ref="A7:C7"/>
    <mergeCell ref="D7:K7"/>
    <mergeCell ref="A8:A9"/>
    <mergeCell ref="B8:B9"/>
    <mergeCell ref="C8:E8"/>
    <mergeCell ref="F8:F13"/>
    <mergeCell ref="G8:K8"/>
    <mergeCell ref="A15:C15"/>
    <mergeCell ref="A16:A17"/>
    <mergeCell ref="B16:B17"/>
    <mergeCell ref="C16:E16"/>
    <mergeCell ref="G16:K16"/>
  </mergeCells>
  <printOptions horizontalCentered="1"/>
  <pageMargins left="0.47244094488188981" right="0.47244094488188981" top="0.86614173228346458" bottom="0.47244094488188981" header="0" footer="0"/>
  <pageSetup scale="72" fitToHeight="0" orientation="landscape" r:id="rId1"/>
  <headerFooter>
    <oddHeader>&amp;L&amp;G</oddHeader>
    <oddFooter>&amp;R&amp;G</oddFooter>
  </headerFooter>
  <legacyDrawingHF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I252"/>
  <sheetViews>
    <sheetView showGridLines="0" workbookViewId="0">
      <selection activeCell="I14" sqref="I14"/>
    </sheetView>
  </sheetViews>
  <sheetFormatPr baseColWidth="10" defaultColWidth="8.6328125" defaultRowHeight="14.5" x14ac:dyDescent="0.35"/>
  <cols>
    <col min="1" max="1" width="25.90625" style="7" customWidth="1"/>
    <col min="2" max="2" width="35.90625" style="7" customWidth="1"/>
    <col min="3" max="5" width="15.81640625" style="7" customWidth="1"/>
    <col min="6" max="6" width="2.6328125" style="7" customWidth="1"/>
    <col min="7" max="16384" width="8.6328125" style="7"/>
  </cols>
  <sheetData>
    <row r="2" spans="1:9" x14ac:dyDescent="0.35">
      <c r="A2" s="710" t="s">
        <v>1</v>
      </c>
      <c r="B2" s="710"/>
      <c r="C2" s="710"/>
      <c r="D2" s="710"/>
      <c r="E2" s="710"/>
    </row>
    <row r="3" spans="1:9" x14ac:dyDescent="0.35">
      <c r="A3" s="710" t="s">
        <v>84</v>
      </c>
      <c r="B3" s="710"/>
      <c r="C3" s="710"/>
      <c r="D3" s="710"/>
      <c r="E3" s="710"/>
    </row>
    <row r="4" spans="1:9" x14ac:dyDescent="0.35">
      <c r="A4" s="710" t="s">
        <v>36</v>
      </c>
      <c r="B4" s="710"/>
      <c r="C4" s="710"/>
      <c r="D4" s="710"/>
      <c r="E4" s="710"/>
    </row>
    <row r="5" spans="1:9" x14ac:dyDescent="0.35">
      <c r="A5" s="710" t="s">
        <v>83</v>
      </c>
      <c r="B5" s="710"/>
      <c r="C5" s="710"/>
      <c r="D5" s="710"/>
      <c r="E5" s="710"/>
    </row>
    <row r="6" spans="1:9" x14ac:dyDescent="0.35">
      <c r="A6" s="604" t="s">
        <v>82</v>
      </c>
      <c r="B6" s="604"/>
      <c r="C6" s="604"/>
      <c r="D6" s="604"/>
      <c r="E6" s="604"/>
    </row>
    <row r="7" spans="1:9" x14ac:dyDescent="0.35">
      <c r="A7" s="799"/>
      <c r="B7" s="799"/>
      <c r="C7" s="799"/>
      <c r="D7" s="799"/>
      <c r="E7" s="799"/>
      <c r="F7" s="799"/>
    </row>
    <row r="8" spans="1:9" ht="16.25" customHeight="1" x14ac:dyDescent="0.35">
      <c r="A8" s="589" t="s">
        <v>81</v>
      </c>
      <c r="B8" s="589" t="s">
        <v>80</v>
      </c>
      <c r="C8" s="589" t="s">
        <v>79</v>
      </c>
      <c r="D8" s="790" t="s">
        <v>208</v>
      </c>
      <c r="E8" s="790"/>
    </row>
    <row r="9" spans="1:9" x14ac:dyDescent="0.35">
      <c r="A9" s="589"/>
      <c r="B9" s="589"/>
      <c r="C9" s="589"/>
      <c r="D9" s="472" t="s">
        <v>207</v>
      </c>
      <c r="E9" s="472" t="s">
        <v>206</v>
      </c>
    </row>
    <row r="10" spans="1:9" x14ac:dyDescent="0.35">
      <c r="A10" s="168"/>
      <c r="I10" s="49"/>
    </row>
    <row r="11" spans="1:9" s="35" customFormat="1" x14ac:dyDescent="0.35">
      <c r="A11" s="794" t="s">
        <v>29</v>
      </c>
      <c r="B11" s="795"/>
      <c r="C11" s="8"/>
      <c r="D11" s="8"/>
      <c r="E11" s="8"/>
      <c r="F11" s="8"/>
    </row>
    <row r="12" spans="1:9" x14ac:dyDescent="0.35">
      <c r="A12" s="167">
        <v>1200</v>
      </c>
      <c r="B12" s="166" t="s">
        <v>782</v>
      </c>
      <c r="C12" s="33">
        <v>19</v>
      </c>
      <c r="D12" s="32">
        <v>19590.400000000001</v>
      </c>
      <c r="E12" s="32">
        <v>19590.400000000001</v>
      </c>
    </row>
    <row r="13" spans="1:9" x14ac:dyDescent="0.35">
      <c r="A13" s="167">
        <v>1201</v>
      </c>
      <c r="B13" s="166" t="s">
        <v>781</v>
      </c>
      <c r="C13" s="33">
        <v>8</v>
      </c>
      <c r="D13" s="32">
        <v>17324.8</v>
      </c>
      <c r="E13" s="32">
        <v>17324.8</v>
      </c>
    </row>
    <row r="14" spans="1:9" x14ac:dyDescent="0.35">
      <c r="A14" s="167">
        <v>1203</v>
      </c>
      <c r="B14" s="166" t="s">
        <v>780</v>
      </c>
      <c r="C14" s="33">
        <v>29</v>
      </c>
      <c r="D14" s="32">
        <v>21873.599999999999</v>
      </c>
      <c r="E14" s="32">
        <v>21873.599999999999</v>
      </c>
    </row>
    <row r="15" spans="1:9" x14ac:dyDescent="0.35">
      <c r="A15" s="167">
        <v>1204</v>
      </c>
      <c r="B15" s="166" t="s">
        <v>779</v>
      </c>
      <c r="C15" s="33">
        <v>40</v>
      </c>
      <c r="D15" s="32">
        <v>23633.599999999999</v>
      </c>
      <c r="E15" s="32">
        <v>23633.599999999999</v>
      </c>
    </row>
    <row r="16" spans="1:9" x14ac:dyDescent="0.35">
      <c r="A16" s="167">
        <v>1210</v>
      </c>
      <c r="B16" s="166" t="s">
        <v>778</v>
      </c>
      <c r="C16" s="33">
        <v>59</v>
      </c>
      <c r="D16" s="32">
        <v>26153.599999999999</v>
      </c>
      <c r="E16" s="32">
        <v>26153.599999999999</v>
      </c>
    </row>
    <row r="17" spans="1:5" x14ac:dyDescent="0.35">
      <c r="A17" s="167">
        <v>1211</v>
      </c>
      <c r="B17" s="166" t="s">
        <v>777</v>
      </c>
      <c r="C17" s="33">
        <v>41</v>
      </c>
      <c r="D17" s="32">
        <v>29905.599999999999</v>
      </c>
      <c r="E17" s="32">
        <v>29905.599999999999</v>
      </c>
    </row>
    <row r="18" spans="1:5" x14ac:dyDescent="0.35">
      <c r="A18" s="167">
        <v>1212</v>
      </c>
      <c r="B18" s="166" t="s">
        <v>776</v>
      </c>
      <c r="C18" s="33">
        <v>177</v>
      </c>
      <c r="D18" s="32">
        <v>34521.599999999999</v>
      </c>
      <c r="E18" s="32">
        <v>34521.599999999999</v>
      </c>
    </row>
    <row r="19" spans="1:5" x14ac:dyDescent="0.35">
      <c r="A19" s="167">
        <v>1224</v>
      </c>
      <c r="B19" s="166" t="s">
        <v>876</v>
      </c>
      <c r="C19" s="33">
        <v>1</v>
      </c>
      <c r="D19" s="32">
        <v>21873.599999999999</v>
      </c>
      <c r="E19" s="32">
        <v>21873.599999999999</v>
      </c>
    </row>
    <row r="20" spans="1:5" x14ac:dyDescent="0.35">
      <c r="A20" s="167">
        <v>1300</v>
      </c>
      <c r="B20" s="166" t="s">
        <v>773</v>
      </c>
      <c r="C20" s="33">
        <v>2</v>
      </c>
      <c r="D20" s="32">
        <v>9795.2000000000007</v>
      </c>
      <c r="E20" s="32">
        <v>9795.2000000000007</v>
      </c>
    </row>
    <row r="21" spans="1:5" x14ac:dyDescent="0.35">
      <c r="A21" s="167">
        <v>1303</v>
      </c>
      <c r="B21" s="166" t="s">
        <v>771</v>
      </c>
      <c r="C21" s="33">
        <v>11</v>
      </c>
      <c r="D21" s="32">
        <v>10936.8</v>
      </c>
      <c r="E21" s="32">
        <v>10936.8</v>
      </c>
    </row>
    <row r="22" spans="1:5" x14ac:dyDescent="0.35">
      <c r="A22" s="167">
        <v>1304</v>
      </c>
      <c r="B22" s="166" t="s">
        <v>770</v>
      </c>
      <c r="C22" s="33">
        <v>3</v>
      </c>
      <c r="D22" s="32">
        <v>11816.8</v>
      </c>
      <c r="E22" s="32">
        <v>11816.8</v>
      </c>
    </row>
    <row r="23" spans="1:5" x14ac:dyDescent="0.35">
      <c r="A23" s="167">
        <v>1310</v>
      </c>
      <c r="B23" s="166" t="s">
        <v>769</v>
      </c>
      <c r="C23" s="33">
        <v>10</v>
      </c>
      <c r="D23" s="32">
        <v>13076.8</v>
      </c>
      <c r="E23" s="32">
        <v>13076.8</v>
      </c>
    </row>
    <row r="24" spans="1:5" x14ac:dyDescent="0.35">
      <c r="A24" s="167">
        <v>1311</v>
      </c>
      <c r="B24" s="166" t="s">
        <v>768</v>
      </c>
      <c r="C24" s="33">
        <v>3</v>
      </c>
      <c r="D24" s="32">
        <v>14952.8</v>
      </c>
      <c r="E24" s="32">
        <v>14952.8</v>
      </c>
    </row>
    <row r="25" spans="1:5" x14ac:dyDescent="0.35">
      <c r="A25" s="167">
        <v>1312</v>
      </c>
      <c r="B25" s="166" t="s">
        <v>875</v>
      </c>
      <c r="C25" s="33">
        <v>6</v>
      </c>
      <c r="D25" s="32">
        <v>17260.8</v>
      </c>
      <c r="E25" s="32">
        <v>17260.8</v>
      </c>
    </row>
    <row r="26" spans="1:5" x14ac:dyDescent="0.35">
      <c r="A26" s="167">
        <v>1404</v>
      </c>
      <c r="B26" s="166" t="s">
        <v>767</v>
      </c>
      <c r="C26" s="33">
        <v>8</v>
      </c>
      <c r="D26" s="32">
        <v>5772.8</v>
      </c>
      <c r="E26" s="32">
        <v>5772.8</v>
      </c>
    </row>
    <row r="27" spans="1:5" x14ac:dyDescent="0.35">
      <c r="A27" s="167">
        <v>1408</v>
      </c>
      <c r="B27" s="166" t="s">
        <v>766</v>
      </c>
      <c r="C27" s="33">
        <v>17</v>
      </c>
      <c r="D27" s="32">
        <v>3955.2</v>
      </c>
      <c r="E27" s="32">
        <v>3955.2</v>
      </c>
    </row>
    <row r="28" spans="1:5" x14ac:dyDescent="0.35">
      <c r="A28" s="167">
        <v>1412</v>
      </c>
      <c r="B28" s="166" t="s">
        <v>765</v>
      </c>
      <c r="C28" s="33">
        <v>94</v>
      </c>
      <c r="D28" s="32">
        <v>2341.6</v>
      </c>
      <c r="E28" s="32">
        <v>2341.6</v>
      </c>
    </row>
    <row r="29" spans="1:5" x14ac:dyDescent="0.35">
      <c r="A29" s="167">
        <v>1428</v>
      </c>
      <c r="B29" s="166" t="s">
        <v>764</v>
      </c>
      <c r="C29" s="33">
        <v>15</v>
      </c>
      <c r="D29" s="32">
        <v>3563.84</v>
      </c>
      <c r="E29" s="32">
        <v>3563.84</v>
      </c>
    </row>
    <row r="30" spans="1:5" x14ac:dyDescent="0.35">
      <c r="A30" s="167">
        <v>1432</v>
      </c>
      <c r="B30" s="166" t="s">
        <v>763</v>
      </c>
      <c r="C30" s="33">
        <v>32</v>
      </c>
      <c r="D30" s="32">
        <v>9574.4</v>
      </c>
      <c r="E30" s="32">
        <v>9574.4</v>
      </c>
    </row>
    <row r="31" spans="1:5" x14ac:dyDescent="0.35">
      <c r="A31" s="167">
        <v>1521</v>
      </c>
      <c r="B31" s="166" t="s">
        <v>762</v>
      </c>
      <c r="C31" s="33">
        <v>8</v>
      </c>
      <c r="D31" s="32">
        <v>13867.2</v>
      </c>
      <c r="E31" s="32">
        <v>13867.2</v>
      </c>
    </row>
    <row r="32" spans="1:5" x14ac:dyDescent="0.35">
      <c r="A32" s="167">
        <v>1522</v>
      </c>
      <c r="B32" s="166" t="s">
        <v>761</v>
      </c>
      <c r="C32" s="33">
        <v>13</v>
      </c>
      <c r="D32" s="32">
        <v>8355.2000000000007</v>
      </c>
      <c r="E32" s="32">
        <v>8355.2000000000007</v>
      </c>
    </row>
    <row r="33" spans="1:5" x14ac:dyDescent="0.35">
      <c r="A33" s="167">
        <v>1523</v>
      </c>
      <c r="B33" s="166" t="s">
        <v>760</v>
      </c>
      <c r="C33" s="33">
        <v>11</v>
      </c>
      <c r="D33" s="32">
        <v>17868.8</v>
      </c>
      <c r="E33" s="32">
        <v>17868.8</v>
      </c>
    </row>
    <row r="34" spans="1:5" x14ac:dyDescent="0.35">
      <c r="A34" s="167">
        <v>1531</v>
      </c>
      <c r="B34" s="166" t="s">
        <v>759</v>
      </c>
      <c r="C34" s="33">
        <v>5</v>
      </c>
      <c r="D34" s="32">
        <v>19329.599999999999</v>
      </c>
      <c r="E34" s="32">
        <v>19329.599999999999</v>
      </c>
    </row>
    <row r="35" spans="1:5" x14ac:dyDescent="0.35">
      <c r="A35" s="167">
        <v>1532</v>
      </c>
      <c r="B35" s="166" t="s">
        <v>758</v>
      </c>
      <c r="C35" s="33">
        <v>33</v>
      </c>
      <c r="D35" s="32">
        <v>20822.399999999998</v>
      </c>
      <c r="E35" s="32">
        <v>20822.399999999998</v>
      </c>
    </row>
    <row r="36" spans="1:5" x14ac:dyDescent="0.35">
      <c r="A36" s="167">
        <v>1615</v>
      </c>
      <c r="B36" s="166" t="s">
        <v>874</v>
      </c>
      <c r="C36" s="33">
        <v>7</v>
      </c>
      <c r="D36" s="32">
        <v>2663.9999999999995</v>
      </c>
      <c r="E36" s="32">
        <v>2663.9999999999995</v>
      </c>
    </row>
    <row r="37" spans="1:5" x14ac:dyDescent="0.35">
      <c r="A37" s="167">
        <v>1616</v>
      </c>
      <c r="B37" s="166" t="s">
        <v>873</v>
      </c>
      <c r="C37" s="33">
        <v>6</v>
      </c>
      <c r="D37" s="32">
        <v>2663.9999999999995</v>
      </c>
      <c r="E37" s="32">
        <v>2663.9999999999995</v>
      </c>
    </row>
    <row r="38" spans="1:5" x14ac:dyDescent="0.35">
      <c r="A38" s="167">
        <v>1617</v>
      </c>
      <c r="B38" s="166" t="s">
        <v>872</v>
      </c>
      <c r="C38" s="33">
        <v>2</v>
      </c>
      <c r="D38" s="32">
        <v>2663.9999999999995</v>
      </c>
      <c r="E38" s="32">
        <v>2663.9999999999995</v>
      </c>
    </row>
    <row r="39" spans="1:5" x14ac:dyDescent="0.35">
      <c r="A39" s="167">
        <v>1625</v>
      </c>
      <c r="B39" s="166" t="s">
        <v>871</v>
      </c>
      <c r="C39" s="33">
        <v>1</v>
      </c>
      <c r="D39" s="32">
        <v>3827.2</v>
      </c>
      <c r="E39" s="32">
        <v>3827.2</v>
      </c>
    </row>
    <row r="40" spans="1:5" x14ac:dyDescent="0.35">
      <c r="A40" s="167">
        <v>2200</v>
      </c>
      <c r="B40" s="166" t="s">
        <v>757</v>
      </c>
      <c r="C40" s="33">
        <v>4</v>
      </c>
      <c r="D40" s="32">
        <v>19590.400000000001</v>
      </c>
      <c r="E40" s="32">
        <v>19590.400000000001</v>
      </c>
    </row>
    <row r="41" spans="1:5" x14ac:dyDescent="0.35">
      <c r="A41" s="167">
        <v>2203</v>
      </c>
      <c r="B41" s="166" t="s">
        <v>755</v>
      </c>
      <c r="C41" s="33">
        <v>8</v>
      </c>
      <c r="D41" s="32">
        <v>21873.599999999999</v>
      </c>
      <c r="E41" s="32">
        <v>21873.599999999999</v>
      </c>
    </row>
    <row r="42" spans="1:5" x14ac:dyDescent="0.35">
      <c r="A42" s="167">
        <v>2204</v>
      </c>
      <c r="B42" s="166" t="s">
        <v>754</v>
      </c>
      <c r="C42" s="33">
        <v>7</v>
      </c>
      <c r="D42" s="32">
        <v>23633.599999999999</v>
      </c>
      <c r="E42" s="32">
        <v>23633.599999999999</v>
      </c>
    </row>
    <row r="43" spans="1:5" x14ac:dyDescent="0.35">
      <c r="A43" s="167">
        <v>2210</v>
      </c>
      <c r="B43" s="166" t="s">
        <v>753</v>
      </c>
      <c r="C43" s="33">
        <v>22</v>
      </c>
      <c r="D43" s="32">
        <v>26153.599999999999</v>
      </c>
      <c r="E43" s="32">
        <v>26153.599999999999</v>
      </c>
    </row>
    <row r="44" spans="1:5" x14ac:dyDescent="0.35">
      <c r="A44" s="167">
        <v>2211</v>
      </c>
      <c r="B44" s="166" t="s">
        <v>752</v>
      </c>
      <c r="C44" s="33">
        <v>35</v>
      </c>
      <c r="D44" s="32">
        <v>29905.599999999999</v>
      </c>
      <c r="E44" s="32">
        <v>29905.599999999999</v>
      </c>
    </row>
    <row r="45" spans="1:5" x14ac:dyDescent="0.35">
      <c r="A45" s="167">
        <v>2213</v>
      </c>
      <c r="B45" s="166" t="s">
        <v>870</v>
      </c>
      <c r="C45" s="33">
        <v>153</v>
      </c>
      <c r="D45" s="32">
        <v>34521.599999999999</v>
      </c>
      <c r="E45" s="32">
        <v>34521.599999999999</v>
      </c>
    </row>
    <row r="46" spans="1:5" x14ac:dyDescent="0.35">
      <c r="A46" s="167">
        <v>3105</v>
      </c>
      <c r="B46" s="166" t="s">
        <v>751</v>
      </c>
      <c r="C46" s="33">
        <v>1</v>
      </c>
      <c r="D46" s="32">
        <v>5366.4</v>
      </c>
      <c r="E46" s="32">
        <v>5366.4</v>
      </c>
    </row>
    <row r="47" spans="1:5" x14ac:dyDescent="0.35">
      <c r="A47" s="167">
        <v>3108</v>
      </c>
      <c r="B47" s="166" t="s">
        <v>869</v>
      </c>
      <c r="C47" s="33">
        <v>7</v>
      </c>
      <c r="D47" s="32">
        <v>5097.6000000000004</v>
      </c>
      <c r="E47" s="32">
        <v>5097.6000000000004</v>
      </c>
    </row>
    <row r="48" spans="1:5" x14ac:dyDescent="0.35">
      <c r="A48" s="167">
        <v>3109</v>
      </c>
      <c r="B48" s="166" t="s">
        <v>750</v>
      </c>
      <c r="C48" s="33">
        <v>13</v>
      </c>
      <c r="D48" s="32">
        <v>5075.2</v>
      </c>
      <c r="E48" s="32">
        <v>5075.2</v>
      </c>
    </row>
    <row r="49" spans="1:5" x14ac:dyDescent="0.35">
      <c r="A49" s="167">
        <v>3112</v>
      </c>
      <c r="B49" s="166" t="s">
        <v>749</v>
      </c>
      <c r="C49" s="33">
        <v>2</v>
      </c>
      <c r="D49" s="32">
        <v>7024</v>
      </c>
      <c r="E49" s="32">
        <v>7024</v>
      </c>
    </row>
    <row r="50" spans="1:5" x14ac:dyDescent="0.35">
      <c r="A50" s="167">
        <v>3113</v>
      </c>
      <c r="B50" s="166" t="s">
        <v>748</v>
      </c>
      <c r="C50" s="33">
        <v>5</v>
      </c>
      <c r="D50" s="32">
        <v>3335.2</v>
      </c>
      <c r="E50" s="32">
        <v>3335.2</v>
      </c>
    </row>
    <row r="51" spans="1:5" x14ac:dyDescent="0.35">
      <c r="A51" s="167">
        <v>3114</v>
      </c>
      <c r="B51" s="166" t="s">
        <v>747</v>
      </c>
      <c r="C51" s="33">
        <v>6</v>
      </c>
      <c r="D51" s="32">
        <v>5366.4</v>
      </c>
      <c r="E51" s="32">
        <v>5366.4</v>
      </c>
    </row>
    <row r="52" spans="1:5" x14ac:dyDescent="0.35">
      <c r="A52" s="167">
        <v>3116</v>
      </c>
      <c r="B52" s="166" t="s">
        <v>746</v>
      </c>
      <c r="C52" s="33">
        <v>1</v>
      </c>
      <c r="D52" s="32">
        <v>5075.2</v>
      </c>
      <c r="E52" s="32">
        <v>5075.2</v>
      </c>
    </row>
    <row r="53" spans="1:5" x14ac:dyDescent="0.35">
      <c r="A53" s="167">
        <v>3117</v>
      </c>
      <c r="B53" s="166" t="s">
        <v>868</v>
      </c>
      <c r="C53" s="33">
        <v>1</v>
      </c>
      <c r="D53" s="32">
        <v>5406.4</v>
      </c>
      <c r="E53" s="32">
        <v>5406.4</v>
      </c>
    </row>
    <row r="54" spans="1:5" x14ac:dyDescent="0.35">
      <c r="A54" s="167">
        <v>3118</v>
      </c>
      <c r="B54" s="166" t="s">
        <v>867</v>
      </c>
      <c r="C54" s="33">
        <v>3</v>
      </c>
      <c r="D54" s="32">
        <v>7894.4</v>
      </c>
      <c r="E54" s="32">
        <v>7894.4</v>
      </c>
    </row>
    <row r="55" spans="1:5" x14ac:dyDescent="0.35">
      <c r="A55" s="167">
        <v>3119</v>
      </c>
      <c r="B55" s="166" t="s">
        <v>866</v>
      </c>
      <c r="C55" s="33">
        <v>2</v>
      </c>
      <c r="D55" s="32">
        <v>8110.4</v>
      </c>
      <c r="E55" s="32">
        <v>8110.4</v>
      </c>
    </row>
    <row r="56" spans="1:5" x14ac:dyDescent="0.35">
      <c r="A56" s="167">
        <v>3120</v>
      </c>
      <c r="B56" s="166" t="s">
        <v>745</v>
      </c>
      <c r="C56" s="33">
        <v>3</v>
      </c>
      <c r="D56" s="32">
        <v>5750.4</v>
      </c>
      <c r="E56" s="32">
        <v>5750.4</v>
      </c>
    </row>
    <row r="57" spans="1:5" x14ac:dyDescent="0.35">
      <c r="A57" s="167">
        <v>3122</v>
      </c>
      <c r="B57" s="166" t="s">
        <v>865</v>
      </c>
      <c r="C57" s="33">
        <v>8</v>
      </c>
      <c r="D57" s="32">
        <v>5908.8</v>
      </c>
      <c r="E57" s="32">
        <v>5908.8</v>
      </c>
    </row>
    <row r="58" spans="1:5" x14ac:dyDescent="0.35">
      <c r="A58" s="167">
        <v>3123</v>
      </c>
      <c r="B58" s="166" t="s">
        <v>864</v>
      </c>
      <c r="C58" s="33">
        <v>8</v>
      </c>
      <c r="D58" s="32">
        <v>6892.8</v>
      </c>
      <c r="E58" s="32">
        <v>6892.8</v>
      </c>
    </row>
    <row r="59" spans="1:5" x14ac:dyDescent="0.35">
      <c r="A59" s="167">
        <v>3124</v>
      </c>
      <c r="B59" s="166" t="s">
        <v>863</v>
      </c>
      <c r="C59" s="33">
        <v>26</v>
      </c>
      <c r="D59" s="32">
        <v>7436</v>
      </c>
      <c r="E59" s="32">
        <v>7436</v>
      </c>
    </row>
    <row r="60" spans="1:5" x14ac:dyDescent="0.35">
      <c r="A60" s="167">
        <v>3126</v>
      </c>
      <c r="B60" s="166" t="s">
        <v>862</v>
      </c>
      <c r="C60" s="33">
        <v>5</v>
      </c>
      <c r="D60" s="32">
        <v>5366.4</v>
      </c>
      <c r="E60" s="32">
        <v>5366.4</v>
      </c>
    </row>
    <row r="61" spans="1:5" x14ac:dyDescent="0.35">
      <c r="A61" s="167">
        <v>3127</v>
      </c>
      <c r="B61" s="166" t="s">
        <v>861</v>
      </c>
      <c r="C61" s="33">
        <v>6</v>
      </c>
      <c r="D61" s="32">
        <v>7504.2</v>
      </c>
      <c r="E61" s="32">
        <v>7504.2</v>
      </c>
    </row>
    <row r="62" spans="1:5" x14ac:dyDescent="0.35">
      <c r="A62" s="167">
        <v>3128</v>
      </c>
      <c r="B62" s="166" t="s">
        <v>860</v>
      </c>
      <c r="C62" s="33">
        <v>1</v>
      </c>
      <c r="D62" s="32">
        <v>9536.4</v>
      </c>
      <c r="E62" s="32">
        <v>9536.4</v>
      </c>
    </row>
    <row r="63" spans="1:5" x14ac:dyDescent="0.35">
      <c r="A63" s="167">
        <v>3129</v>
      </c>
      <c r="B63" s="166" t="s">
        <v>859</v>
      </c>
      <c r="C63" s="33">
        <v>1</v>
      </c>
      <c r="D63" s="32">
        <v>5908.8</v>
      </c>
      <c r="E63" s="32">
        <v>5908.8</v>
      </c>
    </row>
    <row r="64" spans="1:5" x14ac:dyDescent="0.35">
      <c r="A64" s="167">
        <v>3131</v>
      </c>
      <c r="B64" s="166" t="s">
        <v>744</v>
      </c>
      <c r="C64" s="33">
        <v>4</v>
      </c>
      <c r="D64" s="32">
        <v>5366.4</v>
      </c>
      <c r="E64" s="32">
        <v>5366.4</v>
      </c>
    </row>
    <row r="65" spans="1:5" x14ac:dyDescent="0.35">
      <c r="A65" s="167">
        <v>3133</v>
      </c>
      <c r="B65" s="166" t="s">
        <v>743</v>
      </c>
      <c r="C65" s="33">
        <v>11</v>
      </c>
      <c r="D65" s="32">
        <v>4881.6000000000004</v>
      </c>
      <c r="E65" s="32">
        <v>4881.6000000000004</v>
      </c>
    </row>
    <row r="66" spans="1:5" x14ac:dyDescent="0.35">
      <c r="A66" s="167">
        <v>3134</v>
      </c>
      <c r="B66" s="166" t="s">
        <v>858</v>
      </c>
      <c r="C66" s="33">
        <v>5</v>
      </c>
      <c r="D66" s="32">
        <v>5075.2</v>
      </c>
      <c r="E66" s="32">
        <v>5075.2</v>
      </c>
    </row>
    <row r="67" spans="1:5" x14ac:dyDescent="0.35">
      <c r="A67" s="167">
        <v>3137</v>
      </c>
      <c r="B67" s="166" t="s">
        <v>742</v>
      </c>
      <c r="C67" s="33">
        <v>6</v>
      </c>
      <c r="D67" s="32">
        <v>4324.8</v>
      </c>
      <c r="E67" s="32">
        <v>4324.8</v>
      </c>
    </row>
    <row r="68" spans="1:5" x14ac:dyDescent="0.35">
      <c r="A68" s="167">
        <v>3138</v>
      </c>
      <c r="B68" s="166" t="s">
        <v>738</v>
      </c>
      <c r="C68" s="33">
        <v>3</v>
      </c>
      <c r="D68" s="32">
        <v>5075.2</v>
      </c>
      <c r="E68" s="32">
        <v>5075.2</v>
      </c>
    </row>
    <row r="69" spans="1:5" x14ac:dyDescent="0.35">
      <c r="A69" s="167">
        <v>3139</v>
      </c>
      <c r="B69" s="166" t="s">
        <v>844</v>
      </c>
      <c r="C69" s="33">
        <v>2</v>
      </c>
      <c r="D69" s="32">
        <v>5668.8</v>
      </c>
      <c r="E69" s="32">
        <v>5668.8</v>
      </c>
    </row>
    <row r="70" spans="1:5" x14ac:dyDescent="0.35">
      <c r="A70" s="167">
        <v>3140</v>
      </c>
      <c r="B70" s="166" t="s">
        <v>857</v>
      </c>
      <c r="C70" s="33">
        <v>2</v>
      </c>
      <c r="D70" s="32">
        <v>7024</v>
      </c>
      <c r="E70" s="32">
        <v>7024</v>
      </c>
    </row>
    <row r="71" spans="1:5" x14ac:dyDescent="0.35">
      <c r="A71" s="167">
        <v>3142</v>
      </c>
      <c r="B71" s="166" t="s">
        <v>856</v>
      </c>
      <c r="C71" s="33">
        <v>2</v>
      </c>
      <c r="D71" s="32">
        <v>5366.4</v>
      </c>
      <c r="E71" s="32">
        <v>5366.4</v>
      </c>
    </row>
    <row r="72" spans="1:5" x14ac:dyDescent="0.35">
      <c r="A72" s="167">
        <v>3143</v>
      </c>
      <c r="B72" s="166" t="s">
        <v>855</v>
      </c>
      <c r="C72" s="33">
        <v>6</v>
      </c>
      <c r="D72" s="32">
        <v>5668.8</v>
      </c>
      <c r="E72" s="32">
        <v>5668.8</v>
      </c>
    </row>
    <row r="73" spans="1:5" x14ac:dyDescent="0.35">
      <c r="A73" s="167">
        <v>3144</v>
      </c>
      <c r="B73" s="166" t="s">
        <v>854</v>
      </c>
      <c r="C73" s="33">
        <v>8</v>
      </c>
      <c r="D73" s="32">
        <v>5366.4</v>
      </c>
      <c r="E73" s="32">
        <v>5366.4</v>
      </c>
    </row>
    <row r="74" spans="1:5" x14ac:dyDescent="0.35">
      <c r="A74" s="167">
        <v>3148</v>
      </c>
      <c r="B74" s="166" t="s">
        <v>853</v>
      </c>
      <c r="C74" s="33">
        <v>3</v>
      </c>
      <c r="D74" s="32">
        <v>5366.4</v>
      </c>
      <c r="E74" s="32">
        <v>5366.4</v>
      </c>
    </row>
    <row r="75" spans="1:5" x14ac:dyDescent="0.35">
      <c r="A75" s="167">
        <v>3149</v>
      </c>
      <c r="B75" s="166" t="s">
        <v>852</v>
      </c>
      <c r="C75" s="33">
        <v>9</v>
      </c>
      <c r="D75" s="32">
        <v>7166.4</v>
      </c>
      <c r="E75" s="32">
        <v>7166.4</v>
      </c>
    </row>
    <row r="76" spans="1:5" x14ac:dyDescent="0.35">
      <c r="A76" s="167">
        <v>3150</v>
      </c>
      <c r="B76" s="166" t="s">
        <v>741</v>
      </c>
      <c r="C76" s="33">
        <v>12</v>
      </c>
      <c r="D76" s="32">
        <v>8819.2000000000007</v>
      </c>
      <c r="E76" s="32">
        <v>8819.2000000000007</v>
      </c>
    </row>
    <row r="77" spans="1:5" x14ac:dyDescent="0.35">
      <c r="A77" s="167">
        <v>3151</v>
      </c>
      <c r="B77" s="166" t="s">
        <v>851</v>
      </c>
      <c r="C77" s="33">
        <v>24</v>
      </c>
      <c r="D77" s="32">
        <v>9948.7999999999993</v>
      </c>
      <c r="E77" s="32">
        <v>9948.7999999999993</v>
      </c>
    </row>
    <row r="78" spans="1:5" x14ac:dyDescent="0.35">
      <c r="A78" s="167">
        <v>3152</v>
      </c>
      <c r="B78" s="166" t="s">
        <v>740</v>
      </c>
      <c r="C78" s="33">
        <v>8</v>
      </c>
      <c r="D78" s="32">
        <v>11331.199999999997</v>
      </c>
      <c r="E78" s="32">
        <v>11331.199999999997</v>
      </c>
    </row>
    <row r="79" spans="1:5" x14ac:dyDescent="0.35">
      <c r="A79" s="167">
        <v>3153</v>
      </c>
      <c r="B79" s="166" t="s">
        <v>850</v>
      </c>
      <c r="C79" s="33">
        <v>5</v>
      </c>
      <c r="D79" s="32">
        <v>12849.6</v>
      </c>
      <c r="E79" s="32">
        <v>12849.6</v>
      </c>
    </row>
    <row r="80" spans="1:5" x14ac:dyDescent="0.35">
      <c r="A80" s="167">
        <v>3155</v>
      </c>
      <c r="B80" s="166" t="s">
        <v>739</v>
      </c>
      <c r="C80" s="33">
        <v>2</v>
      </c>
      <c r="D80" s="32">
        <v>8692.7999999999993</v>
      </c>
      <c r="E80" s="32">
        <v>8692.7999999999993</v>
      </c>
    </row>
    <row r="81" spans="1:5" x14ac:dyDescent="0.35">
      <c r="A81" s="167">
        <v>3165</v>
      </c>
      <c r="B81" s="166" t="s">
        <v>849</v>
      </c>
      <c r="C81" s="33">
        <v>9</v>
      </c>
      <c r="D81" s="32">
        <v>5668.8</v>
      </c>
      <c r="E81" s="32">
        <v>5668.8</v>
      </c>
    </row>
    <row r="82" spans="1:5" x14ac:dyDescent="0.35">
      <c r="A82" s="167">
        <v>3166</v>
      </c>
      <c r="B82" s="166" t="s">
        <v>848</v>
      </c>
      <c r="C82" s="33">
        <v>9</v>
      </c>
      <c r="D82" s="32">
        <v>8110.4</v>
      </c>
      <c r="E82" s="32">
        <v>8110.4</v>
      </c>
    </row>
    <row r="83" spans="1:5" x14ac:dyDescent="0.35">
      <c r="A83" s="167">
        <v>3167</v>
      </c>
      <c r="B83" s="166" t="s">
        <v>847</v>
      </c>
      <c r="C83" s="33">
        <v>3</v>
      </c>
      <c r="D83" s="32">
        <v>8692.7999999999993</v>
      </c>
      <c r="E83" s="32">
        <v>8692.7999999999993</v>
      </c>
    </row>
    <row r="84" spans="1:5" x14ac:dyDescent="0.35">
      <c r="A84" s="167">
        <v>3168</v>
      </c>
      <c r="B84" s="166" t="s">
        <v>846</v>
      </c>
      <c r="C84" s="33">
        <v>4</v>
      </c>
      <c r="D84" s="32">
        <v>11959.68</v>
      </c>
      <c r="E84" s="32">
        <v>11959.68</v>
      </c>
    </row>
    <row r="85" spans="1:5" x14ac:dyDescent="0.35">
      <c r="A85" s="167">
        <v>3169</v>
      </c>
      <c r="B85" s="166" t="s">
        <v>845</v>
      </c>
      <c r="C85" s="33">
        <v>3</v>
      </c>
      <c r="D85" s="32">
        <v>11230.4</v>
      </c>
      <c r="E85" s="32">
        <v>11230.4</v>
      </c>
    </row>
    <row r="86" spans="1:5" x14ac:dyDescent="0.35">
      <c r="A86" s="167">
        <v>3170</v>
      </c>
      <c r="B86" s="166" t="s">
        <v>738</v>
      </c>
      <c r="C86" s="33">
        <v>2</v>
      </c>
      <c r="D86" s="32">
        <v>8110.4</v>
      </c>
      <c r="E86" s="32">
        <v>8110.4</v>
      </c>
    </row>
    <row r="87" spans="1:5" x14ac:dyDescent="0.35">
      <c r="A87" s="167">
        <v>3171</v>
      </c>
      <c r="B87" s="166" t="s">
        <v>844</v>
      </c>
      <c r="C87" s="33">
        <v>1</v>
      </c>
      <c r="D87" s="32">
        <v>9156.7999999999993</v>
      </c>
      <c r="E87" s="32">
        <v>9156.7999999999993</v>
      </c>
    </row>
    <row r="88" spans="1:5" x14ac:dyDescent="0.35">
      <c r="A88" s="167">
        <v>3183</v>
      </c>
      <c r="B88" s="166" t="s">
        <v>843</v>
      </c>
      <c r="C88" s="33">
        <v>4</v>
      </c>
      <c r="D88" s="32">
        <v>6647.4</v>
      </c>
      <c r="E88" s="32">
        <v>6647.4</v>
      </c>
    </row>
    <row r="89" spans="1:5" x14ac:dyDescent="0.35">
      <c r="A89" s="167">
        <v>3184</v>
      </c>
      <c r="B89" s="166" t="s">
        <v>842</v>
      </c>
      <c r="C89" s="33">
        <v>6</v>
      </c>
      <c r="D89" s="32">
        <v>6353.6</v>
      </c>
      <c r="E89" s="32">
        <v>6353.6</v>
      </c>
    </row>
    <row r="90" spans="1:5" x14ac:dyDescent="0.35">
      <c r="A90" s="167">
        <v>3185</v>
      </c>
      <c r="B90" s="166" t="s">
        <v>841</v>
      </c>
      <c r="C90" s="33">
        <v>4</v>
      </c>
      <c r="D90" s="32">
        <v>7280</v>
      </c>
      <c r="E90" s="32">
        <v>7280</v>
      </c>
    </row>
    <row r="91" spans="1:5" x14ac:dyDescent="0.35">
      <c r="A91" s="167">
        <v>3187</v>
      </c>
      <c r="B91" s="166" t="s">
        <v>840</v>
      </c>
      <c r="C91" s="33">
        <v>8</v>
      </c>
      <c r="D91" s="32">
        <v>5908.8</v>
      </c>
      <c r="E91" s="32">
        <v>5908.8</v>
      </c>
    </row>
    <row r="92" spans="1:5" x14ac:dyDescent="0.35">
      <c r="A92" s="167">
        <v>3188</v>
      </c>
      <c r="B92" s="166" t="s">
        <v>839</v>
      </c>
      <c r="C92" s="33">
        <v>7</v>
      </c>
      <c r="D92" s="32">
        <v>7504.2</v>
      </c>
      <c r="E92" s="32">
        <v>7504.2</v>
      </c>
    </row>
    <row r="93" spans="1:5" x14ac:dyDescent="0.35">
      <c r="A93" s="167">
        <v>4111</v>
      </c>
      <c r="B93" s="166" t="s">
        <v>838</v>
      </c>
      <c r="C93" s="33">
        <v>8</v>
      </c>
      <c r="D93" s="32">
        <v>5321.6</v>
      </c>
      <c r="E93" s="32">
        <v>5321.6</v>
      </c>
    </row>
    <row r="94" spans="1:5" x14ac:dyDescent="0.35">
      <c r="A94" s="167">
        <v>4112</v>
      </c>
      <c r="B94" s="166" t="s">
        <v>837</v>
      </c>
      <c r="C94" s="33">
        <v>1</v>
      </c>
      <c r="D94" s="32">
        <v>9483.2000000000007</v>
      </c>
      <c r="E94" s="32">
        <v>9483.2000000000007</v>
      </c>
    </row>
    <row r="95" spans="1:5" x14ac:dyDescent="0.35">
      <c r="A95" s="167">
        <v>4113</v>
      </c>
      <c r="B95" s="166" t="s">
        <v>836</v>
      </c>
      <c r="C95" s="33">
        <v>1</v>
      </c>
      <c r="D95" s="32">
        <v>5321.6</v>
      </c>
      <c r="E95" s="32">
        <v>5321.6</v>
      </c>
    </row>
    <row r="96" spans="1:5" x14ac:dyDescent="0.35">
      <c r="A96" s="167">
        <v>4123</v>
      </c>
      <c r="B96" s="166" t="s">
        <v>835</v>
      </c>
      <c r="C96" s="33">
        <v>1</v>
      </c>
      <c r="D96" s="32">
        <v>5691.2</v>
      </c>
      <c r="E96" s="32">
        <v>5691.2</v>
      </c>
    </row>
    <row r="97" spans="1:5" x14ac:dyDescent="0.35">
      <c r="A97" s="167">
        <v>5101</v>
      </c>
      <c r="B97" s="166" t="s">
        <v>737</v>
      </c>
      <c r="C97" s="33">
        <v>5</v>
      </c>
      <c r="D97" s="32">
        <v>5108.8</v>
      </c>
      <c r="E97" s="32">
        <v>5108.8</v>
      </c>
    </row>
    <row r="98" spans="1:5" x14ac:dyDescent="0.35">
      <c r="A98" s="167">
        <v>5103</v>
      </c>
      <c r="B98" s="166" t="s">
        <v>736</v>
      </c>
      <c r="C98" s="33">
        <v>4</v>
      </c>
      <c r="D98" s="32">
        <v>5366.4</v>
      </c>
      <c r="E98" s="32">
        <v>5366.4</v>
      </c>
    </row>
    <row r="99" spans="1:5" x14ac:dyDescent="0.35">
      <c r="A99" s="167">
        <v>5104</v>
      </c>
      <c r="B99" s="166" t="s">
        <v>834</v>
      </c>
      <c r="C99" s="33">
        <v>56</v>
      </c>
      <c r="D99" s="32">
        <v>6892.8</v>
      </c>
      <c r="E99" s="32">
        <v>6892.8</v>
      </c>
    </row>
    <row r="100" spans="1:5" x14ac:dyDescent="0.35">
      <c r="A100" s="167">
        <v>5105</v>
      </c>
      <c r="B100" s="166" t="s">
        <v>735</v>
      </c>
      <c r="C100" s="33">
        <v>67</v>
      </c>
      <c r="D100" s="32">
        <v>5366.4</v>
      </c>
      <c r="E100" s="32">
        <v>5366.4</v>
      </c>
    </row>
    <row r="101" spans="1:5" x14ac:dyDescent="0.35">
      <c r="A101" s="167">
        <v>5106</v>
      </c>
      <c r="B101" s="166" t="s">
        <v>833</v>
      </c>
      <c r="C101" s="33">
        <v>38</v>
      </c>
      <c r="D101" s="32">
        <v>5668.8</v>
      </c>
      <c r="E101" s="32">
        <v>5668.8</v>
      </c>
    </row>
    <row r="102" spans="1:5" x14ac:dyDescent="0.35">
      <c r="A102" s="167">
        <v>5107</v>
      </c>
      <c r="B102" s="166" t="s">
        <v>832</v>
      </c>
      <c r="C102" s="33">
        <v>37</v>
      </c>
      <c r="D102" s="32">
        <v>5908.8</v>
      </c>
      <c r="E102" s="32">
        <v>5908.8</v>
      </c>
    </row>
    <row r="103" spans="1:5" x14ac:dyDescent="0.35">
      <c r="A103" s="167">
        <v>5109</v>
      </c>
      <c r="B103" s="166" t="s">
        <v>734</v>
      </c>
      <c r="C103" s="33">
        <v>33</v>
      </c>
      <c r="D103" s="32">
        <v>6670.4</v>
      </c>
      <c r="E103" s="32">
        <v>6670.4</v>
      </c>
    </row>
    <row r="104" spans="1:5" x14ac:dyDescent="0.35">
      <c r="A104" s="167">
        <v>5110</v>
      </c>
      <c r="B104" s="166" t="s">
        <v>733</v>
      </c>
      <c r="C104" s="33">
        <v>5</v>
      </c>
      <c r="D104" s="32">
        <v>5668.8</v>
      </c>
      <c r="E104" s="32">
        <v>5668.8</v>
      </c>
    </row>
    <row r="105" spans="1:5" x14ac:dyDescent="0.35">
      <c r="A105" s="167">
        <v>5113</v>
      </c>
      <c r="B105" s="166" t="s">
        <v>831</v>
      </c>
      <c r="C105" s="33">
        <v>1</v>
      </c>
      <c r="D105" s="32">
        <v>5908.8</v>
      </c>
      <c r="E105" s="32">
        <v>5908.8</v>
      </c>
    </row>
    <row r="106" spans="1:5" x14ac:dyDescent="0.35">
      <c r="A106" s="167">
        <v>5115</v>
      </c>
      <c r="B106" s="166" t="s">
        <v>830</v>
      </c>
      <c r="C106" s="33">
        <v>5</v>
      </c>
      <c r="D106" s="32">
        <v>6892.8</v>
      </c>
      <c r="E106" s="32">
        <v>6892.8</v>
      </c>
    </row>
    <row r="107" spans="1:5" x14ac:dyDescent="0.35">
      <c r="A107" s="167">
        <v>5131</v>
      </c>
      <c r="B107" s="166" t="s">
        <v>732</v>
      </c>
      <c r="C107" s="33">
        <v>20</v>
      </c>
      <c r="D107" s="32">
        <v>5096</v>
      </c>
      <c r="E107" s="32">
        <v>5096</v>
      </c>
    </row>
    <row r="108" spans="1:5" x14ac:dyDescent="0.35">
      <c r="A108" s="167">
        <v>5133</v>
      </c>
      <c r="B108" s="166" t="s">
        <v>829</v>
      </c>
      <c r="C108" s="33">
        <v>1</v>
      </c>
      <c r="D108" s="32">
        <v>5414.4000000000015</v>
      </c>
      <c r="E108" s="32">
        <v>5414.4000000000015</v>
      </c>
    </row>
    <row r="109" spans="1:5" x14ac:dyDescent="0.35">
      <c r="A109" s="167">
        <v>5135</v>
      </c>
      <c r="B109" s="166" t="s">
        <v>828</v>
      </c>
      <c r="C109" s="33">
        <v>4</v>
      </c>
      <c r="D109" s="32">
        <v>5763.2000000000007</v>
      </c>
      <c r="E109" s="32">
        <v>5763.2000000000007</v>
      </c>
    </row>
    <row r="110" spans="1:5" x14ac:dyDescent="0.35">
      <c r="A110" s="167">
        <v>5137</v>
      </c>
      <c r="B110" s="166" t="s">
        <v>827</v>
      </c>
      <c r="C110" s="33">
        <v>3</v>
      </c>
      <c r="D110" s="32">
        <v>6404.8</v>
      </c>
      <c r="E110" s="32">
        <v>6404.8</v>
      </c>
    </row>
    <row r="111" spans="1:5" x14ac:dyDescent="0.35">
      <c r="A111" s="167">
        <v>5150</v>
      </c>
      <c r="B111" s="166" t="s">
        <v>731</v>
      </c>
      <c r="C111" s="33">
        <v>8</v>
      </c>
      <c r="D111" s="32">
        <v>5866.92</v>
      </c>
      <c r="E111" s="32">
        <v>5866.92</v>
      </c>
    </row>
    <row r="112" spans="1:5" x14ac:dyDescent="0.35">
      <c r="A112" s="167">
        <v>5151</v>
      </c>
      <c r="B112" s="166" t="s">
        <v>826</v>
      </c>
      <c r="C112" s="33">
        <v>6</v>
      </c>
      <c r="D112" s="32">
        <v>6404.8</v>
      </c>
      <c r="E112" s="32">
        <v>6404.8</v>
      </c>
    </row>
    <row r="113" spans="1:5" x14ac:dyDescent="0.35">
      <c r="A113" s="167">
        <v>5152</v>
      </c>
      <c r="B113" s="166" t="s">
        <v>825</v>
      </c>
      <c r="C113" s="33">
        <v>1</v>
      </c>
      <c r="D113" s="32">
        <v>6892.8</v>
      </c>
      <c r="E113" s="32">
        <v>6892.8</v>
      </c>
    </row>
    <row r="114" spans="1:5" x14ac:dyDescent="0.35">
      <c r="A114" s="167">
        <v>5153</v>
      </c>
      <c r="B114" s="166" t="s">
        <v>824</v>
      </c>
      <c r="C114" s="33">
        <v>3</v>
      </c>
      <c r="D114" s="32">
        <v>7521.6</v>
      </c>
      <c r="E114" s="32">
        <v>7521.6</v>
      </c>
    </row>
    <row r="115" spans="1:5" x14ac:dyDescent="0.35">
      <c r="A115" s="167">
        <v>5166</v>
      </c>
      <c r="B115" s="166" t="s">
        <v>730</v>
      </c>
      <c r="C115" s="33">
        <v>56</v>
      </c>
      <c r="D115" s="32">
        <v>8110.4</v>
      </c>
      <c r="E115" s="32">
        <v>8110.4</v>
      </c>
    </row>
    <row r="116" spans="1:5" x14ac:dyDescent="0.35">
      <c r="A116" s="167">
        <v>5167</v>
      </c>
      <c r="B116" s="166" t="s">
        <v>823</v>
      </c>
      <c r="C116" s="33">
        <v>26</v>
      </c>
      <c r="D116" s="32">
        <v>8692.7999999999993</v>
      </c>
      <c r="E116" s="32">
        <v>8692.7999999999993</v>
      </c>
    </row>
    <row r="117" spans="1:5" x14ac:dyDescent="0.35">
      <c r="A117" s="167">
        <v>5168</v>
      </c>
      <c r="B117" s="166" t="s">
        <v>822</v>
      </c>
      <c r="C117" s="33">
        <v>10</v>
      </c>
      <c r="D117" s="32">
        <v>11212.2</v>
      </c>
      <c r="E117" s="32">
        <v>11212.2</v>
      </c>
    </row>
    <row r="118" spans="1:5" x14ac:dyDescent="0.35">
      <c r="A118" s="167">
        <v>5169</v>
      </c>
      <c r="B118" s="166" t="s">
        <v>821</v>
      </c>
      <c r="C118" s="33">
        <v>3</v>
      </c>
      <c r="D118" s="32">
        <v>11230.4</v>
      </c>
      <c r="E118" s="32">
        <v>11230.4</v>
      </c>
    </row>
    <row r="119" spans="1:5" x14ac:dyDescent="0.35">
      <c r="A119" s="167">
        <v>5182</v>
      </c>
      <c r="B119" s="166" t="s">
        <v>820</v>
      </c>
      <c r="C119" s="33">
        <v>1</v>
      </c>
      <c r="D119" s="32">
        <v>9966.4</v>
      </c>
      <c r="E119" s="32">
        <v>9966.4</v>
      </c>
    </row>
    <row r="120" spans="1:5" x14ac:dyDescent="0.35">
      <c r="A120" s="167">
        <v>5184</v>
      </c>
      <c r="B120" s="166" t="s">
        <v>729</v>
      </c>
      <c r="C120" s="33">
        <v>9</v>
      </c>
      <c r="D120" s="32">
        <v>5097.6000000000004</v>
      </c>
      <c r="E120" s="32">
        <v>5097.6000000000004</v>
      </c>
    </row>
    <row r="121" spans="1:5" x14ac:dyDescent="0.35">
      <c r="A121" s="167">
        <v>5192</v>
      </c>
      <c r="B121" s="166" t="s">
        <v>728</v>
      </c>
      <c r="C121" s="33">
        <v>1</v>
      </c>
      <c r="D121" s="32">
        <v>13801.6</v>
      </c>
      <c r="E121" s="32">
        <v>13801.6</v>
      </c>
    </row>
    <row r="122" spans="1:5" x14ac:dyDescent="0.35">
      <c r="A122" s="167">
        <v>5195</v>
      </c>
      <c r="B122" s="166" t="s">
        <v>819</v>
      </c>
      <c r="C122" s="33">
        <v>6</v>
      </c>
      <c r="D122" s="32">
        <v>18627.2</v>
      </c>
      <c r="E122" s="32">
        <v>18627.2</v>
      </c>
    </row>
    <row r="123" spans="1:5" x14ac:dyDescent="0.35">
      <c r="A123" s="167">
        <v>5198</v>
      </c>
      <c r="B123" s="166" t="s">
        <v>818</v>
      </c>
      <c r="C123" s="33">
        <v>2</v>
      </c>
      <c r="D123" s="32">
        <v>15054.4</v>
      </c>
      <c r="E123" s="32">
        <v>15054.4</v>
      </c>
    </row>
    <row r="124" spans="1:5" x14ac:dyDescent="0.35">
      <c r="A124" s="167">
        <v>5204</v>
      </c>
      <c r="B124" s="166" t="s">
        <v>727</v>
      </c>
      <c r="C124" s="33">
        <v>11</v>
      </c>
      <c r="D124" s="32">
        <v>7297</v>
      </c>
      <c r="E124" s="32">
        <v>7297</v>
      </c>
    </row>
    <row r="125" spans="1:5" x14ac:dyDescent="0.35">
      <c r="A125" s="167">
        <v>5205</v>
      </c>
      <c r="B125" s="166" t="s">
        <v>726</v>
      </c>
      <c r="C125" s="33">
        <v>7</v>
      </c>
      <c r="D125" s="32">
        <v>8122</v>
      </c>
      <c r="E125" s="32">
        <v>8122</v>
      </c>
    </row>
    <row r="126" spans="1:5" x14ac:dyDescent="0.35">
      <c r="A126" s="167">
        <v>5206</v>
      </c>
      <c r="B126" s="166" t="s">
        <v>817</v>
      </c>
      <c r="C126" s="33">
        <v>3</v>
      </c>
      <c r="D126" s="32">
        <v>13607.04</v>
      </c>
      <c r="E126" s="32">
        <v>13607.04</v>
      </c>
    </row>
    <row r="127" spans="1:5" x14ac:dyDescent="0.35">
      <c r="A127" s="167">
        <v>5207</v>
      </c>
      <c r="B127" s="166" t="s">
        <v>816</v>
      </c>
      <c r="C127" s="33">
        <v>3</v>
      </c>
      <c r="D127" s="32">
        <v>9855</v>
      </c>
      <c r="E127" s="32">
        <v>9855</v>
      </c>
    </row>
    <row r="128" spans="1:5" x14ac:dyDescent="0.35">
      <c r="A128" s="167">
        <v>5210</v>
      </c>
      <c r="B128" s="166" t="s">
        <v>815</v>
      </c>
      <c r="C128" s="33">
        <v>3</v>
      </c>
      <c r="D128" s="32">
        <v>11675.2</v>
      </c>
      <c r="E128" s="32">
        <v>11675.2</v>
      </c>
    </row>
    <row r="129" spans="1:5" x14ac:dyDescent="0.35">
      <c r="A129" s="167">
        <v>5211</v>
      </c>
      <c r="B129" s="166" t="s">
        <v>814</v>
      </c>
      <c r="C129" s="33">
        <v>1</v>
      </c>
      <c r="D129" s="32">
        <v>12995.2</v>
      </c>
      <c r="E129" s="32">
        <v>12995.2</v>
      </c>
    </row>
    <row r="130" spans="1:5" x14ac:dyDescent="0.35">
      <c r="A130" s="167">
        <v>5215</v>
      </c>
      <c r="B130" s="166" t="s">
        <v>725</v>
      </c>
      <c r="C130" s="33">
        <v>2</v>
      </c>
      <c r="D130" s="32">
        <v>8110.4</v>
      </c>
      <c r="E130" s="32">
        <v>8110.4</v>
      </c>
    </row>
    <row r="131" spans="1:5" x14ac:dyDescent="0.35">
      <c r="A131" s="167">
        <v>5216</v>
      </c>
      <c r="B131" s="166" t="s">
        <v>813</v>
      </c>
      <c r="C131" s="33">
        <v>2</v>
      </c>
      <c r="D131" s="32">
        <v>8692.7999999999993</v>
      </c>
      <c r="E131" s="32">
        <v>8692.7999999999993</v>
      </c>
    </row>
    <row r="132" spans="1:5" x14ac:dyDescent="0.35">
      <c r="A132" s="167">
        <v>7102</v>
      </c>
      <c r="B132" s="166" t="s">
        <v>724</v>
      </c>
      <c r="C132" s="33">
        <v>6</v>
      </c>
      <c r="D132" s="32">
        <v>4600</v>
      </c>
      <c r="E132" s="32">
        <v>4600</v>
      </c>
    </row>
    <row r="133" spans="1:5" x14ac:dyDescent="0.35">
      <c r="A133" s="167">
        <v>7104</v>
      </c>
      <c r="B133" s="166" t="s">
        <v>812</v>
      </c>
      <c r="C133" s="33">
        <v>44</v>
      </c>
      <c r="D133" s="32">
        <v>4600</v>
      </c>
      <c r="E133" s="32">
        <v>4600</v>
      </c>
    </row>
    <row r="134" spans="1:5" x14ac:dyDescent="0.35">
      <c r="A134" s="167">
        <v>7105</v>
      </c>
      <c r="B134" s="166" t="s">
        <v>811</v>
      </c>
      <c r="C134" s="33">
        <v>110</v>
      </c>
      <c r="D134" s="32">
        <v>5982.96</v>
      </c>
      <c r="E134" s="32">
        <v>5982.96</v>
      </c>
    </row>
    <row r="135" spans="1:5" x14ac:dyDescent="0.35">
      <c r="A135" s="167">
        <v>7106</v>
      </c>
      <c r="B135" s="166" t="s">
        <v>722</v>
      </c>
      <c r="C135" s="33">
        <v>56</v>
      </c>
      <c r="D135" s="32">
        <v>4308.8</v>
      </c>
      <c r="E135" s="32">
        <v>4308.8</v>
      </c>
    </row>
    <row r="136" spans="1:5" x14ac:dyDescent="0.35">
      <c r="A136" s="167">
        <v>7107</v>
      </c>
      <c r="B136" s="166" t="s">
        <v>810</v>
      </c>
      <c r="C136" s="33">
        <v>52</v>
      </c>
      <c r="D136" s="32">
        <v>4777.6000000000004</v>
      </c>
      <c r="E136" s="32">
        <v>4777.6000000000004</v>
      </c>
    </row>
    <row r="137" spans="1:5" x14ac:dyDescent="0.35">
      <c r="A137" s="167">
        <v>7108</v>
      </c>
      <c r="B137" s="166" t="s">
        <v>721</v>
      </c>
      <c r="C137" s="33">
        <v>21</v>
      </c>
      <c r="D137" s="32">
        <v>2586.4</v>
      </c>
      <c r="E137" s="32">
        <v>2586.4</v>
      </c>
    </row>
    <row r="138" spans="1:5" x14ac:dyDescent="0.35">
      <c r="A138" s="167">
        <v>7111</v>
      </c>
      <c r="B138" s="166" t="s">
        <v>809</v>
      </c>
      <c r="C138" s="33">
        <v>9</v>
      </c>
      <c r="D138" s="32">
        <v>4777.6000000000004</v>
      </c>
      <c r="E138" s="32">
        <v>4777.6000000000004</v>
      </c>
    </row>
    <row r="139" spans="1:5" x14ac:dyDescent="0.35">
      <c r="A139" s="167">
        <v>7112</v>
      </c>
      <c r="B139" s="166" t="s">
        <v>808</v>
      </c>
      <c r="C139" s="33">
        <v>20</v>
      </c>
      <c r="D139" s="32">
        <v>5457.6</v>
      </c>
      <c r="E139" s="32">
        <v>5457.6</v>
      </c>
    </row>
    <row r="140" spans="1:5" x14ac:dyDescent="0.35">
      <c r="A140" s="167">
        <v>7141</v>
      </c>
      <c r="B140" s="166" t="s">
        <v>807</v>
      </c>
      <c r="C140" s="33">
        <v>13</v>
      </c>
      <c r="D140" s="32">
        <v>5075.2</v>
      </c>
      <c r="E140" s="32">
        <v>5075.2</v>
      </c>
    </row>
    <row r="141" spans="1:5" x14ac:dyDescent="0.35">
      <c r="A141" s="167">
        <v>7143</v>
      </c>
      <c r="B141" s="166" t="s">
        <v>720</v>
      </c>
      <c r="C141" s="33">
        <v>7</v>
      </c>
      <c r="D141" s="32">
        <v>4308.8</v>
      </c>
      <c r="E141" s="32">
        <v>4308.8</v>
      </c>
    </row>
    <row r="142" spans="1:5" x14ac:dyDescent="0.35">
      <c r="A142" s="167">
        <v>7150</v>
      </c>
      <c r="B142" s="166" t="s">
        <v>719</v>
      </c>
      <c r="C142" s="33">
        <v>1</v>
      </c>
      <c r="D142" s="32">
        <v>5170.5600000000004</v>
      </c>
      <c r="E142" s="32">
        <v>5170.5600000000004</v>
      </c>
    </row>
    <row r="143" spans="1:5" x14ac:dyDescent="0.35">
      <c r="A143" s="167">
        <v>7151</v>
      </c>
      <c r="B143" s="166" t="s">
        <v>806</v>
      </c>
      <c r="C143" s="33">
        <v>1</v>
      </c>
      <c r="D143" s="32">
        <v>5265.26</v>
      </c>
      <c r="E143" s="32">
        <v>5265.26</v>
      </c>
    </row>
    <row r="144" spans="1:5" x14ac:dyDescent="0.35">
      <c r="A144" s="167">
        <v>7152</v>
      </c>
      <c r="B144" s="166" t="s">
        <v>718</v>
      </c>
      <c r="C144" s="33">
        <v>7</v>
      </c>
      <c r="D144" s="32">
        <v>17688.919999999998</v>
      </c>
      <c r="E144" s="32">
        <v>17688.919999999998</v>
      </c>
    </row>
    <row r="145" spans="1:5" x14ac:dyDescent="0.35">
      <c r="A145" s="167">
        <v>7153</v>
      </c>
      <c r="B145" s="166" t="s">
        <v>805</v>
      </c>
      <c r="C145" s="33">
        <v>5</v>
      </c>
      <c r="D145" s="32">
        <v>12069.8</v>
      </c>
      <c r="E145" s="32">
        <v>12069.8</v>
      </c>
    </row>
    <row r="146" spans="1:5" x14ac:dyDescent="0.35">
      <c r="A146" s="167">
        <v>7154</v>
      </c>
      <c r="B146" s="166" t="s">
        <v>804</v>
      </c>
      <c r="C146" s="33">
        <v>6</v>
      </c>
      <c r="D146" s="32">
        <v>13741.2</v>
      </c>
      <c r="E146" s="32">
        <v>13741.2</v>
      </c>
    </row>
    <row r="147" spans="1:5" x14ac:dyDescent="0.35">
      <c r="A147" s="167">
        <v>7155</v>
      </c>
      <c r="B147" s="166" t="s">
        <v>803</v>
      </c>
      <c r="C147" s="33">
        <v>5</v>
      </c>
      <c r="D147" s="32">
        <v>20158.400000000001</v>
      </c>
      <c r="E147" s="32">
        <v>20158.400000000001</v>
      </c>
    </row>
    <row r="148" spans="1:5" x14ac:dyDescent="0.35">
      <c r="A148" s="167">
        <v>7160</v>
      </c>
      <c r="B148" s="166" t="s">
        <v>802</v>
      </c>
      <c r="C148" s="33">
        <v>1</v>
      </c>
      <c r="D148" s="32">
        <v>16031.4</v>
      </c>
      <c r="E148" s="32">
        <v>16031.4</v>
      </c>
    </row>
    <row r="149" spans="1:5" x14ac:dyDescent="0.35">
      <c r="A149" s="167">
        <v>7161</v>
      </c>
      <c r="B149" s="166" t="s">
        <v>801</v>
      </c>
      <c r="C149" s="33">
        <v>1</v>
      </c>
      <c r="D149" s="32">
        <v>12599</v>
      </c>
      <c r="E149" s="32">
        <v>12599</v>
      </c>
    </row>
    <row r="150" spans="1:5" x14ac:dyDescent="0.35">
      <c r="A150" s="167">
        <v>7165</v>
      </c>
      <c r="B150" s="166" t="s">
        <v>717</v>
      </c>
      <c r="C150" s="33">
        <v>1</v>
      </c>
      <c r="D150" s="32">
        <v>12196.8</v>
      </c>
      <c r="E150" s="32">
        <v>12196.8</v>
      </c>
    </row>
    <row r="151" spans="1:5" x14ac:dyDescent="0.35">
      <c r="A151" s="167">
        <v>5142</v>
      </c>
      <c r="B151" s="166" t="s">
        <v>800</v>
      </c>
      <c r="C151" s="33">
        <v>1</v>
      </c>
      <c r="D151" s="32">
        <v>16936.2</v>
      </c>
      <c r="E151" s="32">
        <v>16936.2</v>
      </c>
    </row>
    <row r="152" spans="1:5" x14ac:dyDescent="0.35">
      <c r="A152" s="167">
        <v>5155</v>
      </c>
      <c r="B152" s="166" t="s">
        <v>716</v>
      </c>
      <c r="C152" s="33">
        <v>1</v>
      </c>
      <c r="D152" s="32">
        <v>14046.4</v>
      </c>
      <c r="E152" s="32">
        <v>14046.4</v>
      </c>
    </row>
    <row r="153" spans="1:5" x14ac:dyDescent="0.35">
      <c r="A153" s="167">
        <v>5156</v>
      </c>
      <c r="B153" s="166" t="s">
        <v>715</v>
      </c>
      <c r="C153" s="33">
        <v>11</v>
      </c>
      <c r="D153" s="32">
        <v>17886.400000000001</v>
      </c>
      <c r="E153" s="32">
        <v>17886.400000000001</v>
      </c>
    </row>
    <row r="154" spans="1:5" x14ac:dyDescent="0.35">
      <c r="A154" s="167">
        <v>5157</v>
      </c>
      <c r="B154" s="166" t="s">
        <v>799</v>
      </c>
      <c r="C154" s="33">
        <v>20</v>
      </c>
      <c r="D154" s="32">
        <v>21243.200000000004</v>
      </c>
      <c r="E154" s="32">
        <v>21243.200000000004</v>
      </c>
    </row>
    <row r="155" spans="1:5" x14ac:dyDescent="0.35">
      <c r="A155" s="167">
        <v>5158</v>
      </c>
      <c r="B155" s="166" t="s">
        <v>798</v>
      </c>
      <c r="C155" s="33">
        <v>13</v>
      </c>
      <c r="D155" s="32">
        <v>35456.639999999999</v>
      </c>
      <c r="E155" s="32">
        <v>35456.639999999999</v>
      </c>
    </row>
    <row r="156" spans="1:5" x14ac:dyDescent="0.35">
      <c r="A156" s="167">
        <v>5161</v>
      </c>
      <c r="B156" s="166" t="s">
        <v>714</v>
      </c>
      <c r="C156" s="33">
        <v>26</v>
      </c>
      <c r="D156" s="32">
        <v>8473.6</v>
      </c>
      <c r="E156" s="32">
        <v>8473.6</v>
      </c>
    </row>
    <row r="157" spans="1:5" x14ac:dyDescent="0.35">
      <c r="A157" s="167">
        <v>5162</v>
      </c>
      <c r="B157" s="166" t="s">
        <v>797</v>
      </c>
      <c r="C157" s="33">
        <v>27</v>
      </c>
      <c r="D157" s="32">
        <v>9894.4</v>
      </c>
      <c r="E157" s="32">
        <v>9894.4</v>
      </c>
    </row>
    <row r="158" spans="1:5" x14ac:dyDescent="0.35">
      <c r="A158" s="167">
        <v>5163</v>
      </c>
      <c r="B158" s="166" t="s">
        <v>796</v>
      </c>
      <c r="C158" s="33">
        <v>15</v>
      </c>
      <c r="D158" s="32">
        <v>12054.4</v>
      </c>
      <c r="E158" s="32">
        <v>12054.4</v>
      </c>
    </row>
    <row r="159" spans="1:5" x14ac:dyDescent="0.35">
      <c r="A159" s="167">
        <v>5164</v>
      </c>
      <c r="B159" s="166" t="s">
        <v>795</v>
      </c>
      <c r="C159" s="33">
        <v>6</v>
      </c>
      <c r="D159" s="32">
        <v>15211.8</v>
      </c>
      <c r="E159" s="32">
        <v>15211.8</v>
      </c>
    </row>
    <row r="160" spans="1:5" x14ac:dyDescent="0.35">
      <c r="A160" s="167">
        <v>5172</v>
      </c>
      <c r="B160" s="166" t="s">
        <v>794</v>
      </c>
      <c r="C160" s="33">
        <v>5</v>
      </c>
      <c r="D160" s="32">
        <v>32928</v>
      </c>
      <c r="E160" s="32">
        <v>32928</v>
      </c>
    </row>
    <row r="161" spans="1:5" x14ac:dyDescent="0.35">
      <c r="A161" s="167">
        <v>5173</v>
      </c>
      <c r="B161" s="166" t="s">
        <v>793</v>
      </c>
      <c r="C161" s="33">
        <v>4</v>
      </c>
      <c r="D161" s="32">
        <v>34521.599999999999</v>
      </c>
      <c r="E161" s="32">
        <v>34521.599999999999</v>
      </c>
    </row>
    <row r="162" spans="1:5" x14ac:dyDescent="0.35">
      <c r="A162" s="167">
        <v>5176</v>
      </c>
      <c r="B162" s="166" t="s">
        <v>792</v>
      </c>
      <c r="C162" s="33">
        <v>16</v>
      </c>
      <c r="D162" s="32">
        <v>13801.6</v>
      </c>
      <c r="E162" s="32">
        <v>13801.6</v>
      </c>
    </row>
    <row r="163" spans="1:5" x14ac:dyDescent="0.35">
      <c r="A163" s="167">
        <v>5177</v>
      </c>
      <c r="B163" s="166" t="s">
        <v>791</v>
      </c>
      <c r="C163" s="33">
        <v>2</v>
      </c>
      <c r="D163" s="32">
        <v>15054.4</v>
      </c>
      <c r="E163" s="32">
        <v>15054.4</v>
      </c>
    </row>
    <row r="164" spans="1:5" x14ac:dyDescent="0.35">
      <c r="A164" s="167">
        <v>5179</v>
      </c>
      <c r="B164" s="166" t="s">
        <v>790</v>
      </c>
      <c r="C164" s="33">
        <v>1</v>
      </c>
      <c r="D164" s="32">
        <v>17976</v>
      </c>
      <c r="E164" s="32">
        <v>17976</v>
      </c>
    </row>
    <row r="165" spans="1:5" x14ac:dyDescent="0.35">
      <c r="A165" s="167">
        <v>5185</v>
      </c>
      <c r="B165" s="166" t="s">
        <v>789</v>
      </c>
      <c r="C165" s="33">
        <v>4</v>
      </c>
      <c r="D165" s="32">
        <v>13801.6</v>
      </c>
      <c r="E165" s="32">
        <v>13801.6</v>
      </c>
    </row>
    <row r="166" spans="1:5" x14ac:dyDescent="0.35">
      <c r="A166" s="167">
        <v>5229</v>
      </c>
      <c r="B166" s="166" t="s">
        <v>713</v>
      </c>
      <c r="C166" s="33">
        <v>6</v>
      </c>
      <c r="D166" s="32">
        <v>13801.6</v>
      </c>
      <c r="E166" s="32">
        <v>13801.6</v>
      </c>
    </row>
    <row r="167" spans="1:5" x14ac:dyDescent="0.35">
      <c r="A167" s="167">
        <v>7120</v>
      </c>
      <c r="B167" s="166" t="s">
        <v>712</v>
      </c>
      <c r="C167" s="33">
        <v>87</v>
      </c>
      <c r="D167" s="32">
        <v>13801.6</v>
      </c>
      <c r="E167" s="32">
        <v>13801.6</v>
      </c>
    </row>
    <row r="168" spans="1:5" x14ac:dyDescent="0.35">
      <c r="A168" s="167">
        <v>7121</v>
      </c>
      <c r="B168" s="166" t="s">
        <v>788</v>
      </c>
      <c r="C168" s="33">
        <v>97</v>
      </c>
      <c r="D168" s="32">
        <v>15054.4</v>
      </c>
      <c r="E168" s="32">
        <v>15054.4</v>
      </c>
    </row>
    <row r="169" spans="1:5" x14ac:dyDescent="0.35">
      <c r="A169" s="167">
        <v>7122</v>
      </c>
      <c r="B169" s="166" t="s">
        <v>787</v>
      </c>
      <c r="C169" s="33">
        <v>36</v>
      </c>
      <c r="D169" s="32">
        <v>16332.8</v>
      </c>
      <c r="E169" s="32">
        <v>16332.8</v>
      </c>
    </row>
    <row r="170" spans="1:5" x14ac:dyDescent="0.35">
      <c r="A170" s="167">
        <v>7123</v>
      </c>
      <c r="B170" s="166" t="s">
        <v>786</v>
      </c>
      <c r="C170" s="33">
        <v>25</v>
      </c>
      <c r="D170" s="32">
        <v>17976</v>
      </c>
      <c r="E170" s="32">
        <v>17976</v>
      </c>
    </row>
    <row r="171" spans="1:5" x14ac:dyDescent="0.35">
      <c r="A171" s="167">
        <v>7125</v>
      </c>
      <c r="B171" s="166" t="s">
        <v>711</v>
      </c>
      <c r="C171" s="33">
        <v>3</v>
      </c>
      <c r="D171" s="32">
        <v>13801.6</v>
      </c>
      <c r="E171" s="32">
        <v>13801.6</v>
      </c>
    </row>
    <row r="172" spans="1:5" x14ac:dyDescent="0.35">
      <c r="A172" s="167">
        <v>7126</v>
      </c>
      <c r="B172" s="166" t="s">
        <v>785</v>
      </c>
      <c r="C172" s="33">
        <v>5</v>
      </c>
      <c r="D172" s="32">
        <v>15054.4</v>
      </c>
      <c r="E172" s="32">
        <v>15054.4</v>
      </c>
    </row>
    <row r="173" spans="1:5" x14ac:dyDescent="0.35">
      <c r="A173" s="167">
        <v>7127</v>
      </c>
      <c r="B173" s="166" t="s">
        <v>784</v>
      </c>
      <c r="C173" s="33">
        <v>2</v>
      </c>
      <c r="D173" s="32">
        <v>16332.8</v>
      </c>
      <c r="E173" s="32">
        <v>16332.8</v>
      </c>
    </row>
    <row r="174" spans="1:5" x14ac:dyDescent="0.35">
      <c r="A174" s="167">
        <v>7128</v>
      </c>
      <c r="B174" s="166" t="s">
        <v>783</v>
      </c>
      <c r="C174" s="33">
        <v>4</v>
      </c>
      <c r="D174" s="32">
        <v>17976</v>
      </c>
      <c r="E174" s="32">
        <v>17976</v>
      </c>
    </row>
    <row r="175" spans="1:5" x14ac:dyDescent="0.35">
      <c r="B175" s="249" t="s">
        <v>666</v>
      </c>
      <c r="C175" s="165">
        <f>SUM(C12:C174)</f>
        <v>2398</v>
      </c>
      <c r="D175" s="797"/>
      <c r="E175" s="798"/>
    </row>
    <row r="176" spans="1:5" x14ac:dyDescent="0.35">
      <c r="A176" s="739"/>
      <c r="B176" s="739"/>
      <c r="C176" s="739"/>
      <c r="D176" s="739"/>
      <c r="E176" s="739"/>
    </row>
    <row r="177" spans="1:6" s="35" customFormat="1" x14ac:dyDescent="0.35">
      <c r="A177" s="796" t="s">
        <v>28</v>
      </c>
      <c r="B177" s="584"/>
      <c r="C177" s="8"/>
      <c r="D177" s="8"/>
      <c r="E177" s="8"/>
      <c r="F177" s="8"/>
    </row>
    <row r="178" spans="1:6" x14ac:dyDescent="0.35">
      <c r="A178" s="167">
        <v>1200</v>
      </c>
      <c r="B178" s="166" t="s">
        <v>782</v>
      </c>
      <c r="C178" s="33">
        <v>28</v>
      </c>
      <c r="D178" s="84">
        <v>19590.400000000001</v>
      </c>
      <c r="E178" s="84">
        <v>19590.400000000001</v>
      </c>
    </row>
    <row r="179" spans="1:6" x14ac:dyDescent="0.35">
      <c r="A179" s="167">
        <v>1201</v>
      </c>
      <c r="B179" s="166" t="s">
        <v>781</v>
      </c>
      <c r="C179" s="33">
        <v>65</v>
      </c>
      <c r="D179" s="84">
        <v>17324.8</v>
      </c>
      <c r="E179" s="84">
        <v>17324.8</v>
      </c>
    </row>
    <row r="180" spans="1:6" x14ac:dyDescent="0.35">
      <c r="A180" s="167">
        <v>1203</v>
      </c>
      <c r="B180" s="166" t="s">
        <v>780</v>
      </c>
      <c r="C180" s="33">
        <v>14</v>
      </c>
      <c r="D180" s="84">
        <v>21873.599999999999</v>
      </c>
      <c r="E180" s="84">
        <v>21873.599999999999</v>
      </c>
    </row>
    <row r="181" spans="1:6" x14ac:dyDescent="0.35">
      <c r="A181" s="167">
        <v>1204</v>
      </c>
      <c r="B181" s="166" t="s">
        <v>779</v>
      </c>
      <c r="C181" s="33">
        <v>13</v>
      </c>
      <c r="D181" s="84">
        <v>23633.599999999999</v>
      </c>
      <c r="E181" s="84">
        <v>23633.599999999999</v>
      </c>
    </row>
    <row r="182" spans="1:6" x14ac:dyDescent="0.35">
      <c r="A182" s="167">
        <v>1210</v>
      </c>
      <c r="B182" s="166" t="s">
        <v>778</v>
      </c>
      <c r="C182" s="33">
        <v>4</v>
      </c>
      <c r="D182" s="84">
        <v>26153.599999999999</v>
      </c>
      <c r="E182" s="84">
        <v>26153.599999999999</v>
      </c>
    </row>
    <row r="183" spans="1:6" x14ac:dyDescent="0.35">
      <c r="A183" s="167">
        <v>1211</v>
      </c>
      <c r="B183" s="166" t="s">
        <v>777</v>
      </c>
      <c r="C183" s="33">
        <v>1</v>
      </c>
      <c r="D183" s="84">
        <v>29905.599999999999</v>
      </c>
      <c r="E183" s="84">
        <v>29905.599999999999</v>
      </c>
    </row>
    <row r="184" spans="1:6" x14ac:dyDescent="0.35">
      <c r="A184" s="167">
        <v>1212</v>
      </c>
      <c r="B184" s="166" t="s">
        <v>776</v>
      </c>
      <c r="C184" s="33">
        <v>1</v>
      </c>
      <c r="D184" s="84">
        <v>34521.599999999999</v>
      </c>
      <c r="E184" s="84">
        <v>34521.599999999999</v>
      </c>
    </row>
    <row r="185" spans="1:6" x14ac:dyDescent="0.35">
      <c r="A185" s="167">
        <v>1230</v>
      </c>
      <c r="B185" s="166" t="s">
        <v>775</v>
      </c>
      <c r="C185" s="33">
        <v>1</v>
      </c>
      <c r="D185" s="84">
        <v>17324.8</v>
      </c>
      <c r="E185" s="84">
        <v>17324.8</v>
      </c>
    </row>
    <row r="186" spans="1:6" x14ac:dyDescent="0.35">
      <c r="A186" s="167">
        <v>1232</v>
      </c>
      <c r="B186" s="166" t="s">
        <v>774</v>
      </c>
      <c r="C186" s="33">
        <v>1</v>
      </c>
      <c r="D186" s="84">
        <v>19590.400000000001</v>
      </c>
      <c r="E186" s="84">
        <v>19590.400000000001</v>
      </c>
    </row>
    <row r="187" spans="1:6" x14ac:dyDescent="0.35">
      <c r="A187" s="167">
        <v>1300</v>
      </c>
      <c r="B187" s="166" t="s">
        <v>773</v>
      </c>
      <c r="C187" s="33">
        <v>23</v>
      </c>
      <c r="D187" s="84">
        <v>9795.2000000000007</v>
      </c>
      <c r="E187" s="84">
        <v>9795.2000000000007</v>
      </c>
    </row>
    <row r="188" spans="1:6" x14ac:dyDescent="0.35">
      <c r="A188" s="167">
        <v>1301</v>
      </c>
      <c r="B188" s="166" t="s">
        <v>772</v>
      </c>
      <c r="C188" s="33">
        <v>31</v>
      </c>
      <c r="D188" s="84">
        <v>8662.4</v>
      </c>
      <c r="E188" s="84">
        <v>8662.4</v>
      </c>
    </row>
    <row r="189" spans="1:6" x14ac:dyDescent="0.35">
      <c r="A189" s="167">
        <v>1303</v>
      </c>
      <c r="B189" s="166" t="s">
        <v>771</v>
      </c>
      <c r="C189" s="33">
        <v>6</v>
      </c>
      <c r="D189" s="84">
        <v>10936.8</v>
      </c>
      <c r="E189" s="84">
        <v>10936.8</v>
      </c>
    </row>
    <row r="190" spans="1:6" x14ac:dyDescent="0.35">
      <c r="A190" s="167">
        <v>1304</v>
      </c>
      <c r="B190" s="166" t="s">
        <v>770</v>
      </c>
      <c r="C190" s="33">
        <v>10</v>
      </c>
      <c r="D190" s="84">
        <v>11816.8</v>
      </c>
      <c r="E190" s="84">
        <v>11816.8</v>
      </c>
    </row>
    <row r="191" spans="1:6" x14ac:dyDescent="0.35">
      <c r="A191" s="167">
        <v>1310</v>
      </c>
      <c r="B191" s="166" t="s">
        <v>769</v>
      </c>
      <c r="C191" s="33">
        <v>3</v>
      </c>
      <c r="D191" s="84">
        <v>13076.8</v>
      </c>
      <c r="E191" s="84">
        <v>13076.8</v>
      </c>
    </row>
    <row r="192" spans="1:6" x14ac:dyDescent="0.35">
      <c r="A192" s="167">
        <v>1311</v>
      </c>
      <c r="B192" s="166" t="s">
        <v>768</v>
      </c>
      <c r="C192" s="33">
        <v>2</v>
      </c>
      <c r="D192" s="84">
        <v>14952.8</v>
      </c>
      <c r="E192" s="84">
        <v>14952.8</v>
      </c>
    </row>
    <row r="193" spans="1:5" x14ac:dyDescent="0.35">
      <c r="A193" s="167">
        <v>1404</v>
      </c>
      <c r="B193" s="166" t="s">
        <v>767</v>
      </c>
      <c r="C193" s="33">
        <v>148</v>
      </c>
      <c r="D193" s="84">
        <v>7216</v>
      </c>
      <c r="E193" s="84">
        <v>7216</v>
      </c>
    </row>
    <row r="194" spans="1:5" x14ac:dyDescent="0.35">
      <c r="A194" s="167">
        <v>1408</v>
      </c>
      <c r="B194" s="166" t="s">
        <v>766</v>
      </c>
      <c r="C194" s="33">
        <v>104</v>
      </c>
      <c r="D194" s="84">
        <v>8108.16</v>
      </c>
      <c r="E194" s="84">
        <v>8108.16</v>
      </c>
    </row>
    <row r="195" spans="1:5" x14ac:dyDescent="0.35">
      <c r="A195" s="167">
        <v>1412</v>
      </c>
      <c r="B195" s="166" t="s">
        <v>765</v>
      </c>
      <c r="C195" s="33">
        <v>109</v>
      </c>
      <c r="D195" s="84">
        <v>3044.08</v>
      </c>
      <c r="E195" s="84">
        <v>3044.08</v>
      </c>
    </row>
    <row r="196" spans="1:5" x14ac:dyDescent="0.35">
      <c r="A196" s="167">
        <v>1428</v>
      </c>
      <c r="B196" s="166" t="s">
        <v>764</v>
      </c>
      <c r="C196" s="33">
        <v>220</v>
      </c>
      <c r="D196" s="84">
        <v>1781.92</v>
      </c>
      <c r="E196" s="84">
        <v>1781.92</v>
      </c>
    </row>
    <row r="197" spans="1:5" x14ac:dyDescent="0.35">
      <c r="A197" s="167">
        <v>1432</v>
      </c>
      <c r="B197" s="166" t="s">
        <v>763</v>
      </c>
      <c r="C197" s="33">
        <v>62</v>
      </c>
      <c r="D197" s="84">
        <v>12446.72</v>
      </c>
      <c r="E197" s="84">
        <v>12446.72</v>
      </c>
    </row>
    <row r="198" spans="1:5" x14ac:dyDescent="0.35">
      <c r="A198" s="167">
        <v>1521</v>
      </c>
      <c r="B198" s="166" t="s">
        <v>762</v>
      </c>
      <c r="C198" s="33">
        <v>55</v>
      </c>
      <c r="D198" s="84">
        <v>13867.2</v>
      </c>
      <c r="E198" s="84">
        <v>13867.2</v>
      </c>
    </row>
    <row r="199" spans="1:5" x14ac:dyDescent="0.35">
      <c r="A199" s="167">
        <v>1522</v>
      </c>
      <c r="B199" s="166" t="s">
        <v>761</v>
      </c>
      <c r="C199" s="33">
        <v>21</v>
      </c>
      <c r="D199" s="84">
        <v>16710.400000000001</v>
      </c>
      <c r="E199" s="84">
        <v>16710.400000000001</v>
      </c>
    </row>
    <row r="200" spans="1:5" x14ac:dyDescent="0.35">
      <c r="A200" s="167">
        <v>1523</v>
      </c>
      <c r="B200" s="166" t="s">
        <v>760</v>
      </c>
      <c r="C200" s="33">
        <v>29</v>
      </c>
      <c r="D200" s="84">
        <v>17868.8</v>
      </c>
      <c r="E200" s="84">
        <v>17868.8</v>
      </c>
    </row>
    <row r="201" spans="1:5" x14ac:dyDescent="0.35">
      <c r="A201" s="167">
        <v>1531</v>
      </c>
      <c r="B201" s="166" t="s">
        <v>759</v>
      </c>
      <c r="C201" s="33">
        <v>5</v>
      </c>
      <c r="D201" s="84">
        <v>19329.599999999999</v>
      </c>
      <c r="E201" s="84">
        <v>19329.599999999999</v>
      </c>
    </row>
    <row r="202" spans="1:5" x14ac:dyDescent="0.35">
      <c r="A202" s="167">
        <v>1532</v>
      </c>
      <c r="B202" s="166" t="s">
        <v>758</v>
      </c>
      <c r="C202" s="33">
        <v>2</v>
      </c>
      <c r="D202" s="84">
        <v>20822.399999999998</v>
      </c>
      <c r="E202" s="84">
        <v>20822.399999999998</v>
      </c>
    </row>
    <row r="203" spans="1:5" x14ac:dyDescent="0.35">
      <c r="A203" s="167">
        <v>2200</v>
      </c>
      <c r="B203" s="166" t="s">
        <v>757</v>
      </c>
      <c r="C203" s="33">
        <v>8</v>
      </c>
      <c r="D203" s="84">
        <v>19590.400000000001</v>
      </c>
      <c r="E203" s="84">
        <v>19590.400000000001</v>
      </c>
    </row>
    <row r="204" spans="1:5" x14ac:dyDescent="0.35">
      <c r="A204" s="167">
        <v>2201</v>
      </c>
      <c r="B204" s="166" t="s">
        <v>756</v>
      </c>
      <c r="C204" s="33">
        <v>8</v>
      </c>
      <c r="D204" s="84">
        <v>17324.8</v>
      </c>
      <c r="E204" s="84">
        <v>17324.8</v>
      </c>
    </row>
    <row r="205" spans="1:5" x14ac:dyDescent="0.35">
      <c r="A205" s="167">
        <v>2203</v>
      </c>
      <c r="B205" s="166" t="s">
        <v>755</v>
      </c>
      <c r="C205" s="33">
        <v>1</v>
      </c>
      <c r="D205" s="84">
        <v>21873.599999999999</v>
      </c>
      <c r="E205" s="84">
        <v>21873.599999999999</v>
      </c>
    </row>
    <row r="206" spans="1:5" x14ac:dyDescent="0.35">
      <c r="A206" s="167">
        <v>2204</v>
      </c>
      <c r="B206" s="166" t="s">
        <v>754</v>
      </c>
      <c r="C206" s="33">
        <v>11</v>
      </c>
      <c r="D206" s="84">
        <v>23633.599999999999</v>
      </c>
      <c r="E206" s="84">
        <v>23633.599999999999</v>
      </c>
    </row>
    <row r="207" spans="1:5" x14ac:dyDescent="0.35">
      <c r="A207" s="167">
        <v>2210</v>
      </c>
      <c r="B207" s="166" t="s">
        <v>753</v>
      </c>
      <c r="C207" s="33">
        <v>13</v>
      </c>
      <c r="D207" s="84">
        <v>26153.599999999999</v>
      </c>
      <c r="E207" s="84">
        <v>26153.599999999999</v>
      </c>
    </row>
    <row r="208" spans="1:5" x14ac:dyDescent="0.35">
      <c r="A208" s="167">
        <v>2211</v>
      </c>
      <c r="B208" s="166" t="s">
        <v>752</v>
      </c>
      <c r="C208" s="33">
        <v>2</v>
      </c>
      <c r="D208" s="84">
        <v>29905.599999999999</v>
      </c>
      <c r="E208" s="84">
        <v>29905.599999999999</v>
      </c>
    </row>
    <row r="209" spans="1:5" x14ac:dyDescent="0.35">
      <c r="A209" s="167">
        <v>3105</v>
      </c>
      <c r="B209" s="166" t="s">
        <v>751</v>
      </c>
      <c r="C209" s="33">
        <v>1</v>
      </c>
      <c r="D209" s="84">
        <v>5366.4</v>
      </c>
      <c r="E209" s="84">
        <v>5366.4</v>
      </c>
    </row>
    <row r="210" spans="1:5" x14ac:dyDescent="0.35">
      <c r="A210" s="167">
        <v>3109</v>
      </c>
      <c r="B210" s="166" t="s">
        <v>750</v>
      </c>
      <c r="C210" s="33">
        <v>14</v>
      </c>
      <c r="D210" s="84">
        <v>5075.2</v>
      </c>
      <c r="E210" s="84">
        <v>5075.2</v>
      </c>
    </row>
    <row r="211" spans="1:5" x14ac:dyDescent="0.35">
      <c r="A211" s="167">
        <v>3112</v>
      </c>
      <c r="B211" s="166" t="s">
        <v>749</v>
      </c>
      <c r="C211" s="33">
        <v>1</v>
      </c>
      <c r="D211" s="84">
        <v>7024</v>
      </c>
      <c r="E211" s="84">
        <v>7024</v>
      </c>
    </row>
    <row r="212" spans="1:5" x14ac:dyDescent="0.35">
      <c r="A212" s="167">
        <v>3113</v>
      </c>
      <c r="B212" s="166" t="s">
        <v>748</v>
      </c>
      <c r="C212" s="33">
        <v>1</v>
      </c>
      <c r="D212" s="84">
        <v>3335.2</v>
      </c>
      <c r="E212" s="84">
        <v>3335.2</v>
      </c>
    </row>
    <row r="213" spans="1:5" x14ac:dyDescent="0.35">
      <c r="A213" s="167">
        <v>3114</v>
      </c>
      <c r="B213" s="166" t="s">
        <v>747</v>
      </c>
      <c r="C213" s="33">
        <v>10</v>
      </c>
      <c r="D213" s="84">
        <v>2683.2</v>
      </c>
      <c r="E213" s="84">
        <v>2683.2</v>
      </c>
    </row>
    <row r="214" spans="1:5" x14ac:dyDescent="0.35">
      <c r="A214" s="167">
        <v>3116</v>
      </c>
      <c r="B214" s="166" t="s">
        <v>746</v>
      </c>
      <c r="C214" s="33">
        <v>1</v>
      </c>
      <c r="D214" s="84">
        <v>5075.2</v>
      </c>
      <c r="E214" s="84">
        <v>5075.2</v>
      </c>
    </row>
    <row r="215" spans="1:5" x14ac:dyDescent="0.35">
      <c r="A215" s="167">
        <v>3120</v>
      </c>
      <c r="B215" s="166" t="s">
        <v>745</v>
      </c>
      <c r="C215" s="33">
        <v>1</v>
      </c>
      <c r="D215" s="84">
        <v>1150.08</v>
      </c>
      <c r="E215" s="84">
        <v>1150.08</v>
      </c>
    </row>
    <row r="216" spans="1:5" x14ac:dyDescent="0.35">
      <c r="A216" s="167">
        <v>3131</v>
      </c>
      <c r="B216" s="166" t="s">
        <v>744</v>
      </c>
      <c r="C216" s="33">
        <v>1</v>
      </c>
      <c r="D216" s="84">
        <v>5366.4</v>
      </c>
      <c r="E216" s="84">
        <v>5366.4</v>
      </c>
    </row>
    <row r="217" spans="1:5" x14ac:dyDescent="0.35">
      <c r="A217" s="167">
        <v>3133</v>
      </c>
      <c r="B217" s="166" t="s">
        <v>743</v>
      </c>
      <c r="C217" s="33">
        <v>4</v>
      </c>
      <c r="D217" s="84">
        <v>4881.6000000000004</v>
      </c>
      <c r="E217" s="84">
        <v>4881.6000000000004</v>
      </c>
    </row>
    <row r="218" spans="1:5" x14ac:dyDescent="0.35">
      <c r="A218" s="167">
        <v>3137</v>
      </c>
      <c r="B218" s="166" t="s">
        <v>742</v>
      </c>
      <c r="C218" s="33">
        <v>3</v>
      </c>
      <c r="D218" s="84">
        <v>4324.8</v>
      </c>
      <c r="E218" s="84">
        <v>4324.8</v>
      </c>
    </row>
    <row r="219" spans="1:5" x14ac:dyDescent="0.35">
      <c r="A219" s="167">
        <v>3150</v>
      </c>
      <c r="B219" s="166" t="s">
        <v>741</v>
      </c>
      <c r="C219" s="33">
        <v>7</v>
      </c>
      <c r="D219" s="84">
        <v>8819.2000000000007</v>
      </c>
      <c r="E219" s="84">
        <v>8819.2000000000007</v>
      </c>
    </row>
    <row r="220" spans="1:5" x14ac:dyDescent="0.35">
      <c r="A220" s="167">
        <v>3152</v>
      </c>
      <c r="B220" s="166" t="s">
        <v>740</v>
      </c>
      <c r="C220" s="33">
        <v>1</v>
      </c>
      <c r="D220" s="84">
        <v>11331.199999999997</v>
      </c>
      <c r="E220" s="84">
        <v>11331.199999999997</v>
      </c>
    </row>
    <row r="221" spans="1:5" x14ac:dyDescent="0.35">
      <c r="A221" s="167">
        <v>3155</v>
      </c>
      <c r="B221" s="166" t="s">
        <v>739</v>
      </c>
      <c r="C221" s="33">
        <v>1</v>
      </c>
      <c r="D221" s="84">
        <v>8692.7999999999993</v>
      </c>
      <c r="E221" s="84">
        <v>8692.7999999999993</v>
      </c>
    </row>
    <row r="222" spans="1:5" x14ac:dyDescent="0.35">
      <c r="A222" s="167">
        <v>3170</v>
      </c>
      <c r="B222" s="166" t="s">
        <v>738</v>
      </c>
      <c r="C222" s="33">
        <v>2</v>
      </c>
      <c r="D222" s="84">
        <v>4055.2</v>
      </c>
      <c r="E222" s="84">
        <v>4055.2</v>
      </c>
    </row>
    <row r="223" spans="1:5" x14ac:dyDescent="0.35">
      <c r="A223" s="167">
        <v>5101</v>
      </c>
      <c r="B223" s="166" t="s">
        <v>737</v>
      </c>
      <c r="C223" s="33">
        <v>1</v>
      </c>
      <c r="D223" s="84">
        <v>5108.8</v>
      </c>
      <c r="E223" s="84">
        <v>5108.8</v>
      </c>
    </row>
    <row r="224" spans="1:5" x14ac:dyDescent="0.35">
      <c r="A224" s="167">
        <v>5103</v>
      </c>
      <c r="B224" s="166" t="s">
        <v>736</v>
      </c>
      <c r="C224" s="33">
        <v>4</v>
      </c>
      <c r="D224" s="84">
        <v>5366.4</v>
      </c>
      <c r="E224" s="84">
        <v>5366.4</v>
      </c>
    </row>
    <row r="225" spans="1:5" x14ac:dyDescent="0.35">
      <c r="A225" s="167">
        <v>5105</v>
      </c>
      <c r="B225" s="166" t="s">
        <v>735</v>
      </c>
      <c r="C225" s="33">
        <v>31</v>
      </c>
      <c r="D225" s="84">
        <v>5366.4</v>
      </c>
      <c r="E225" s="84">
        <v>5366.4</v>
      </c>
    </row>
    <row r="226" spans="1:5" x14ac:dyDescent="0.35">
      <c r="A226" s="167">
        <v>5109</v>
      </c>
      <c r="B226" s="166" t="s">
        <v>734</v>
      </c>
      <c r="C226" s="33">
        <v>1</v>
      </c>
      <c r="D226" s="84">
        <v>1334.08</v>
      </c>
      <c r="E226" s="84">
        <v>1334.08</v>
      </c>
    </row>
    <row r="227" spans="1:5" x14ac:dyDescent="0.35">
      <c r="A227" s="167">
        <v>5110</v>
      </c>
      <c r="B227" s="166" t="s">
        <v>733</v>
      </c>
      <c r="C227" s="33">
        <v>11</v>
      </c>
      <c r="D227" s="84">
        <v>5668.8</v>
      </c>
      <c r="E227" s="84">
        <v>5668.8</v>
      </c>
    </row>
    <row r="228" spans="1:5" x14ac:dyDescent="0.35">
      <c r="A228" s="167">
        <v>5131</v>
      </c>
      <c r="B228" s="166" t="s">
        <v>732</v>
      </c>
      <c r="C228" s="33">
        <v>13</v>
      </c>
      <c r="D228" s="84">
        <v>5096</v>
      </c>
      <c r="E228" s="84">
        <v>5096</v>
      </c>
    </row>
    <row r="229" spans="1:5" x14ac:dyDescent="0.35">
      <c r="A229" s="167">
        <v>5150</v>
      </c>
      <c r="B229" s="166" t="s">
        <v>731</v>
      </c>
      <c r="C229" s="33">
        <v>4</v>
      </c>
      <c r="D229" s="84">
        <v>5866.92</v>
      </c>
      <c r="E229" s="84">
        <v>5866.92</v>
      </c>
    </row>
    <row r="230" spans="1:5" x14ac:dyDescent="0.35">
      <c r="A230" s="167">
        <v>5166</v>
      </c>
      <c r="B230" s="166" t="s">
        <v>730</v>
      </c>
      <c r="C230" s="33">
        <v>12</v>
      </c>
      <c r="D230" s="84">
        <v>8110.4</v>
      </c>
      <c r="E230" s="84">
        <v>8110.4</v>
      </c>
    </row>
    <row r="231" spans="1:5" x14ac:dyDescent="0.35">
      <c r="A231" s="167">
        <v>5184</v>
      </c>
      <c r="B231" s="166" t="s">
        <v>729</v>
      </c>
      <c r="C231" s="33">
        <v>7</v>
      </c>
      <c r="D231" s="84">
        <v>5097.6000000000004</v>
      </c>
      <c r="E231" s="84">
        <v>5097.6000000000004</v>
      </c>
    </row>
    <row r="232" spans="1:5" x14ac:dyDescent="0.35">
      <c r="A232" s="167">
        <v>5192</v>
      </c>
      <c r="B232" s="166" t="s">
        <v>728</v>
      </c>
      <c r="C232" s="33">
        <v>2</v>
      </c>
      <c r="D232" s="84">
        <v>13801.6</v>
      </c>
      <c r="E232" s="84">
        <v>13801.6</v>
      </c>
    </row>
    <row r="233" spans="1:5" x14ac:dyDescent="0.35">
      <c r="A233" s="167">
        <v>5204</v>
      </c>
      <c r="B233" s="166" t="s">
        <v>727</v>
      </c>
      <c r="C233" s="33">
        <v>23</v>
      </c>
      <c r="D233" s="84">
        <v>4378.2</v>
      </c>
      <c r="E233" s="84">
        <v>4378.2</v>
      </c>
    </row>
    <row r="234" spans="1:5" x14ac:dyDescent="0.35">
      <c r="A234" s="167">
        <v>5205</v>
      </c>
      <c r="B234" s="166" t="s">
        <v>726</v>
      </c>
      <c r="C234" s="33">
        <v>2</v>
      </c>
      <c r="D234" s="84">
        <v>3248.8</v>
      </c>
      <c r="E234" s="84">
        <v>3248.8</v>
      </c>
    </row>
    <row r="235" spans="1:5" x14ac:dyDescent="0.35">
      <c r="A235" s="167">
        <v>5215</v>
      </c>
      <c r="B235" s="166" t="s">
        <v>725</v>
      </c>
      <c r="C235" s="33">
        <v>1</v>
      </c>
      <c r="D235" s="84">
        <v>8110.4</v>
      </c>
      <c r="E235" s="84">
        <v>8110.4</v>
      </c>
    </row>
    <row r="236" spans="1:5" x14ac:dyDescent="0.35">
      <c r="A236" s="167">
        <v>7102</v>
      </c>
      <c r="B236" s="166" t="s">
        <v>724</v>
      </c>
      <c r="C236" s="33">
        <v>8</v>
      </c>
      <c r="D236" s="84">
        <v>4600</v>
      </c>
      <c r="E236" s="84">
        <v>4600</v>
      </c>
    </row>
    <row r="237" spans="1:5" x14ac:dyDescent="0.35">
      <c r="A237" s="167">
        <v>7103</v>
      </c>
      <c r="B237" s="166" t="s">
        <v>723</v>
      </c>
      <c r="C237" s="33">
        <v>1</v>
      </c>
      <c r="D237" s="84">
        <v>5668.8</v>
      </c>
      <c r="E237" s="84">
        <v>5668.8</v>
      </c>
    </row>
    <row r="238" spans="1:5" x14ac:dyDescent="0.35">
      <c r="A238" s="167">
        <v>7106</v>
      </c>
      <c r="B238" s="166" t="s">
        <v>722</v>
      </c>
      <c r="C238" s="33">
        <v>97</v>
      </c>
      <c r="D238" s="84">
        <v>4308.8</v>
      </c>
      <c r="E238" s="84">
        <v>4308.8</v>
      </c>
    </row>
    <row r="239" spans="1:5" x14ac:dyDescent="0.35">
      <c r="A239" s="167">
        <v>7108</v>
      </c>
      <c r="B239" s="166" t="s">
        <v>721</v>
      </c>
      <c r="C239" s="33">
        <v>6</v>
      </c>
      <c r="D239" s="84">
        <v>2586.4</v>
      </c>
      <c r="E239" s="84">
        <v>2586.4</v>
      </c>
    </row>
    <row r="240" spans="1:5" x14ac:dyDescent="0.35">
      <c r="A240" s="167">
        <v>7143</v>
      </c>
      <c r="B240" s="166" t="s">
        <v>720</v>
      </c>
      <c r="C240" s="33">
        <v>3</v>
      </c>
      <c r="D240" s="84">
        <v>4308.8</v>
      </c>
      <c r="E240" s="84">
        <v>4308.8</v>
      </c>
    </row>
    <row r="241" spans="1:5" x14ac:dyDescent="0.35">
      <c r="A241" s="167">
        <v>7150</v>
      </c>
      <c r="B241" s="166" t="s">
        <v>719</v>
      </c>
      <c r="C241" s="33">
        <v>13</v>
      </c>
      <c r="D241" s="84">
        <v>3447.04</v>
      </c>
      <c r="E241" s="84">
        <v>3447.04</v>
      </c>
    </row>
    <row r="242" spans="1:5" x14ac:dyDescent="0.35">
      <c r="A242" s="167">
        <v>7152</v>
      </c>
      <c r="B242" s="166" t="s">
        <v>718</v>
      </c>
      <c r="C242" s="33">
        <v>8</v>
      </c>
      <c r="D242" s="84">
        <v>15054.4</v>
      </c>
      <c r="E242" s="84">
        <v>15054.4</v>
      </c>
    </row>
    <row r="243" spans="1:5" x14ac:dyDescent="0.35">
      <c r="A243" s="167">
        <v>7165</v>
      </c>
      <c r="B243" s="166" t="s">
        <v>717</v>
      </c>
      <c r="C243" s="33">
        <v>1</v>
      </c>
      <c r="D243" s="84">
        <v>12196.8</v>
      </c>
      <c r="E243" s="84">
        <v>12196.8</v>
      </c>
    </row>
    <row r="244" spans="1:5" x14ac:dyDescent="0.35">
      <c r="A244" s="167">
        <v>5155</v>
      </c>
      <c r="B244" s="166" t="s">
        <v>716</v>
      </c>
      <c r="C244" s="33">
        <v>1</v>
      </c>
      <c r="D244" s="84">
        <v>14046.4</v>
      </c>
      <c r="E244" s="84">
        <v>14046.4</v>
      </c>
    </row>
    <row r="245" spans="1:5" x14ac:dyDescent="0.35">
      <c r="A245" s="167">
        <v>5156</v>
      </c>
      <c r="B245" s="166" t="s">
        <v>715</v>
      </c>
      <c r="C245" s="33">
        <v>1</v>
      </c>
      <c r="D245" s="84">
        <v>17886.400000000001</v>
      </c>
      <c r="E245" s="84">
        <v>17886.400000000001</v>
      </c>
    </row>
    <row r="246" spans="1:5" x14ac:dyDescent="0.35">
      <c r="A246" s="167">
        <v>5161</v>
      </c>
      <c r="B246" s="166" t="s">
        <v>714</v>
      </c>
      <c r="C246" s="33">
        <v>12</v>
      </c>
      <c r="D246" s="84">
        <v>8473.6</v>
      </c>
      <c r="E246" s="84">
        <v>8473.6</v>
      </c>
    </row>
    <row r="247" spans="1:5" x14ac:dyDescent="0.35">
      <c r="A247" s="167">
        <v>5229</v>
      </c>
      <c r="B247" s="166" t="s">
        <v>713</v>
      </c>
      <c r="C247" s="33">
        <v>1</v>
      </c>
      <c r="D247" s="84">
        <v>13801.6</v>
      </c>
      <c r="E247" s="84">
        <v>13801.6</v>
      </c>
    </row>
    <row r="248" spans="1:5" x14ac:dyDescent="0.35">
      <c r="A248" s="167">
        <v>7120</v>
      </c>
      <c r="B248" s="166" t="s">
        <v>712</v>
      </c>
      <c r="C248" s="33">
        <v>32</v>
      </c>
      <c r="D248" s="84">
        <v>13801.6</v>
      </c>
      <c r="E248" s="84">
        <v>13801.6</v>
      </c>
    </row>
    <row r="249" spans="1:5" x14ac:dyDescent="0.35">
      <c r="A249" s="167">
        <v>7125</v>
      </c>
      <c r="B249" s="166" t="s">
        <v>711</v>
      </c>
      <c r="C249" s="33">
        <v>1</v>
      </c>
      <c r="D249" s="84">
        <v>13801.6</v>
      </c>
      <c r="E249" s="84">
        <v>13801.6</v>
      </c>
    </row>
    <row r="250" spans="1:5" x14ac:dyDescent="0.35">
      <c r="B250" s="255" t="s">
        <v>217</v>
      </c>
      <c r="C250" s="165">
        <f>SUM(C178:C249)</f>
        <v>1346</v>
      </c>
      <c r="D250" s="793"/>
      <c r="E250" s="793"/>
    </row>
    <row r="251" spans="1:5" x14ac:dyDescent="0.35">
      <c r="A251" s="739"/>
      <c r="B251" s="739"/>
      <c r="C251" s="739"/>
      <c r="D251" s="739"/>
      <c r="E251" s="739"/>
    </row>
    <row r="252" spans="1:5" x14ac:dyDescent="0.35">
      <c r="A252" s="94"/>
      <c r="B252" s="454" t="s">
        <v>50</v>
      </c>
      <c r="C252" s="457">
        <f>SUM(C175,C250)</f>
        <v>3744</v>
      </c>
      <c r="D252" s="738"/>
      <c r="E252" s="739"/>
    </row>
  </sheetData>
  <mergeCells count="17">
    <mergeCell ref="A2:E2"/>
    <mergeCell ref="A5:E5"/>
    <mergeCell ref="D175:E175"/>
    <mergeCell ref="A7:F7"/>
    <mergeCell ref="A8:A9"/>
    <mergeCell ref="B8:B9"/>
    <mergeCell ref="C8:C9"/>
    <mergeCell ref="D8:E8"/>
    <mergeCell ref="A176:E176"/>
    <mergeCell ref="D250:E250"/>
    <mergeCell ref="A251:E251"/>
    <mergeCell ref="D252:E252"/>
    <mergeCell ref="A3:E3"/>
    <mergeCell ref="A4:E4"/>
    <mergeCell ref="A6:E6"/>
    <mergeCell ref="A11:B11"/>
    <mergeCell ref="A177:B177"/>
  </mergeCells>
  <printOptions horizontalCentered="1"/>
  <pageMargins left="0.47244094488188981" right="0.47244094488188981" top="0.86614173228346458" bottom="0.47244094488188981" header="0" footer="0"/>
  <pageSetup fitToHeight="0" orientation="landscape" r:id="rId1"/>
  <headerFooter>
    <oddHeader>&amp;L&amp;G</oddHeader>
    <oddFooter>&amp;R&amp;G</oddFooter>
  </headerFooter>
  <legacyDrawingHF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3"/>
  <sheetViews>
    <sheetView showGridLines="0" topLeftCell="A7" zoomScaleNormal="100" workbookViewId="0">
      <selection activeCell="K116" sqref="K116"/>
    </sheetView>
  </sheetViews>
  <sheetFormatPr baseColWidth="10" defaultColWidth="7.54296875" defaultRowHeight="14.5" x14ac:dyDescent="0.35"/>
  <cols>
    <col min="1" max="1" width="15.81640625" style="273" customWidth="1"/>
    <col min="2" max="2" width="40.81640625" style="262" customWidth="1"/>
    <col min="3" max="5" width="14.36328125" style="262" customWidth="1"/>
    <col min="6" max="6" width="14.36328125" style="264" customWidth="1"/>
    <col min="7" max="8" width="14.36328125" style="262" customWidth="1"/>
    <col min="9" max="9" width="1.54296875" style="262" customWidth="1"/>
    <col min="10" max="13" width="14.36328125" style="262" customWidth="1"/>
    <col min="14" max="16" width="11.90625" style="262" customWidth="1"/>
    <col min="17" max="17" width="8.54296875" style="262" customWidth="1"/>
    <col min="18" max="18" width="8.453125" style="262" customWidth="1"/>
    <col min="19" max="19" width="7.54296875" style="262"/>
    <col min="20" max="20" width="7.36328125" style="262" customWidth="1"/>
    <col min="21" max="21" width="2.36328125" style="262" customWidth="1"/>
    <col min="22" max="16384" width="7.54296875" style="262"/>
  </cols>
  <sheetData>
    <row r="1" spans="1:20" x14ac:dyDescent="0.35">
      <c r="A1" s="723"/>
      <c r="B1" s="723"/>
      <c r="C1" s="723"/>
      <c r="D1" s="723"/>
      <c r="E1" s="723"/>
      <c r="F1" s="723"/>
      <c r="G1" s="723"/>
      <c r="H1" s="723"/>
      <c r="I1" s="723"/>
      <c r="J1" s="723"/>
      <c r="K1" s="723"/>
      <c r="L1" s="723"/>
      <c r="M1" s="723"/>
      <c r="N1" s="723"/>
      <c r="O1" s="723"/>
      <c r="P1" s="723"/>
      <c r="Q1" s="723"/>
      <c r="R1" s="723"/>
      <c r="S1" s="723"/>
      <c r="T1" s="723"/>
    </row>
    <row r="2" spans="1:20" x14ac:dyDescent="0.35">
      <c r="A2" s="800" t="s">
        <v>1</v>
      </c>
      <c r="B2" s="800"/>
      <c r="C2" s="800"/>
      <c r="D2" s="800"/>
      <c r="E2" s="800"/>
      <c r="F2" s="800"/>
      <c r="G2" s="800"/>
      <c r="H2" s="800"/>
      <c r="I2" s="800"/>
      <c r="J2" s="800"/>
      <c r="K2" s="800"/>
      <c r="L2" s="800"/>
      <c r="M2" s="800"/>
      <c r="N2" s="263"/>
      <c r="O2" s="263"/>
      <c r="P2" s="263"/>
      <c r="Q2" s="264"/>
      <c r="R2" s="264"/>
      <c r="S2" s="264"/>
      <c r="T2" s="264"/>
    </row>
    <row r="3" spans="1:20" ht="17.25" customHeight="1" x14ac:dyDescent="0.35">
      <c r="A3" s="800" t="s">
        <v>84</v>
      </c>
      <c r="B3" s="800"/>
      <c r="C3" s="800"/>
      <c r="D3" s="800"/>
      <c r="E3" s="800"/>
      <c r="F3" s="800"/>
      <c r="G3" s="800"/>
      <c r="H3" s="800"/>
      <c r="I3" s="800"/>
      <c r="J3" s="800"/>
      <c r="K3" s="800"/>
      <c r="L3" s="800"/>
      <c r="M3" s="800"/>
      <c r="N3" s="800"/>
      <c r="O3" s="800"/>
      <c r="P3" s="800"/>
      <c r="Q3" s="265"/>
      <c r="R3" s="265"/>
      <c r="S3" s="265"/>
      <c r="T3" s="265"/>
    </row>
    <row r="4" spans="1:20" ht="17.25" customHeight="1" x14ac:dyDescent="0.35">
      <c r="A4" s="800" t="s">
        <v>36</v>
      </c>
      <c r="B4" s="800"/>
      <c r="C4" s="800"/>
      <c r="D4" s="800"/>
      <c r="E4" s="800"/>
      <c r="F4" s="800"/>
      <c r="G4" s="800"/>
      <c r="H4" s="800"/>
      <c r="I4" s="800"/>
      <c r="J4" s="800"/>
      <c r="K4" s="800"/>
      <c r="L4" s="800"/>
      <c r="M4" s="800"/>
      <c r="N4" s="800"/>
      <c r="O4" s="800"/>
      <c r="P4" s="800"/>
      <c r="Q4" s="265"/>
      <c r="R4" s="265"/>
      <c r="S4" s="265"/>
      <c r="T4" s="265"/>
    </row>
    <row r="5" spans="1:20" ht="17.25" customHeight="1" x14ac:dyDescent="0.35">
      <c r="A5" s="800" t="s">
        <v>474</v>
      </c>
      <c r="B5" s="800"/>
      <c r="C5" s="800"/>
      <c r="D5" s="800"/>
      <c r="E5" s="800"/>
      <c r="F5" s="800"/>
      <c r="G5" s="800"/>
      <c r="H5" s="800"/>
      <c r="I5" s="800"/>
      <c r="J5" s="800"/>
      <c r="K5" s="800"/>
      <c r="L5" s="800"/>
      <c r="M5" s="800"/>
      <c r="N5" s="800"/>
      <c r="O5" s="800"/>
      <c r="P5" s="800"/>
      <c r="Q5" s="265"/>
      <c r="R5" s="265"/>
      <c r="S5" s="265"/>
      <c r="T5" s="265"/>
    </row>
    <row r="6" spans="1:20" s="80" customFormat="1" ht="12" customHeight="1" x14ac:dyDescent="0.35">
      <c r="A6" s="801" t="s">
        <v>82</v>
      </c>
      <c r="B6" s="801"/>
      <c r="C6" s="801"/>
      <c r="D6" s="801"/>
      <c r="E6" s="801"/>
      <c r="F6" s="801"/>
      <c r="G6" s="801"/>
      <c r="H6" s="801"/>
      <c r="I6" s="801"/>
      <c r="J6" s="801"/>
      <c r="K6" s="801"/>
      <c r="L6" s="801"/>
      <c r="M6" s="801"/>
      <c r="N6" s="800"/>
      <c r="O6" s="800"/>
      <c r="P6" s="800"/>
    </row>
    <row r="7" spans="1:20" ht="15" customHeight="1" x14ac:dyDescent="0.35">
      <c r="A7" s="625" t="s">
        <v>114</v>
      </c>
      <c r="B7" s="625"/>
      <c r="C7" s="625"/>
      <c r="D7" s="802"/>
      <c r="E7" s="802"/>
      <c r="F7" s="802"/>
      <c r="G7" s="802"/>
      <c r="H7" s="802"/>
      <c r="I7" s="802"/>
      <c r="J7" s="802"/>
      <c r="K7" s="802"/>
      <c r="L7" s="802"/>
      <c r="M7" s="802"/>
      <c r="N7" s="266"/>
      <c r="O7" s="266"/>
      <c r="P7" s="266"/>
    </row>
    <row r="8" spans="1:20" s="391" customFormat="1" x14ac:dyDescent="0.35">
      <c r="A8" s="597" t="s">
        <v>88</v>
      </c>
      <c r="B8" s="597" t="s">
        <v>113</v>
      </c>
      <c r="C8" s="597" t="s">
        <v>103</v>
      </c>
      <c r="D8" s="597"/>
      <c r="E8" s="597"/>
      <c r="F8" s="597"/>
      <c r="G8" s="597"/>
      <c r="H8" s="597"/>
      <c r="I8" s="389"/>
      <c r="J8" s="720" t="s">
        <v>102</v>
      </c>
      <c r="K8" s="720"/>
      <c r="L8" s="720"/>
      <c r="M8" s="720"/>
      <c r="N8" s="390"/>
      <c r="O8" s="390"/>
      <c r="P8" s="390"/>
      <c r="Q8" s="390"/>
    </row>
    <row r="9" spans="1:20" s="391" customFormat="1" ht="36" customHeight="1" x14ac:dyDescent="0.35">
      <c r="A9" s="597"/>
      <c r="B9" s="597"/>
      <c r="C9" s="470" t="s">
        <v>101</v>
      </c>
      <c r="D9" s="470" t="s">
        <v>880</v>
      </c>
      <c r="E9" s="470" t="s">
        <v>879</v>
      </c>
      <c r="F9" s="470" t="s">
        <v>878</v>
      </c>
      <c r="G9" s="470" t="s">
        <v>111</v>
      </c>
      <c r="H9" s="470" t="s">
        <v>94</v>
      </c>
      <c r="I9" s="406"/>
      <c r="J9" s="470" t="s">
        <v>100</v>
      </c>
      <c r="K9" s="470" t="s">
        <v>97</v>
      </c>
      <c r="L9" s="470" t="s">
        <v>877</v>
      </c>
      <c r="M9" s="470" t="s">
        <v>94</v>
      </c>
    </row>
    <row r="10" spans="1:20" ht="14.4" customHeight="1" x14ac:dyDescent="0.3">
      <c r="A10" s="468">
        <v>5142</v>
      </c>
      <c r="B10" s="469" t="s">
        <v>800</v>
      </c>
      <c r="C10" s="269">
        <v>15054.4</v>
      </c>
      <c r="D10" s="269">
        <v>0</v>
      </c>
      <c r="E10" s="269">
        <v>500</v>
      </c>
      <c r="F10" s="269">
        <v>1050</v>
      </c>
      <c r="G10" s="269">
        <v>3848.89</v>
      </c>
      <c r="H10" s="269">
        <f t="shared" ref="H10:H33" si="0">SUM(C10:G10)</f>
        <v>20453.29</v>
      </c>
      <c r="I10" s="804"/>
      <c r="J10" s="269">
        <v>20574.349999999999</v>
      </c>
      <c r="K10" s="269">
        <v>30108.799999999999</v>
      </c>
      <c r="L10" s="269">
        <v>6212</v>
      </c>
      <c r="M10" s="269">
        <f t="shared" ref="M10:M33" si="1">SUM(J10:L10)</f>
        <v>56895.149999999994</v>
      </c>
      <c r="N10" s="270"/>
      <c r="O10" s="270"/>
      <c r="P10" s="270"/>
    </row>
    <row r="11" spans="1:20" ht="14.4" customHeight="1" x14ac:dyDescent="0.3">
      <c r="A11" s="256">
        <v>5155</v>
      </c>
      <c r="B11" s="267" t="s">
        <v>716</v>
      </c>
      <c r="C11" s="268">
        <v>14046.4</v>
      </c>
      <c r="D11" s="268">
        <v>0</v>
      </c>
      <c r="E11" s="268">
        <v>500</v>
      </c>
      <c r="F11" s="268">
        <v>1050</v>
      </c>
      <c r="G11" s="268">
        <v>4183.59</v>
      </c>
      <c r="H11" s="269">
        <f t="shared" si="0"/>
        <v>19779.989999999998</v>
      </c>
      <c r="I11" s="804"/>
      <c r="J11" s="268">
        <v>19196.75</v>
      </c>
      <c r="K11" s="268">
        <v>28092.799999999999</v>
      </c>
      <c r="L11" s="268">
        <v>6212</v>
      </c>
      <c r="M11" s="268">
        <f t="shared" si="1"/>
        <v>53501.55</v>
      </c>
      <c r="N11" s="270"/>
      <c r="O11" s="270"/>
      <c r="P11" s="270"/>
    </row>
    <row r="12" spans="1:20" ht="14.4" customHeight="1" x14ac:dyDescent="0.3">
      <c r="A12" s="256">
        <v>5156</v>
      </c>
      <c r="B12" s="267" t="s">
        <v>715</v>
      </c>
      <c r="C12" s="268">
        <v>17886.400000000001</v>
      </c>
      <c r="D12" s="268">
        <v>0</v>
      </c>
      <c r="E12" s="268">
        <v>500</v>
      </c>
      <c r="F12" s="268">
        <v>1050</v>
      </c>
      <c r="G12" s="268">
        <v>5187.6000000000004</v>
      </c>
      <c r="H12" s="269">
        <f t="shared" si="0"/>
        <v>24624</v>
      </c>
      <c r="I12" s="804"/>
      <c r="J12" s="268">
        <v>24444.75</v>
      </c>
      <c r="K12" s="268">
        <v>35772.800000000003</v>
      </c>
      <c r="L12" s="268">
        <v>6212</v>
      </c>
      <c r="M12" s="268">
        <f t="shared" si="1"/>
        <v>66429.55</v>
      </c>
      <c r="N12" s="270"/>
      <c r="O12" s="270"/>
      <c r="P12" s="270"/>
    </row>
    <row r="13" spans="1:20" ht="14.4" customHeight="1" x14ac:dyDescent="0.3">
      <c r="A13" s="256">
        <v>5157</v>
      </c>
      <c r="B13" s="267" t="s">
        <v>799</v>
      </c>
      <c r="C13" s="268">
        <v>21243.200000000001</v>
      </c>
      <c r="D13" s="268">
        <v>0</v>
      </c>
      <c r="E13" s="268">
        <v>500</v>
      </c>
      <c r="F13" s="268">
        <v>1050</v>
      </c>
      <c r="G13" s="268">
        <v>6526.32</v>
      </c>
      <c r="H13" s="269">
        <f t="shared" si="0"/>
        <v>29319.52</v>
      </c>
      <c r="I13" s="804"/>
      <c r="J13" s="268">
        <v>29032.37</v>
      </c>
      <c r="K13" s="268">
        <v>42486.400000000001</v>
      </c>
      <c r="L13" s="268">
        <v>6212</v>
      </c>
      <c r="M13" s="268">
        <f t="shared" si="1"/>
        <v>77730.77</v>
      </c>
      <c r="N13" s="270"/>
      <c r="O13" s="270"/>
      <c r="P13" s="270"/>
    </row>
    <row r="14" spans="1:20" ht="14.4" customHeight="1" x14ac:dyDescent="0.3">
      <c r="A14" s="256">
        <v>5158</v>
      </c>
      <c r="B14" s="267" t="s">
        <v>798</v>
      </c>
      <c r="C14" s="268">
        <v>29547.200000000001</v>
      </c>
      <c r="D14" s="268">
        <v>0</v>
      </c>
      <c r="E14" s="268">
        <v>500</v>
      </c>
      <c r="F14" s="268">
        <v>1050</v>
      </c>
      <c r="G14" s="268">
        <v>7028.36</v>
      </c>
      <c r="H14" s="269">
        <f t="shared" si="0"/>
        <v>38125.56</v>
      </c>
      <c r="I14" s="804"/>
      <c r="J14" s="268">
        <v>40381.17</v>
      </c>
      <c r="K14" s="268">
        <v>59094.400000000001</v>
      </c>
      <c r="L14" s="268">
        <v>6212</v>
      </c>
      <c r="M14" s="268">
        <f t="shared" si="1"/>
        <v>105687.57</v>
      </c>
      <c r="N14" s="270"/>
      <c r="O14" s="270"/>
      <c r="P14" s="270"/>
    </row>
    <row r="15" spans="1:20" ht="14.4" customHeight="1" x14ac:dyDescent="0.3">
      <c r="A15" s="256">
        <v>5161</v>
      </c>
      <c r="B15" s="267" t="s">
        <v>714</v>
      </c>
      <c r="C15" s="268">
        <v>8473.6</v>
      </c>
      <c r="D15" s="268">
        <v>0</v>
      </c>
      <c r="E15" s="268">
        <v>500</v>
      </c>
      <c r="F15" s="268">
        <v>1050</v>
      </c>
      <c r="G15" s="268">
        <v>2756</v>
      </c>
      <c r="H15" s="269">
        <f t="shared" si="0"/>
        <v>12779.6</v>
      </c>
      <c r="I15" s="804"/>
      <c r="J15" s="268">
        <v>11580.59</v>
      </c>
      <c r="K15" s="268">
        <v>16947.2</v>
      </c>
      <c r="L15" s="268">
        <v>6212</v>
      </c>
      <c r="M15" s="268">
        <f t="shared" si="1"/>
        <v>34739.79</v>
      </c>
      <c r="N15" s="270"/>
      <c r="O15" s="270"/>
      <c r="P15" s="270"/>
    </row>
    <row r="16" spans="1:20" ht="14.4" customHeight="1" x14ac:dyDescent="0.3">
      <c r="A16" s="256">
        <v>5162</v>
      </c>
      <c r="B16" s="267" t="s">
        <v>797</v>
      </c>
      <c r="C16" s="268">
        <v>9894.4</v>
      </c>
      <c r="D16" s="268">
        <v>0</v>
      </c>
      <c r="E16" s="268">
        <v>500</v>
      </c>
      <c r="F16" s="268">
        <v>1050</v>
      </c>
      <c r="G16" s="268">
        <v>3012.19</v>
      </c>
      <c r="H16" s="269">
        <f t="shared" si="0"/>
        <v>14456.59</v>
      </c>
      <c r="I16" s="804"/>
      <c r="J16" s="268">
        <v>13522.35</v>
      </c>
      <c r="K16" s="268">
        <v>19788.8</v>
      </c>
      <c r="L16" s="268">
        <v>6212</v>
      </c>
      <c r="M16" s="268">
        <f t="shared" si="1"/>
        <v>39523.15</v>
      </c>
      <c r="N16" s="270"/>
      <c r="O16" s="270"/>
      <c r="P16" s="270"/>
    </row>
    <row r="17" spans="1:16" ht="14.4" customHeight="1" x14ac:dyDescent="0.3">
      <c r="A17" s="256">
        <v>5163</v>
      </c>
      <c r="B17" s="267" t="s">
        <v>796</v>
      </c>
      <c r="C17" s="268">
        <v>12054.4</v>
      </c>
      <c r="D17" s="268">
        <v>0</v>
      </c>
      <c r="E17" s="268">
        <v>500</v>
      </c>
      <c r="F17" s="268">
        <v>1050</v>
      </c>
      <c r="G17" s="268">
        <v>3848.89</v>
      </c>
      <c r="H17" s="269">
        <f t="shared" si="0"/>
        <v>17453.29</v>
      </c>
      <c r="I17" s="804"/>
      <c r="J17" s="268">
        <v>16474.349999999999</v>
      </c>
      <c r="K17" s="268">
        <v>24108.799999999999</v>
      </c>
      <c r="L17" s="268">
        <v>6212</v>
      </c>
      <c r="M17" s="268">
        <f t="shared" si="1"/>
        <v>46795.149999999994</v>
      </c>
      <c r="N17" s="270"/>
      <c r="O17" s="270"/>
      <c r="P17" s="270"/>
    </row>
    <row r="18" spans="1:16" ht="14.4" customHeight="1" x14ac:dyDescent="0.3">
      <c r="A18" s="256">
        <v>5164</v>
      </c>
      <c r="B18" s="267" t="s">
        <v>795</v>
      </c>
      <c r="C18" s="268">
        <v>13521.6</v>
      </c>
      <c r="D18" s="268">
        <v>0</v>
      </c>
      <c r="E18" s="268">
        <v>500</v>
      </c>
      <c r="F18" s="268">
        <v>1050</v>
      </c>
      <c r="G18" s="268">
        <v>3848.89</v>
      </c>
      <c r="H18" s="269">
        <f t="shared" si="0"/>
        <v>18920.490000000002</v>
      </c>
      <c r="I18" s="804"/>
      <c r="J18" s="268">
        <v>18479.52</v>
      </c>
      <c r="K18" s="268">
        <v>27043.200000000001</v>
      </c>
      <c r="L18" s="268">
        <v>6212</v>
      </c>
      <c r="M18" s="268">
        <f t="shared" si="1"/>
        <v>51734.720000000001</v>
      </c>
      <c r="N18" s="270"/>
      <c r="O18" s="270"/>
      <c r="P18" s="270"/>
    </row>
    <row r="19" spans="1:16" ht="14.4" customHeight="1" x14ac:dyDescent="0.3">
      <c r="A19" s="256">
        <v>5172</v>
      </c>
      <c r="B19" s="267" t="s">
        <v>794</v>
      </c>
      <c r="C19" s="268">
        <v>32928</v>
      </c>
      <c r="D19" s="268">
        <v>0</v>
      </c>
      <c r="E19" s="268">
        <v>500</v>
      </c>
      <c r="F19" s="268">
        <v>1050</v>
      </c>
      <c r="G19" s="268">
        <v>7028.36</v>
      </c>
      <c r="H19" s="269">
        <f t="shared" si="0"/>
        <v>41506.36</v>
      </c>
      <c r="I19" s="804"/>
      <c r="J19" s="268">
        <v>45001.599999999999</v>
      </c>
      <c r="K19" s="268">
        <v>65856</v>
      </c>
      <c r="L19" s="268">
        <v>6212</v>
      </c>
      <c r="M19" s="268">
        <f t="shared" si="1"/>
        <v>117069.6</v>
      </c>
      <c r="N19" s="270"/>
      <c r="O19" s="270"/>
      <c r="P19" s="270"/>
    </row>
    <row r="20" spans="1:16" ht="14.4" customHeight="1" x14ac:dyDescent="0.3">
      <c r="A20" s="256">
        <v>5173</v>
      </c>
      <c r="B20" s="267" t="s">
        <v>793</v>
      </c>
      <c r="C20" s="268">
        <v>34521.599999999999</v>
      </c>
      <c r="D20" s="268">
        <v>0</v>
      </c>
      <c r="E20" s="268">
        <v>500</v>
      </c>
      <c r="F20" s="268">
        <v>1050</v>
      </c>
      <c r="G20" s="268">
        <v>7028.36</v>
      </c>
      <c r="H20" s="269">
        <f t="shared" si="0"/>
        <v>43099.96</v>
      </c>
      <c r="I20" s="804"/>
      <c r="J20" s="268">
        <v>47179.519999999997</v>
      </c>
      <c r="K20" s="268">
        <v>69043.199999999997</v>
      </c>
      <c r="L20" s="268">
        <v>6212</v>
      </c>
      <c r="M20" s="268">
        <f t="shared" si="1"/>
        <v>122434.72</v>
      </c>
      <c r="N20" s="270"/>
      <c r="O20" s="270"/>
      <c r="P20" s="270"/>
    </row>
    <row r="21" spans="1:16" ht="14.4" customHeight="1" x14ac:dyDescent="0.3">
      <c r="A21" s="256">
        <v>5176</v>
      </c>
      <c r="B21" s="267" t="s">
        <v>792</v>
      </c>
      <c r="C21" s="268">
        <v>13801.6</v>
      </c>
      <c r="D21" s="268">
        <v>0</v>
      </c>
      <c r="E21" s="268">
        <v>500</v>
      </c>
      <c r="F21" s="268">
        <v>1050</v>
      </c>
      <c r="G21" s="268">
        <v>3848.89</v>
      </c>
      <c r="H21" s="269">
        <f t="shared" si="0"/>
        <v>19200.490000000002</v>
      </c>
      <c r="I21" s="804"/>
      <c r="J21" s="268">
        <v>18862.189999999999</v>
      </c>
      <c r="K21" s="268">
        <v>27603.200000000001</v>
      </c>
      <c r="L21" s="268">
        <v>6212</v>
      </c>
      <c r="M21" s="268">
        <f t="shared" si="1"/>
        <v>52677.39</v>
      </c>
      <c r="N21" s="270"/>
      <c r="O21" s="270"/>
      <c r="P21" s="270"/>
    </row>
    <row r="22" spans="1:16" ht="14.4" customHeight="1" x14ac:dyDescent="0.3">
      <c r="A22" s="256">
        <v>5177</v>
      </c>
      <c r="B22" s="267" t="s">
        <v>791</v>
      </c>
      <c r="C22" s="268">
        <v>15054.4</v>
      </c>
      <c r="D22" s="268">
        <v>0</v>
      </c>
      <c r="E22" s="268">
        <v>500</v>
      </c>
      <c r="F22" s="268">
        <v>1050</v>
      </c>
      <c r="G22" s="268">
        <v>4518.26</v>
      </c>
      <c r="H22" s="269">
        <f t="shared" si="0"/>
        <v>21122.660000000003</v>
      </c>
      <c r="I22" s="804"/>
      <c r="J22" s="268">
        <v>20574.349999999999</v>
      </c>
      <c r="K22" s="268">
        <v>30108.799999999999</v>
      </c>
      <c r="L22" s="268">
        <v>6212</v>
      </c>
      <c r="M22" s="268">
        <f t="shared" si="1"/>
        <v>56895.149999999994</v>
      </c>
      <c r="N22" s="270"/>
      <c r="O22" s="270"/>
      <c r="P22" s="270"/>
    </row>
    <row r="23" spans="1:16" ht="14.4" customHeight="1" x14ac:dyDescent="0.3">
      <c r="A23" s="256">
        <v>5179</v>
      </c>
      <c r="B23" s="267" t="s">
        <v>790</v>
      </c>
      <c r="C23" s="268">
        <v>17976</v>
      </c>
      <c r="D23" s="268">
        <v>0</v>
      </c>
      <c r="E23" s="268">
        <v>500</v>
      </c>
      <c r="F23" s="268">
        <v>1050</v>
      </c>
      <c r="G23" s="268">
        <v>5961.3</v>
      </c>
      <c r="H23" s="269">
        <f t="shared" si="0"/>
        <v>25487.3</v>
      </c>
      <c r="I23" s="804"/>
      <c r="J23" s="268">
        <v>24567.200000000001</v>
      </c>
      <c r="K23" s="268">
        <v>35952</v>
      </c>
      <c r="L23" s="268">
        <v>6212</v>
      </c>
      <c r="M23" s="268">
        <f t="shared" si="1"/>
        <v>66731.199999999997</v>
      </c>
      <c r="N23" s="270"/>
      <c r="O23" s="270"/>
      <c r="P23" s="270"/>
    </row>
    <row r="24" spans="1:16" ht="14.4" customHeight="1" x14ac:dyDescent="0.3">
      <c r="A24" s="256">
        <v>5185</v>
      </c>
      <c r="B24" s="267" t="s">
        <v>789</v>
      </c>
      <c r="C24" s="268">
        <v>13801.6</v>
      </c>
      <c r="D24" s="268">
        <v>0</v>
      </c>
      <c r="E24" s="268">
        <v>500</v>
      </c>
      <c r="F24" s="268">
        <v>1050</v>
      </c>
      <c r="G24" s="268">
        <v>3848.89</v>
      </c>
      <c r="H24" s="269">
        <f t="shared" si="0"/>
        <v>19200.490000000002</v>
      </c>
      <c r="I24" s="804"/>
      <c r="J24" s="268">
        <v>18862.189999999999</v>
      </c>
      <c r="K24" s="268">
        <v>27603.200000000001</v>
      </c>
      <c r="L24" s="268">
        <v>6212</v>
      </c>
      <c r="M24" s="268">
        <f t="shared" si="1"/>
        <v>52677.39</v>
      </c>
      <c r="N24" s="270"/>
      <c r="O24" s="270"/>
      <c r="P24" s="270"/>
    </row>
    <row r="25" spans="1:16" ht="14.4" customHeight="1" x14ac:dyDescent="0.3">
      <c r="A25" s="256">
        <v>5229</v>
      </c>
      <c r="B25" s="267" t="s">
        <v>713</v>
      </c>
      <c r="C25" s="268">
        <v>13801.6</v>
      </c>
      <c r="D25" s="268">
        <v>0</v>
      </c>
      <c r="E25" s="268">
        <v>500</v>
      </c>
      <c r="F25" s="268">
        <v>1050</v>
      </c>
      <c r="G25" s="268">
        <v>3848.89</v>
      </c>
      <c r="H25" s="269">
        <f t="shared" si="0"/>
        <v>19200.490000000002</v>
      </c>
      <c r="I25" s="804"/>
      <c r="J25" s="268">
        <v>18862.189999999999</v>
      </c>
      <c r="K25" s="268">
        <v>27603.200000000001</v>
      </c>
      <c r="L25" s="268">
        <v>6212</v>
      </c>
      <c r="M25" s="268">
        <f t="shared" si="1"/>
        <v>52677.39</v>
      </c>
      <c r="N25" s="270"/>
      <c r="O25" s="270"/>
      <c r="P25" s="270"/>
    </row>
    <row r="26" spans="1:16" ht="14.4" customHeight="1" x14ac:dyDescent="0.3">
      <c r="A26" s="256">
        <v>7120</v>
      </c>
      <c r="B26" s="267" t="s">
        <v>712</v>
      </c>
      <c r="C26" s="268">
        <v>13801.6</v>
      </c>
      <c r="D26" s="268">
        <v>0</v>
      </c>
      <c r="E26" s="268">
        <v>500</v>
      </c>
      <c r="F26" s="268">
        <v>1050</v>
      </c>
      <c r="G26" s="268">
        <v>3848.89</v>
      </c>
      <c r="H26" s="269">
        <f t="shared" si="0"/>
        <v>19200.490000000002</v>
      </c>
      <c r="I26" s="804"/>
      <c r="J26" s="268">
        <v>18862.189999999999</v>
      </c>
      <c r="K26" s="268">
        <v>27603.200000000001</v>
      </c>
      <c r="L26" s="268">
        <v>6212</v>
      </c>
      <c r="M26" s="268">
        <f t="shared" si="1"/>
        <v>52677.39</v>
      </c>
      <c r="N26" s="270"/>
      <c r="O26" s="270"/>
      <c r="P26" s="270"/>
    </row>
    <row r="27" spans="1:16" ht="14.4" customHeight="1" x14ac:dyDescent="0.3">
      <c r="A27" s="256">
        <v>7121</v>
      </c>
      <c r="B27" s="267" t="s">
        <v>788</v>
      </c>
      <c r="C27" s="268">
        <v>15054.4</v>
      </c>
      <c r="D27" s="268">
        <v>0</v>
      </c>
      <c r="E27" s="268">
        <v>500</v>
      </c>
      <c r="F27" s="268">
        <v>1050</v>
      </c>
      <c r="G27" s="268">
        <v>4518.26</v>
      </c>
      <c r="H27" s="269">
        <f t="shared" si="0"/>
        <v>21122.660000000003</v>
      </c>
      <c r="I27" s="804"/>
      <c r="J27" s="268">
        <v>20574.349999999999</v>
      </c>
      <c r="K27" s="268">
        <v>30108.799999999999</v>
      </c>
      <c r="L27" s="268">
        <v>6212</v>
      </c>
      <c r="M27" s="268">
        <f t="shared" si="1"/>
        <v>56895.149999999994</v>
      </c>
      <c r="N27" s="270"/>
      <c r="O27" s="270"/>
      <c r="P27" s="270"/>
    </row>
    <row r="28" spans="1:16" ht="14.4" customHeight="1" x14ac:dyDescent="0.3">
      <c r="A28" s="256">
        <v>7122</v>
      </c>
      <c r="B28" s="267" t="s">
        <v>787</v>
      </c>
      <c r="C28" s="268">
        <v>16332.8</v>
      </c>
      <c r="D28" s="268">
        <v>0</v>
      </c>
      <c r="E28" s="268">
        <v>500</v>
      </c>
      <c r="F28" s="268">
        <v>1050</v>
      </c>
      <c r="G28" s="268">
        <v>5187.6000000000004</v>
      </c>
      <c r="H28" s="269">
        <f t="shared" si="0"/>
        <v>23070.400000000001</v>
      </c>
      <c r="I28" s="804"/>
      <c r="J28" s="268">
        <v>22321.49</v>
      </c>
      <c r="K28" s="268">
        <v>32665.599999999999</v>
      </c>
      <c r="L28" s="268">
        <v>6212</v>
      </c>
      <c r="M28" s="268">
        <f t="shared" si="1"/>
        <v>61199.09</v>
      </c>
      <c r="N28" s="270"/>
      <c r="O28" s="270"/>
      <c r="P28" s="270"/>
    </row>
    <row r="29" spans="1:16" ht="14.4" customHeight="1" x14ac:dyDescent="0.3">
      <c r="A29" s="256">
        <v>7123</v>
      </c>
      <c r="B29" s="267" t="s">
        <v>786</v>
      </c>
      <c r="C29" s="268">
        <v>17976</v>
      </c>
      <c r="D29" s="268">
        <v>0</v>
      </c>
      <c r="E29" s="268">
        <v>500</v>
      </c>
      <c r="F29" s="268">
        <v>1050</v>
      </c>
      <c r="G29" s="268">
        <v>5961.3</v>
      </c>
      <c r="H29" s="269">
        <f t="shared" si="0"/>
        <v>25487.3</v>
      </c>
      <c r="I29" s="804"/>
      <c r="J29" s="268">
        <v>24567.200000000001</v>
      </c>
      <c r="K29" s="268">
        <v>35952</v>
      </c>
      <c r="L29" s="268">
        <v>6212</v>
      </c>
      <c r="M29" s="268">
        <f t="shared" si="1"/>
        <v>66731.199999999997</v>
      </c>
      <c r="N29" s="270"/>
      <c r="O29" s="270"/>
      <c r="P29" s="270"/>
    </row>
    <row r="30" spans="1:16" ht="14.4" customHeight="1" x14ac:dyDescent="0.3">
      <c r="A30" s="256">
        <v>7125</v>
      </c>
      <c r="B30" s="267" t="s">
        <v>711</v>
      </c>
      <c r="C30" s="268">
        <v>13801.6</v>
      </c>
      <c r="D30" s="268">
        <v>0</v>
      </c>
      <c r="E30" s="268">
        <v>500</v>
      </c>
      <c r="F30" s="268">
        <v>1050</v>
      </c>
      <c r="G30" s="268">
        <v>3848.89</v>
      </c>
      <c r="H30" s="269">
        <f t="shared" si="0"/>
        <v>19200.490000000002</v>
      </c>
      <c r="I30" s="804"/>
      <c r="J30" s="268">
        <v>18862.189999999999</v>
      </c>
      <c r="K30" s="268">
        <v>27603.200000000001</v>
      </c>
      <c r="L30" s="268">
        <v>6212</v>
      </c>
      <c r="M30" s="268">
        <f t="shared" si="1"/>
        <v>52677.39</v>
      </c>
      <c r="N30" s="270"/>
      <c r="O30" s="270"/>
      <c r="P30" s="270"/>
    </row>
    <row r="31" spans="1:16" ht="14.4" customHeight="1" x14ac:dyDescent="0.3">
      <c r="A31" s="256">
        <v>7126</v>
      </c>
      <c r="B31" s="267" t="s">
        <v>785</v>
      </c>
      <c r="C31" s="268">
        <v>15054.4</v>
      </c>
      <c r="D31" s="268">
        <v>0</v>
      </c>
      <c r="E31" s="268">
        <v>500</v>
      </c>
      <c r="F31" s="268">
        <v>1050</v>
      </c>
      <c r="G31" s="268">
        <v>4518.26</v>
      </c>
      <c r="H31" s="269">
        <f t="shared" si="0"/>
        <v>21122.660000000003</v>
      </c>
      <c r="I31" s="804"/>
      <c r="J31" s="268">
        <v>20574.349999999999</v>
      </c>
      <c r="K31" s="268">
        <v>30108.799999999999</v>
      </c>
      <c r="L31" s="268">
        <v>6212</v>
      </c>
      <c r="M31" s="268">
        <f t="shared" si="1"/>
        <v>56895.149999999994</v>
      </c>
      <c r="N31" s="270"/>
      <c r="O31" s="270"/>
      <c r="P31" s="270"/>
    </row>
    <row r="32" spans="1:16" ht="14.4" customHeight="1" x14ac:dyDescent="0.3">
      <c r="A32" s="256">
        <v>7127</v>
      </c>
      <c r="B32" s="267" t="s">
        <v>784</v>
      </c>
      <c r="C32" s="268">
        <v>16332.8</v>
      </c>
      <c r="D32" s="268">
        <v>0</v>
      </c>
      <c r="E32" s="268">
        <v>500</v>
      </c>
      <c r="F32" s="268">
        <v>1050</v>
      </c>
      <c r="G32" s="268">
        <v>5187.6000000000004</v>
      </c>
      <c r="H32" s="269">
        <f t="shared" si="0"/>
        <v>23070.400000000001</v>
      </c>
      <c r="I32" s="804"/>
      <c r="J32" s="268">
        <v>22321.49</v>
      </c>
      <c r="K32" s="268">
        <v>32665.599999999999</v>
      </c>
      <c r="L32" s="268">
        <v>6212</v>
      </c>
      <c r="M32" s="268">
        <f t="shared" si="1"/>
        <v>61199.09</v>
      </c>
      <c r="N32" s="270"/>
      <c r="O32" s="270"/>
      <c r="P32" s="270"/>
    </row>
    <row r="33" spans="1:20" ht="14.4" customHeight="1" x14ac:dyDescent="0.3">
      <c r="A33" s="256">
        <v>7128</v>
      </c>
      <c r="B33" s="267" t="s">
        <v>783</v>
      </c>
      <c r="C33" s="268">
        <v>17976</v>
      </c>
      <c r="D33" s="268">
        <v>0</v>
      </c>
      <c r="E33" s="268">
        <v>500</v>
      </c>
      <c r="F33" s="268">
        <v>1050</v>
      </c>
      <c r="G33" s="268">
        <v>5961.3</v>
      </c>
      <c r="H33" s="269">
        <f t="shared" si="0"/>
        <v>25487.3</v>
      </c>
      <c r="I33" s="804"/>
      <c r="J33" s="268">
        <v>24567.200000000001</v>
      </c>
      <c r="K33" s="268">
        <v>35952</v>
      </c>
      <c r="L33" s="268">
        <v>6212</v>
      </c>
      <c r="M33" s="268">
        <f t="shared" si="1"/>
        <v>66731.199999999997</v>
      </c>
      <c r="N33" s="270"/>
      <c r="O33" s="270"/>
      <c r="P33" s="270"/>
    </row>
    <row r="34" spans="1:20" ht="14.4" customHeight="1" x14ac:dyDescent="0.35">
      <c r="A34" s="803"/>
      <c r="B34" s="803"/>
      <c r="C34" s="803"/>
      <c r="D34" s="803"/>
      <c r="E34" s="803"/>
      <c r="F34" s="803"/>
      <c r="G34" s="803"/>
      <c r="H34" s="803"/>
      <c r="I34" s="803"/>
      <c r="J34" s="803"/>
      <c r="K34" s="803"/>
      <c r="L34" s="803"/>
      <c r="M34" s="803"/>
      <c r="N34" s="270"/>
      <c r="O34" s="270"/>
      <c r="P34" s="270"/>
      <c r="Q34" s="270"/>
      <c r="R34" s="270"/>
      <c r="S34" s="270"/>
      <c r="T34" s="270"/>
    </row>
    <row r="35" spans="1:20" ht="17.25" customHeight="1" x14ac:dyDescent="0.35">
      <c r="A35" s="625" t="s">
        <v>104</v>
      </c>
      <c r="B35" s="625"/>
      <c r="C35" s="625"/>
      <c r="D35" s="271"/>
      <c r="E35" s="271"/>
      <c r="F35" s="271"/>
      <c r="G35" s="271"/>
      <c r="H35" s="271"/>
      <c r="I35" s="271"/>
      <c r="J35" s="271"/>
      <c r="K35" s="271"/>
      <c r="L35" s="271"/>
      <c r="M35" s="271"/>
    </row>
    <row r="36" spans="1:20" s="391" customFormat="1" ht="15.5" customHeight="1" x14ac:dyDescent="0.35">
      <c r="A36" s="720" t="s">
        <v>88</v>
      </c>
      <c r="B36" s="720" t="s">
        <v>113</v>
      </c>
      <c r="C36" s="720" t="s">
        <v>103</v>
      </c>
      <c r="D36" s="720"/>
      <c r="E36" s="720"/>
      <c r="F36" s="720"/>
      <c r="G36" s="720"/>
      <c r="H36" s="720"/>
      <c r="I36" s="392"/>
      <c r="J36" s="720" t="s">
        <v>102</v>
      </c>
      <c r="K36" s="720"/>
      <c r="L36" s="720"/>
      <c r="M36" s="720"/>
    </row>
    <row r="37" spans="1:20" s="391" customFormat="1" ht="29.75" customHeight="1" x14ac:dyDescent="0.35">
      <c r="A37" s="720"/>
      <c r="B37" s="720"/>
      <c r="C37" s="471" t="s">
        <v>101</v>
      </c>
      <c r="D37" s="471" t="s">
        <v>880</v>
      </c>
      <c r="E37" s="471" t="s">
        <v>879</v>
      </c>
      <c r="F37" s="471" t="s">
        <v>878</v>
      </c>
      <c r="G37" s="471" t="s">
        <v>111</v>
      </c>
      <c r="H37" s="471" t="s">
        <v>94</v>
      </c>
      <c r="I37" s="392" t="s">
        <v>94</v>
      </c>
      <c r="J37" s="471" t="s">
        <v>100</v>
      </c>
      <c r="K37" s="471" t="s">
        <v>97</v>
      </c>
      <c r="L37" s="471" t="s">
        <v>877</v>
      </c>
      <c r="M37" s="471" t="s">
        <v>94</v>
      </c>
    </row>
    <row r="38" spans="1:20" ht="14.4" customHeight="1" x14ac:dyDescent="0.3">
      <c r="A38" s="468">
        <v>1200</v>
      </c>
      <c r="B38" s="469" t="s">
        <v>782</v>
      </c>
      <c r="C38" s="269">
        <v>19590.400000000001</v>
      </c>
      <c r="D38" s="269">
        <v>1110</v>
      </c>
      <c r="E38" s="269">
        <v>889</v>
      </c>
      <c r="F38" s="269">
        <v>850</v>
      </c>
      <c r="G38" s="269">
        <v>2000</v>
      </c>
      <c r="H38" s="269">
        <f t="shared" ref="H38:H69" si="2">SUM(C38:G38)</f>
        <v>24439.4</v>
      </c>
      <c r="I38" s="380"/>
      <c r="J38" s="269">
        <v>26773.55</v>
      </c>
      <c r="K38" s="269">
        <v>39180.800000000003</v>
      </c>
      <c r="L38" s="269">
        <v>4365</v>
      </c>
      <c r="M38" s="269">
        <f t="shared" ref="M38:M69" si="3">SUM(J38:L38)</f>
        <v>70319.350000000006</v>
      </c>
      <c r="N38" s="272"/>
      <c r="O38" s="270"/>
      <c r="P38" s="270"/>
    </row>
    <row r="39" spans="1:20" ht="14.4" customHeight="1" x14ac:dyDescent="0.3">
      <c r="A39" s="256">
        <v>1201</v>
      </c>
      <c r="B39" s="267" t="s">
        <v>781</v>
      </c>
      <c r="C39" s="268">
        <v>17324.8</v>
      </c>
      <c r="D39" s="268">
        <v>1110</v>
      </c>
      <c r="E39" s="268">
        <v>889</v>
      </c>
      <c r="F39" s="268">
        <v>850</v>
      </c>
      <c r="G39" s="268">
        <v>2000</v>
      </c>
      <c r="H39" s="269">
        <f t="shared" si="2"/>
        <v>22173.8</v>
      </c>
      <c r="I39" s="380"/>
      <c r="J39" s="268">
        <v>23677.23</v>
      </c>
      <c r="K39" s="268">
        <v>34649.599999999999</v>
      </c>
      <c r="L39" s="268">
        <v>4365</v>
      </c>
      <c r="M39" s="268">
        <f t="shared" si="3"/>
        <v>62691.83</v>
      </c>
      <c r="N39" s="272"/>
      <c r="O39" s="270"/>
      <c r="P39" s="270"/>
    </row>
    <row r="40" spans="1:20" ht="14.4" customHeight="1" x14ac:dyDescent="0.3">
      <c r="A40" s="256">
        <v>1203</v>
      </c>
      <c r="B40" s="267" t="s">
        <v>780</v>
      </c>
      <c r="C40" s="268">
        <v>21873.599999999999</v>
      </c>
      <c r="D40" s="268">
        <v>1110</v>
      </c>
      <c r="E40" s="268">
        <v>889</v>
      </c>
      <c r="F40" s="268">
        <v>850</v>
      </c>
      <c r="G40" s="268">
        <v>2000</v>
      </c>
      <c r="H40" s="269">
        <f t="shared" si="2"/>
        <v>26722.6</v>
      </c>
      <c r="I40" s="380"/>
      <c r="J40" s="268">
        <v>29893.919999999998</v>
      </c>
      <c r="K40" s="268">
        <v>43747.199999999997</v>
      </c>
      <c r="L40" s="268">
        <v>4365</v>
      </c>
      <c r="M40" s="268">
        <f t="shared" si="3"/>
        <v>78006.12</v>
      </c>
      <c r="N40" s="272"/>
      <c r="O40" s="270"/>
      <c r="P40" s="270"/>
    </row>
    <row r="41" spans="1:20" ht="14.4" customHeight="1" x14ac:dyDescent="0.3">
      <c r="A41" s="256">
        <v>1204</v>
      </c>
      <c r="B41" s="267" t="s">
        <v>779</v>
      </c>
      <c r="C41" s="268">
        <v>23633.599999999999</v>
      </c>
      <c r="D41" s="268">
        <v>1110</v>
      </c>
      <c r="E41" s="268">
        <v>889</v>
      </c>
      <c r="F41" s="268">
        <v>850</v>
      </c>
      <c r="G41" s="268">
        <v>2000</v>
      </c>
      <c r="H41" s="269">
        <f t="shared" si="2"/>
        <v>28482.6</v>
      </c>
      <c r="I41" s="380"/>
      <c r="J41" s="268">
        <v>32299.25</v>
      </c>
      <c r="K41" s="268">
        <v>47267.199999999997</v>
      </c>
      <c r="L41" s="268">
        <v>4365</v>
      </c>
      <c r="M41" s="268">
        <f t="shared" si="3"/>
        <v>83931.45</v>
      </c>
      <c r="N41" s="272"/>
      <c r="O41" s="270"/>
      <c r="P41" s="270"/>
    </row>
    <row r="42" spans="1:20" ht="14.4" customHeight="1" x14ac:dyDescent="0.3">
      <c r="A42" s="256">
        <v>1210</v>
      </c>
      <c r="B42" s="267" t="s">
        <v>778</v>
      </c>
      <c r="C42" s="268">
        <v>26153.599999999999</v>
      </c>
      <c r="D42" s="268">
        <v>1110</v>
      </c>
      <c r="E42" s="268">
        <v>889</v>
      </c>
      <c r="F42" s="268">
        <v>850</v>
      </c>
      <c r="G42" s="268">
        <v>2000</v>
      </c>
      <c r="H42" s="269">
        <f t="shared" si="2"/>
        <v>31002.6</v>
      </c>
      <c r="I42" s="380"/>
      <c r="J42" s="268">
        <v>35743.25</v>
      </c>
      <c r="K42" s="268">
        <v>52307.199999999997</v>
      </c>
      <c r="L42" s="268">
        <v>4365</v>
      </c>
      <c r="M42" s="268">
        <f t="shared" si="3"/>
        <v>92415.45</v>
      </c>
      <c r="N42" s="272"/>
      <c r="O42" s="270"/>
      <c r="P42" s="270"/>
    </row>
    <row r="43" spans="1:20" ht="14.4" customHeight="1" x14ac:dyDescent="0.3">
      <c r="A43" s="256">
        <v>1211</v>
      </c>
      <c r="B43" s="267" t="s">
        <v>777</v>
      </c>
      <c r="C43" s="268">
        <v>29905.599999999999</v>
      </c>
      <c r="D43" s="268">
        <v>1110</v>
      </c>
      <c r="E43" s="268">
        <v>889</v>
      </c>
      <c r="F43" s="268">
        <v>850</v>
      </c>
      <c r="G43" s="268">
        <v>2000</v>
      </c>
      <c r="H43" s="269">
        <f t="shared" si="2"/>
        <v>34754.6</v>
      </c>
      <c r="I43" s="380"/>
      <c r="J43" s="268">
        <v>40870.99</v>
      </c>
      <c r="K43" s="268">
        <v>59811.199999999997</v>
      </c>
      <c r="L43" s="268">
        <v>4365</v>
      </c>
      <c r="M43" s="268">
        <f t="shared" si="3"/>
        <v>105047.19</v>
      </c>
      <c r="N43" s="272"/>
      <c r="O43" s="270"/>
      <c r="P43" s="270"/>
    </row>
    <row r="44" spans="1:20" ht="14.4" customHeight="1" x14ac:dyDescent="0.3">
      <c r="A44" s="256">
        <v>1212</v>
      </c>
      <c r="B44" s="267" t="s">
        <v>776</v>
      </c>
      <c r="C44" s="268">
        <v>34521.599999999999</v>
      </c>
      <c r="D44" s="268">
        <v>1110</v>
      </c>
      <c r="E44" s="268">
        <v>889</v>
      </c>
      <c r="F44" s="268">
        <v>850</v>
      </c>
      <c r="G44" s="268">
        <v>2000</v>
      </c>
      <c r="H44" s="269">
        <f t="shared" si="2"/>
        <v>39370.6</v>
      </c>
      <c r="I44" s="380"/>
      <c r="J44" s="268">
        <v>47179.519999999997</v>
      </c>
      <c r="K44" s="268">
        <v>69043.199999999997</v>
      </c>
      <c r="L44" s="268">
        <v>4365</v>
      </c>
      <c r="M44" s="268">
        <f t="shared" si="3"/>
        <v>120587.72</v>
      </c>
      <c r="N44" s="272"/>
      <c r="O44" s="270"/>
      <c r="P44" s="270"/>
    </row>
    <row r="45" spans="1:20" ht="14.4" customHeight="1" x14ac:dyDescent="0.3">
      <c r="A45" s="256">
        <v>1224</v>
      </c>
      <c r="B45" s="267" t="s">
        <v>876</v>
      </c>
      <c r="C45" s="268">
        <v>21873.599999999999</v>
      </c>
      <c r="D45" s="268">
        <v>1110</v>
      </c>
      <c r="E45" s="268">
        <v>889</v>
      </c>
      <c r="F45" s="268">
        <v>850</v>
      </c>
      <c r="G45" s="268">
        <v>2000</v>
      </c>
      <c r="H45" s="269">
        <f t="shared" si="2"/>
        <v>26722.6</v>
      </c>
      <c r="I45" s="380"/>
      <c r="J45" s="268">
        <v>29893.919999999998</v>
      </c>
      <c r="K45" s="268">
        <v>43747.199999999997</v>
      </c>
      <c r="L45" s="268">
        <v>4365</v>
      </c>
      <c r="M45" s="268">
        <f t="shared" si="3"/>
        <v>78006.12</v>
      </c>
      <c r="N45" s="272"/>
      <c r="O45" s="270"/>
      <c r="P45" s="270"/>
    </row>
    <row r="46" spans="1:20" ht="14.4" customHeight="1" x14ac:dyDescent="0.3">
      <c r="A46" s="256">
        <v>1230</v>
      </c>
      <c r="B46" s="267" t="s">
        <v>775</v>
      </c>
      <c r="C46" s="268">
        <v>17324.8</v>
      </c>
      <c r="D46" s="268">
        <v>1110</v>
      </c>
      <c r="E46" s="268">
        <v>889</v>
      </c>
      <c r="F46" s="268">
        <v>850</v>
      </c>
      <c r="G46" s="268">
        <v>2000</v>
      </c>
      <c r="H46" s="269">
        <f t="shared" si="2"/>
        <v>22173.8</v>
      </c>
      <c r="I46" s="380"/>
      <c r="J46" s="268">
        <v>23677.23</v>
      </c>
      <c r="K46" s="268">
        <v>34649.599999999999</v>
      </c>
      <c r="L46" s="268">
        <v>4365</v>
      </c>
      <c r="M46" s="268">
        <f t="shared" si="3"/>
        <v>62691.83</v>
      </c>
      <c r="N46" s="272"/>
      <c r="O46" s="270"/>
      <c r="P46" s="270"/>
    </row>
    <row r="47" spans="1:20" ht="14.4" customHeight="1" x14ac:dyDescent="0.3">
      <c r="A47" s="256">
        <v>1232</v>
      </c>
      <c r="B47" s="267" t="s">
        <v>774</v>
      </c>
      <c r="C47" s="268">
        <v>19590.400000000001</v>
      </c>
      <c r="D47" s="268">
        <v>1110</v>
      </c>
      <c r="E47" s="268">
        <v>889</v>
      </c>
      <c r="F47" s="268">
        <v>850</v>
      </c>
      <c r="G47" s="268">
        <v>2000</v>
      </c>
      <c r="H47" s="269">
        <f t="shared" si="2"/>
        <v>24439.4</v>
      </c>
      <c r="I47" s="380"/>
      <c r="J47" s="268">
        <v>26773.55</v>
      </c>
      <c r="K47" s="268">
        <v>39180.800000000003</v>
      </c>
      <c r="L47" s="268">
        <v>4365</v>
      </c>
      <c r="M47" s="268">
        <f t="shared" si="3"/>
        <v>70319.350000000006</v>
      </c>
      <c r="N47" s="272"/>
      <c r="O47" s="270"/>
      <c r="P47" s="270"/>
    </row>
    <row r="48" spans="1:20" ht="14.4" customHeight="1" x14ac:dyDescent="0.3">
      <c r="A48" s="256">
        <v>1300</v>
      </c>
      <c r="B48" s="267" t="s">
        <v>773</v>
      </c>
      <c r="C48" s="268">
        <v>9795.2000000000007</v>
      </c>
      <c r="D48" s="268">
        <v>555</v>
      </c>
      <c r="E48" s="268">
        <v>444.5</v>
      </c>
      <c r="F48" s="268">
        <v>425</v>
      </c>
      <c r="G48" s="268">
        <v>1035</v>
      </c>
      <c r="H48" s="269">
        <f t="shared" si="2"/>
        <v>12254.7</v>
      </c>
      <c r="I48" s="380"/>
      <c r="J48" s="268">
        <v>13386.77</v>
      </c>
      <c r="K48" s="268">
        <v>19590.400000000001</v>
      </c>
      <c r="L48" s="268">
        <v>2587.5</v>
      </c>
      <c r="M48" s="268">
        <f t="shared" si="3"/>
        <v>35564.67</v>
      </c>
      <c r="N48" s="272"/>
      <c r="O48" s="270"/>
      <c r="P48" s="270"/>
    </row>
    <row r="49" spans="1:16" ht="14.4" customHeight="1" x14ac:dyDescent="0.3">
      <c r="A49" s="256">
        <v>1301</v>
      </c>
      <c r="B49" s="267" t="s">
        <v>772</v>
      </c>
      <c r="C49" s="268">
        <v>8662.4</v>
      </c>
      <c r="D49" s="268">
        <v>555</v>
      </c>
      <c r="E49" s="268">
        <v>444.5</v>
      </c>
      <c r="F49" s="268">
        <v>425</v>
      </c>
      <c r="G49" s="268">
        <v>1035</v>
      </c>
      <c r="H49" s="269">
        <f t="shared" si="2"/>
        <v>11121.9</v>
      </c>
      <c r="I49" s="380"/>
      <c r="J49" s="268">
        <v>11838.61</v>
      </c>
      <c r="K49" s="268">
        <v>17324.8</v>
      </c>
      <c r="L49" s="268">
        <v>2587.5</v>
      </c>
      <c r="M49" s="268">
        <f t="shared" si="3"/>
        <v>31750.91</v>
      </c>
      <c r="N49" s="272"/>
      <c r="O49" s="270"/>
      <c r="P49" s="270"/>
    </row>
    <row r="50" spans="1:16" ht="14.4" customHeight="1" x14ac:dyDescent="0.3">
      <c r="A50" s="256">
        <v>1303</v>
      </c>
      <c r="B50" s="267" t="s">
        <v>771</v>
      </c>
      <c r="C50" s="268">
        <v>10936.8</v>
      </c>
      <c r="D50" s="268">
        <v>555</v>
      </c>
      <c r="E50" s="268">
        <v>444.5</v>
      </c>
      <c r="F50" s="268">
        <v>425</v>
      </c>
      <c r="G50" s="268">
        <v>1035</v>
      </c>
      <c r="H50" s="269">
        <f t="shared" si="2"/>
        <v>13396.3</v>
      </c>
      <c r="I50" s="380"/>
      <c r="J50" s="268">
        <v>14946.96</v>
      </c>
      <c r="K50" s="268">
        <v>21873.599999999999</v>
      </c>
      <c r="L50" s="268">
        <v>2587.5</v>
      </c>
      <c r="M50" s="268">
        <f t="shared" si="3"/>
        <v>39408.06</v>
      </c>
      <c r="N50" s="272"/>
      <c r="O50" s="270"/>
      <c r="P50" s="270"/>
    </row>
    <row r="51" spans="1:16" ht="14.4" customHeight="1" x14ac:dyDescent="0.3">
      <c r="A51" s="256">
        <v>1304</v>
      </c>
      <c r="B51" s="267" t="s">
        <v>770</v>
      </c>
      <c r="C51" s="268">
        <v>11816.8</v>
      </c>
      <c r="D51" s="268">
        <v>555</v>
      </c>
      <c r="E51" s="268">
        <v>444.5</v>
      </c>
      <c r="F51" s="268">
        <v>425</v>
      </c>
      <c r="G51" s="268">
        <v>1035</v>
      </c>
      <c r="H51" s="269">
        <f t="shared" si="2"/>
        <v>14276.3</v>
      </c>
      <c r="I51" s="380"/>
      <c r="J51" s="268">
        <v>16149.63</v>
      </c>
      <c r="K51" s="268">
        <v>23633.599999999999</v>
      </c>
      <c r="L51" s="268">
        <v>2587.5</v>
      </c>
      <c r="M51" s="268">
        <f t="shared" si="3"/>
        <v>42370.729999999996</v>
      </c>
      <c r="N51" s="272"/>
      <c r="O51" s="270"/>
      <c r="P51" s="270"/>
    </row>
    <row r="52" spans="1:16" ht="14.4" customHeight="1" x14ac:dyDescent="0.3">
      <c r="A52" s="256">
        <v>1310</v>
      </c>
      <c r="B52" s="267" t="s">
        <v>769</v>
      </c>
      <c r="C52" s="268">
        <v>13076.8</v>
      </c>
      <c r="D52" s="268">
        <v>555</v>
      </c>
      <c r="E52" s="268">
        <v>444.5</v>
      </c>
      <c r="F52" s="268">
        <v>425</v>
      </c>
      <c r="G52" s="268">
        <v>1035</v>
      </c>
      <c r="H52" s="269">
        <f t="shared" si="2"/>
        <v>15536.3</v>
      </c>
      <c r="I52" s="380"/>
      <c r="J52" s="268">
        <v>17871.63</v>
      </c>
      <c r="K52" s="268">
        <v>26153.599999999999</v>
      </c>
      <c r="L52" s="268">
        <v>2587.5</v>
      </c>
      <c r="M52" s="268">
        <f t="shared" si="3"/>
        <v>46612.729999999996</v>
      </c>
      <c r="N52" s="272"/>
      <c r="O52" s="270"/>
      <c r="P52" s="270"/>
    </row>
    <row r="53" spans="1:16" ht="14.4" customHeight="1" x14ac:dyDescent="0.3">
      <c r="A53" s="256">
        <v>1311</v>
      </c>
      <c r="B53" s="267" t="s">
        <v>768</v>
      </c>
      <c r="C53" s="268">
        <v>14952.8</v>
      </c>
      <c r="D53" s="268">
        <v>555</v>
      </c>
      <c r="E53" s="268">
        <v>444.5</v>
      </c>
      <c r="F53" s="268">
        <v>425</v>
      </c>
      <c r="G53" s="268">
        <v>1035</v>
      </c>
      <c r="H53" s="269">
        <f t="shared" si="2"/>
        <v>17412.3</v>
      </c>
      <c r="I53" s="380"/>
      <c r="J53" s="268">
        <v>20435.490000000002</v>
      </c>
      <c r="K53" s="268">
        <v>29905.599999999999</v>
      </c>
      <c r="L53" s="268">
        <v>2587.5</v>
      </c>
      <c r="M53" s="268">
        <f t="shared" si="3"/>
        <v>52928.59</v>
      </c>
      <c r="N53" s="272"/>
      <c r="O53" s="270"/>
      <c r="P53" s="270"/>
    </row>
    <row r="54" spans="1:16" ht="14.4" customHeight="1" x14ac:dyDescent="0.3">
      <c r="A54" s="256">
        <v>1312</v>
      </c>
      <c r="B54" s="267" t="s">
        <v>875</v>
      </c>
      <c r="C54" s="268">
        <v>17260.8</v>
      </c>
      <c r="D54" s="268">
        <v>555</v>
      </c>
      <c r="E54" s="268">
        <v>444.5</v>
      </c>
      <c r="F54" s="268">
        <v>425</v>
      </c>
      <c r="G54" s="268">
        <v>1035</v>
      </c>
      <c r="H54" s="269">
        <f t="shared" si="2"/>
        <v>19720.3</v>
      </c>
      <c r="I54" s="380"/>
      <c r="J54" s="268">
        <v>23589.759999999998</v>
      </c>
      <c r="K54" s="268">
        <v>34521.599999999999</v>
      </c>
      <c r="L54" s="268">
        <v>2587.5</v>
      </c>
      <c r="M54" s="268">
        <f t="shared" si="3"/>
        <v>60698.86</v>
      </c>
      <c r="N54" s="272"/>
      <c r="O54" s="270"/>
      <c r="P54" s="270"/>
    </row>
    <row r="55" spans="1:16" ht="14.4" customHeight="1" x14ac:dyDescent="0.3">
      <c r="A55" s="256">
        <v>1404</v>
      </c>
      <c r="B55" s="267" t="s">
        <v>767</v>
      </c>
      <c r="C55" s="268">
        <v>14432</v>
      </c>
      <c r="D55" s="268">
        <v>555</v>
      </c>
      <c r="E55" s="268">
        <v>444.5</v>
      </c>
      <c r="F55" s="268">
        <v>425</v>
      </c>
      <c r="G55" s="268">
        <v>1035</v>
      </c>
      <c r="H55" s="269">
        <f t="shared" si="2"/>
        <v>16891.5</v>
      </c>
      <c r="I55" s="380"/>
      <c r="J55" s="268">
        <v>19723.73</v>
      </c>
      <c r="K55" s="268">
        <v>28864</v>
      </c>
      <c r="L55" s="268">
        <v>2587.5</v>
      </c>
      <c r="M55" s="268">
        <f t="shared" si="3"/>
        <v>51175.229999999996</v>
      </c>
      <c r="N55" s="272"/>
      <c r="O55" s="270"/>
      <c r="P55" s="270"/>
    </row>
    <row r="56" spans="1:16" ht="14.4" customHeight="1" x14ac:dyDescent="0.3">
      <c r="A56" s="256">
        <v>1408</v>
      </c>
      <c r="B56" s="267" t="s">
        <v>766</v>
      </c>
      <c r="C56" s="268">
        <v>15820.8</v>
      </c>
      <c r="D56" s="268">
        <v>555</v>
      </c>
      <c r="E56" s="268">
        <v>444.5</v>
      </c>
      <c r="F56" s="268">
        <v>425</v>
      </c>
      <c r="G56" s="268">
        <v>1035</v>
      </c>
      <c r="H56" s="269">
        <f t="shared" si="2"/>
        <v>18280.3</v>
      </c>
      <c r="I56" s="380"/>
      <c r="J56" s="268">
        <v>21621.759999999998</v>
      </c>
      <c r="K56" s="268">
        <v>31641.599999999999</v>
      </c>
      <c r="L56" s="268">
        <v>2587.5</v>
      </c>
      <c r="M56" s="268">
        <f t="shared" si="3"/>
        <v>55850.86</v>
      </c>
      <c r="N56" s="272"/>
      <c r="O56" s="270"/>
      <c r="P56" s="270"/>
    </row>
    <row r="57" spans="1:16" ht="14.4" customHeight="1" x14ac:dyDescent="0.3">
      <c r="A57" s="256">
        <v>1412</v>
      </c>
      <c r="B57" s="267" t="s">
        <v>765</v>
      </c>
      <c r="C57" s="268">
        <v>18732.8</v>
      </c>
      <c r="D57" s="268">
        <v>555</v>
      </c>
      <c r="E57" s="268">
        <v>444.5</v>
      </c>
      <c r="F57" s="268">
        <v>425</v>
      </c>
      <c r="G57" s="268">
        <v>1035</v>
      </c>
      <c r="H57" s="269">
        <f t="shared" si="2"/>
        <v>21192.3</v>
      </c>
      <c r="I57" s="380"/>
      <c r="J57" s="268">
        <v>25601.49</v>
      </c>
      <c r="K57" s="268">
        <v>37465.599999999999</v>
      </c>
      <c r="L57" s="268">
        <v>2587.5</v>
      </c>
      <c r="M57" s="268">
        <f t="shared" si="3"/>
        <v>65654.59</v>
      </c>
      <c r="N57" s="272"/>
      <c r="O57" s="270"/>
      <c r="P57" s="270"/>
    </row>
    <row r="58" spans="1:16" ht="14.4" customHeight="1" x14ac:dyDescent="0.3">
      <c r="A58" s="256">
        <v>1428</v>
      </c>
      <c r="B58" s="267" t="s">
        <v>764</v>
      </c>
      <c r="C58" s="268">
        <v>17819.2</v>
      </c>
      <c r="D58" s="268">
        <v>555</v>
      </c>
      <c r="E58" s="268">
        <v>444.5</v>
      </c>
      <c r="F58" s="268">
        <v>425</v>
      </c>
      <c r="G58" s="268">
        <v>1035</v>
      </c>
      <c r="H58" s="269">
        <f t="shared" si="2"/>
        <v>20278.7</v>
      </c>
      <c r="I58" s="380"/>
      <c r="J58" s="268">
        <v>24352.91</v>
      </c>
      <c r="K58" s="268">
        <v>35638.400000000001</v>
      </c>
      <c r="L58" s="268">
        <v>2587.5</v>
      </c>
      <c r="M58" s="268">
        <f t="shared" si="3"/>
        <v>62578.81</v>
      </c>
      <c r="N58" s="272"/>
      <c r="O58" s="270"/>
      <c r="P58" s="270"/>
    </row>
    <row r="59" spans="1:16" ht="14.4" customHeight="1" x14ac:dyDescent="0.3">
      <c r="A59" s="256">
        <v>1432</v>
      </c>
      <c r="B59" s="267" t="s">
        <v>763</v>
      </c>
      <c r="C59" s="268">
        <v>19148.8</v>
      </c>
      <c r="D59" s="268">
        <v>555</v>
      </c>
      <c r="E59" s="268">
        <v>444.5</v>
      </c>
      <c r="F59" s="268">
        <v>425</v>
      </c>
      <c r="G59" s="268">
        <v>1035</v>
      </c>
      <c r="H59" s="269">
        <f t="shared" si="2"/>
        <v>21608.3</v>
      </c>
      <c r="I59" s="380"/>
      <c r="J59" s="268">
        <v>26170.03</v>
      </c>
      <c r="K59" s="268">
        <v>38297.599999999999</v>
      </c>
      <c r="L59" s="268">
        <v>2587.5</v>
      </c>
      <c r="M59" s="268">
        <f t="shared" si="3"/>
        <v>67055.13</v>
      </c>
      <c r="N59" s="272"/>
      <c r="O59" s="270"/>
      <c r="P59" s="270"/>
    </row>
    <row r="60" spans="1:16" ht="14.4" customHeight="1" x14ac:dyDescent="0.3">
      <c r="A60" s="256">
        <v>1521</v>
      </c>
      <c r="B60" s="267" t="s">
        <v>762</v>
      </c>
      <c r="C60" s="268">
        <v>13867.2</v>
      </c>
      <c r="D60" s="268">
        <v>1110</v>
      </c>
      <c r="E60" s="268">
        <v>889</v>
      </c>
      <c r="F60" s="268">
        <v>850</v>
      </c>
      <c r="G60" s="268">
        <v>2000</v>
      </c>
      <c r="H60" s="269">
        <f t="shared" si="2"/>
        <v>18716.2</v>
      </c>
      <c r="I60" s="380"/>
      <c r="J60" s="268">
        <v>18951.84</v>
      </c>
      <c r="K60" s="268">
        <v>27734.400000000001</v>
      </c>
      <c r="L60" s="268">
        <v>4365</v>
      </c>
      <c r="M60" s="268">
        <f t="shared" si="3"/>
        <v>51051.240000000005</v>
      </c>
      <c r="N60" s="272"/>
      <c r="O60" s="270"/>
      <c r="P60" s="270"/>
    </row>
    <row r="61" spans="1:16" ht="14.4" customHeight="1" x14ac:dyDescent="0.3">
      <c r="A61" s="256">
        <v>1522</v>
      </c>
      <c r="B61" s="267" t="s">
        <v>761</v>
      </c>
      <c r="C61" s="268">
        <v>16710.400000000001</v>
      </c>
      <c r="D61" s="268">
        <v>1110</v>
      </c>
      <c r="E61" s="268">
        <v>889</v>
      </c>
      <c r="F61" s="268">
        <v>850</v>
      </c>
      <c r="G61" s="268">
        <v>2000</v>
      </c>
      <c r="H61" s="269">
        <f t="shared" si="2"/>
        <v>21559.4</v>
      </c>
      <c r="I61" s="380"/>
      <c r="J61" s="268">
        <v>22837.55</v>
      </c>
      <c r="K61" s="268">
        <v>33420.800000000003</v>
      </c>
      <c r="L61" s="268">
        <v>4365</v>
      </c>
      <c r="M61" s="268">
        <f t="shared" si="3"/>
        <v>60623.350000000006</v>
      </c>
      <c r="N61" s="272"/>
      <c r="O61" s="270"/>
      <c r="P61" s="270"/>
    </row>
    <row r="62" spans="1:16" ht="14.4" customHeight="1" x14ac:dyDescent="0.3">
      <c r="A62" s="256">
        <v>1523</v>
      </c>
      <c r="B62" s="267" t="s">
        <v>760</v>
      </c>
      <c r="C62" s="268">
        <v>17868.8</v>
      </c>
      <c r="D62" s="268">
        <v>1110</v>
      </c>
      <c r="E62" s="268">
        <v>889</v>
      </c>
      <c r="F62" s="268">
        <v>850</v>
      </c>
      <c r="G62" s="268">
        <v>2000</v>
      </c>
      <c r="H62" s="269">
        <f t="shared" si="2"/>
        <v>22717.8</v>
      </c>
      <c r="I62" s="380"/>
      <c r="J62" s="268">
        <v>24420.69</v>
      </c>
      <c r="K62" s="268">
        <v>35737.599999999999</v>
      </c>
      <c r="L62" s="268">
        <v>4365</v>
      </c>
      <c r="M62" s="268">
        <f t="shared" si="3"/>
        <v>64523.289999999994</v>
      </c>
      <c r="N62" s="272"/>
      <c r="O62" s="270"/>
      <c r="P62" s="270"/>
    </row>
    <row r="63" spans="1:16" ht="14.4" customHeight="1" x14ac:dyDescent="0.3">
      <c r="A63" s="256">
        <v>1531</v>
      </c>
      <c r="B63" s="267" t="s">
        <v>759</v>
      </c>
      <c r="C63" s="268">
        <v>19329.599999999999</v>
      </c>
      <c r="D63" s="268">
        <v>1110</v>
      </c>
      <c r="E63" s="268">
        <v>889</v>
      </c>
      <c r="F63" s="268">
        <v>850</v>
      </c>
      <c r="G63" s="268">
        <v>2000</v>
      </c>
      <c r="H63" s="269">
        <f t="shared" si="2"/>
        <v>24178.6</v>
      </c>
      <c r="I63" s="380"/>
      <c r="J63" s="268">
        <v>26417.119999999999</v>
      </c>
      <c r="K63" s="268">
        <v>38659.199999999997</v>
      </c>
      <c r="L63" s="268">
        <v>4365</v>
      </c>
      <c r="M63" s="268">
        <f t="shared" si="3"/>
        <v>69441.319999999992</v>
      </c>
      <c r="N63" s="272"/>
      <c r="O63" s="270"/>
      <c r="P63" s="270"/>
    </row>
    <row r="64" spans="1:16" ht="14.4" customHeight="1" x14ac:dyDescent="0.3">
      <c r="A64" s="256">
        <v>1532</v>
      </c>
      <c r="B64" s="267" t="s">
        <v>758</v>
      </c>
      <c r="C64" s="268">
        <v>20822.400000000001</v>
      </c>
      <c r="D64" s="268">
        <v>1110</v>
      </c>
      <c r="E64" s="268">
        <v>889</v>
      </c>
      <c r="F64" s="268">
        <v>850</v>
      </c>
      <c r="G64" s="268">
        <v>2000</v>
      </c>
      <c r="H64" s="269">
        <f t="shared" si="2"/>
        <v>25671.4</v>
      </c>
      <c r="I64" s="380"/>
      <c r="J64" s="268">
        <v>28457.279999999999</v>
      </c>
      <c r="K64" s="268">
        <v>41644.800000000003</v>
      </c>
      <c r="L64" s="268">
        <v>4365</v>
      </c>
      <c r="M64" s="268">
        <f t="shared" si="3"/>
        <v>74467.08</v>
      </c>
      <c r="N64" s="272"/>
      <c r="O64" s="270"/>
      <c r="P64" s="270"/>
    </row>
    <row r="65" spans="1:16" ht="14.4" customHeight="1" x14ac:dyDescent="0.3">
      <c r="A65" s="256">
        <v>1615</v>
      </c>
      <c r="B65" s="267" t="s">
        <v>874</v>
      </c>
      <c r="C65" s="268">
        <v>2663.58</v>
      </c>
      <c r="D65" s="268">
        <v>0</v>
      </c>
      <c r="E65" s="268">
        <v>0</v>
      </c>
      <c r="F65" s="268">
        <v>0</v>
      </c>
      <c r="G65" s="268">
        <v>753.05</v>
      </c>
      <c r="H65" s="269">
        <f t="shared" si="2"/>
        <v>3416.63</v>
      </c>
      <c r="I65" s="380"/>
      <c r="J65" s="268">
        <v>3640.23</v>
      </c>
      <c r="K65" s="268">
        <v>5327.16</v>
      </c>
      <c r="L65" s="268">
        <v>0</v>
      </c>
      <c r="M65" s="268">
        <f t="shared" si="3"/>
        <v>8967.39</v>
      </c>
      <c r="N65" s="272"/>
      <c r="O65" s="270"/>
      <c r="P65" s="270"/>
    </row>
    <row r="66" spans="1:16" ht="14.4" customHeight="1" x14ac:dyDescent="0.3">
      <c r="A66" s="256">
        <v>1616</v>
      </c>
      <c r="B66" s="267" t="s">
        <v>873</v>
      </c>
      <c r="C66" s="268">
        <v>2663.58</v>
      </c>
      <c r="D66" s="268">
        <v>0</v>
      </c>
      <c r="E66" s="268">
        <v>0</v>
      </c>
      <c r="F66" s="268">
        <v>0</v>
      </c>
      <c r="G66" s="268">
        <v>753.05</v>
      </c>
      <c r="H66" s="269">
        <f t="shared" si="2"/>
        <v>3416.63</v>
      </c>
      <c r="I66" s="380"/>
      <c r="J66" s="268">
        <v>3640.23</v>
      </c>
      <c r="K66" s="268">
        <v>5327.16</v>
      </c>
      <c r="L66" s="268">
        <v>0</v>
      </c>
      <c r="M66" s="268">
        <f t="shared" si="3"/>
        <v>8967.39</v>
      </c>
      <c r="N66" s="272"/>
      <c r="O66" s="270"/>
      <c r="P66" s="270"/>
    </row>
    <row r="67" spans="1:16" ht="14.4" customHeight="1" x14ac:dyDescent="0.3">
      <c r="A67" s="256">
        <v>1617</v>
      </c>
      <c r="B67" s="267" t="s">
        <v>872</v>
      </c>
      <c r="C67" s="268">
        <v>2663.58</v>
      </c>
      <c r="D67" s="268">
        <v>0</v>
      </c>
      <c r="E67" s="268">
        <v>0</v>
      </c>
      <c r="F67" s="268">
        <v>0</v>
      </c>
      <c r="G67" s="268">
        <v>753.05</v>
      </c>
      <c r="H67" s="269">
        <f t="shared" si="2"/>
        <v>3416.63</v>
      </c>
      <c r="I67" s="380"/>
      <c r="J67" s="268">
        <v>3640.23</v>
      </c>
      <c r="K67" s="268">
        <v>5327.16</v>
      </c>
      <c r="L67" s="268">
        <v>0</v>
      </c>
      <c r="M67" s="268">
        <f t="shared" si="3"/>
        <v>8967.39</v>
      </c>
      <c r="N67" s="272"/>
      <c r="O67" s="270"/>
      <c r="P67" s="270"/>
    </row>
    <row r="68" spans="1:16" ht="14.4" customHeight="1" x14ac:dyDescent="0.3">
      <c r="A68" s="256">
        <v>1625</v>
      </c>
      <c r="B68" s="267" t="s">
        <v>871</v>
      </c>
      <c r="C68" s="268">
        <v>3826.72</v>
      </c>
      <c r="D68" s="268">
        <v>0</v>
      </c>
      <c r="E68" s="268">
        <v>0</v>
      </c>
      <c r="F68" s="268">
        <v>0</v>
      </c>
      <c r="G68" s="268">
        <v>350.96</v>
      </c>
      <c r="H68" s="269">
        <f t="shared" si="2"/>
        <v>4177.6799999999994</v>
      </c>
      <c r="I68" s="380"/>
      <c r="J68" s="268">
        <v>5229.8500000000004</v>
      </c>
      <c r="K68" s="268">
        <v>7653.44</v>
      </c>
      <c r="L68" s="268">
        <v>0</v>
      </c>
      <c r="M68" s="268">
        <f t="shared" si="3"/>
        <v>12883.29</v>
      </c>
      <c r="N68" s="272"/>
      <c r="O68" s="270"/>
      <c r="P68" s="270"/>
    </row>
    <row r="69" spans="1:16" ht="14.4" customHeight="1" x14ac:dyDescent="0.3">
      <c r="A69" s="256">
        <v>2200</v>
      </c>
      <c r="B69" s="267" t="s">
        <v>757</v>
      </c>
      <c r="C69" s="268">
        <v>19590.400000000001</v>
      </c>
      <c r="D69" s="268">
        <v>1110</v>
      </c>
      <c r="E69" s="268">
        <v>889</v>
      </c>
      <c r="F69" s="268">
        <v>850</v>
      </c>
      <c r="G69" s="268">
        <v>2000</v>
      </c>
      <c r="H69" s="269">
        <f t="shared" si="2"/>
        <v>24439.4</v>
      </c>
      <c r="I69" s="380"/>
      <c r="J69" s="268">
        <v>26773.55</v>
      </c>
      <c r="K69" s="268">
        <v>39180.800000000003</v>
      </c>
      <c r="L69" s="268">
        <v>4365</v>
      </c>
      <c r="M69" s="268">
        <f t="shared" si="3"/>
        <v>70319.350000000006</v>
      </c>
      <c r="N69" s="272"/>
      <c r="O69" s="270"/>
      <c r="P69" s="270"/>
    </row>
    <row r="70" spans="1:16" ht="14.4" customHeight="1" x14ac:dyDescent="0.3">
      <c r="A70" s="256">
        <v>2201</v>
      </c>
      <c r="B70" s="267" t="s">
        <v>756</v>
      </c>
      <c r="C70" s="268">
        <v>17324.8</v>
      </c>
      <c r="D70" s="268">
        <v>1110</v>
      </c>
      <c r="E70" s="268">
        <v>889</v>
      </c>
      <c r="F70" s="268">
        <v>850</v>
      </c>
      <c r="G70" s="268">
        <v>2000</v>
      </c>
      <c r="H70" s="269">
        <f t="shared" ref="H70:H101" si="4">SUM(C70:G70)</f>
        <v>22173.8</v>
      </c>
      <c r="I70" s="380"/>
      <c r="J70" s="268">
        <v>23677.23</v>
      </c>
      <c r="K70" s="268">
        <v>34649.599999999999</v>
      </c>
      <c r="L70" s="268">
        <v>4365</v>
      </c>
      <c r="M70" s="268">
        <f t="shared" ref="M70:M101" si="5">SUM(J70:L70)</f>
        <v>62691.83</v>
      </c>
      <c r="N70" s="272"/>
      <c r="O70" s="270"/>
      <c r="P70" s="270"/>
    </row>
    <row r="71" spans="1:16" ht="14.4" customHeight="1" x14ac:dyDescent="0.3">
      <c r="A71" s="256">
        <v>2203</v>
      </c>
      <c r="B71" s="267" t="s">
        <v>755</v>
      </c>
      <c r="C71" s="268">
        <v>21873.599999999999</v>
      </c>
      <c r="D71" s="268">
        <v>1110</v>
      </c>
      <c r="E71" s="268">
        <v>889</v>
      </c>
      <c r="F71" s="268">
        <v>850</v>
      </c>
      <c r="G71" s="268">
        <v>2000</v>
      </c>
      <c r="H71" s="269">
        <f t="shared" si="4"/>
        <v>26722.6</v>
      </c>
      <c r="I71" s="380"/>
      <c r="J71" s="268">
        <v>29893.919999999998</v>
      </c>
      <c r="K71" s="268">
        <v>43747.199999999997</v>
      </c>
      <c r="L71" s="268">
        <v>4365</v>
      </c>
      <c r="M71" s="268">
        <f t="shared" si="5"/>
        <v>78006.12</v>
      </c>
      <c r="N71" s="272"/>
      <c r="O71" s="270"/>
      <c r="P71" s="270"/>
    </row>
    <row r="72" spans="1:16" ht="14.4" customHeight="1" x14ac:dyDescent="0.3">
      <c r="A72" s="256">
        <v>2204</v>
      </c>
      <c r="B72" s="267" t="s">
        <v>754</v>
      </c>
      <c r="C72" s="268">
        <v>23633.599999999999</v>
      </c>
      <c r="D72" s="268">
        <v>1110</v>
      </c>
      <c r="E72" s="268">
        <v>889</v>
      </c>
      <c r="F72" s="268">
        <v>850</v>
      </c>
      <c r="G72" s="268">
        <v>2000</v>
      </c>
      <c r="H72" s="269">
        <f t="shared" si="4"/>
        <v>28482.6</v>
      </c>
      <c r="I72" s="380"/>
      <c r="J72" s="268">
        <v>32299.25</v>
      </c>
      <c r="K72" s="268">
        <v>47267.199999999997</v>
      </c>
      <c r="L72" s="268">
        <v>4365</v>
      </c>
      <c r="M72" s="268">
        <f t="shared" si="5"/>
        <v>83931.45</v>
      </c>
      <c r="N72" s="272"/>
      <c r="O72" s="270"/>
      <c r="P72" s="270"/>
    </row>
    <row r="73" spans="1:16" ht="14.4" customHeight="1" x14ac:dyDescent="0.3">
      <c r="A73" s="256">
        <v>2210</v>
      </c>
      <c r="B73" s="267" t="s">
        <v>753</v>
      </c>
      <c r="C73" s="268">
        <v>26153.599999999999</v>
      </c>
      <c r="D73" s="268">
        <v>1110</v>
      </c>
      <c r="E73" s="268">
        <v>889</v>
      </c>
      <c r="F73" s="268">
        <v>850</v>
      </c>
      <c r="G73" s="268">
        <v>2000</v>
      </c>
      <c r="H73" s="269">
        <f t="shared" si="4"/>
        <v>31002.6</v>
      </c>
      <c r="I73" s="380"/>
      <c r="J73" s="268">
        <v>35743.25</v>
      </c>
      <c r="K73" s="268">
        <v>52307.199999999997</v>
      </c>
      <c r="L73" s="268">
        <v>4365</v>
      </c>
      <c r="M73" s="268">
        <f t="shared" si="5"/>
        <v>92415.45</v>
      </c>
      <c r="N73" s="272"/>
      <c r="O73" s="270"/>
      <c r="P73" s="270"/>
    </row>
    <row r="74" spans="1:16" ht="14.4" customHeight="1" x14ac:dyDescent="0.3">
      <c r="A74" s="256">
        <v>2211</v>
      </c>
      <c r="B74" s="267" t="s">
        <v>752</v>
      </c>
      <c r="C74" s="268">
        <v>29905.599999999999</v>
      </c>
      <c r="D74" s="268">
        <v>1110</v>
      </c>
      <c r="E74" s="268">
        <v>889</v>
      </c>
      <c r="F74" s="268">
        <v>850</v>
      </c>
      <c r="G74" s="268">
        <v>2000</v>
      </c>
      <c r="H74" s="269">
        <f t="shared" si="4"/>
        <v>34754.6</v>
      </c>
      <c r="I74" s="380"/>
      <c r="J74" s="268">
        <v>40870.99</v>
      </c>
      <c r="K74" s="268">
        <v>59811.199999999997</v>
      </c>
      <c r="L74" s="268">
        <v>4365</v>
      </c>
      <c r="M74" s="268">
        <f t="shared" si="5"/>
        <v>105047.19</v>
      </c>
      <c r="N74" s="272"/>
      <c r="O74" s="270"/>
      <c r="P74" s="270"/>
    </row>
    <row r="75" spans="1:16" ht="14.4" customHeight="1" x14ac:dyDescent="0.3">
      <c r="A75" s="256">
        <v>2213</v>
      </c>
      <c r="B75" s="267" t="s">
        <v>870</v>
      </c>
      <c r="C75" s="268">
        <v>34521.599999999999</v>
      </c>
      <c r="D75" s="268">
        <v>1110</v>
      </c>
      <c r="E75" s="268">
        <v>889</v>
      </c>
      <c r="F75" s="268">
        <v>850</v>
      </c>
      <c r="G75" s="268">
        <v>2000</v>
      </c>
      <c r="H75" s="269">
        <f t="shared" si="4"/>
        <v>39370.6</v>
      </c>
      <c r="I75" s="380"/>
      <c r="J75" s="268">
        <v>47179.519999999997</v>
      </c>
      <c r="K75" s="268">
        <v>69043.199999999997</v>
      </c>
      <c r="L75" s="268">
        <v>4365</v>
      </c>
      <c r="M75" s="268">
        <f t="shared" si="5"/>
        <v>120587.72</v>
      </c>
      <c r="N75" s="272"/>
      <c r="O75" s="270"/>
      <c r="P75" s="270"/>
    </row>
    <row r="76" spans="1:16" ht="14.4" customHeight="1" x14ac:dyDescent="0.3">
      <c r="A76" s="256">
        <v>3105</v>
      </c>
      <c r="B76" s="267" t="s">
        <v>751</v>
      </c>
      <c r="C76" s="268">
        <v>5366.4</v>
      </c>
      <c r="D76" s="268">
        <v>0</v>
      </c>
      <c r="E76" s="268">
        <v>0</v>
      </c>
      <c r="F76" s="268">
        <v>0</v>
      </c>
      <c r="G76" s="268">
        <v>2756</v>
      </c>
      <c r="H76" s="269">
        <f t="shared" si="4"/>
        <v>8122.4</v>
      </c>
      <c r="I76" s="380"/>
      <c r="J76" s="268">
        <v>7334.08</v>
      </c>
      <c r="K76" s="268">
        <v>10732.8</v>
      </c>
      <c r="L76" s="268">
        <v>6212</v>
      </c>
      <c r="M76" s="268">
        <f t="shared" si="5"/>
        <v>24278.879999999997</v>
      </c>
      <c r="N76" s="272"/>
      <c r="O76" s="270"/>
      <c r="P76" s="270"/>
    </row>
    <row r="77" spans="1:16" ht="14.4" customHeight="1" x14ac:dyDescent="0.3">
      <c r="A77" s="256">
        <v>3108</v>
      </c>
      <c r="B77" s="267" t="s">
        <v>869</v>
      </c>
      <c r="C77" s="268">
        <v>5097.6000000000004</v>
      </c>
      <c r="D77" s="268">
        <v>0</v>
      </c>
      <c r="E77" s="268">
        <v>500</v>
      </c>
      <c r="F77" s="268">
        <v>1050</v>
      </c>
      <c r="G77" s="268">
        <v>2756</v>
      </c>
      <c r="H77" s="269">
        <f t="shared" si="4"/>
        <v>9403.6</v>
      </c>
      <c r="I77" s="380"/>
      <c r="J77" s="268">
        <v>6966.72</v>
      </c>
      <c r="K77" s="268">
        <v>10195.200000000001</v>
      </c>
      <c r="L77" s="268">
        <v>6212</v>
      </c>
      <c r="M77" s="268">
        <f t="shared" si="5"/>
        <v>23373.920000000002</v>
      </c>
      <c r="N77" s="272"/>
      <c r="O77" s="270"/>
      <c r="P77" s="270"/>
    </row>
    <row r="78" spans="1:16" ht="14.4" customHeight="1" x14ac:dyDescent="0.3">
      <c r="A78" s="256">
        <v>3109</v>
      </c>
      <c r="B78" s="267" t="s">
        <v>750</v>
      </c>
      <c r="C78" s="268">
        <v>5075.2</v>
      </c>
      <c r="D78" s="268">
        <v>0</v>
      </c>
      <c r="E78" s="268">
        <v>500</v>
      </c>
      <c r="F78" s="268">
        <v>1050</v>
      </c>
      <c r="G78" s="268">
        <v>2756</v>
      </c>
      <c r="H78" s="269">
        <f t="shared" si="4"/>
        <v>9381.2000000000007</v>
      </c>
      <c r="I78" s="380"/>
      <c r="J78" s="268">
        <v>6936.11</v>
      </c>
      <c r="K78" s="268">
        <v>10150.4</v>
      </c>
      <c r="L78" s="268">
        <v>6212</v>
      </c>
      <c r="M78" s="268">
        <f t="shared" si="5"/>
        <v>23298.51</v>
      </c>
      <c r="N78" s="272"/>
      <c r="O78" s="270"/>
      <c r="P78" s="270"/>
    </row>
    <row r="79" spans="1:16" ht="14.4" customHeight="1" x14ac:dyDescent="0.3">
      <c r="A79" s="256">
        <v>3112</v>
      </c>
      <c r="B79" s="267" t="s">
        <v>749</v>
      </c>
      <c r="C79" s="268">
        <v>7024</v>
      </c>
      <c r="D79" s="268">
        <v>0</v>
      </c>
      <c r="E79" s="268">
        <v>0</v>
      </c>
      <c r="F79" s="268">
        <v>0</v>
      </c>
      <c r="G79" s="268">
        <v>2756</v>
      </c>
      <c r="H79" s="269">
        <f t="shared" si="4"/>
        <v>9780</v>
      </c>
      <c r="I79" s="380"/>
      <c r="J79" s="268">
        <v>9599.4699999999993</v>
      </c>
      <c r="K79" s="268">
        <v>14048</v>
      </c>
      <c r="L79" s="268">
        <v>6212</v>
      </c>
      <c r="M79" s="268">
        <f t="shared" si="5"/>
        <v>29859.47</v>
      </c>
      <c r="N79" s="272"/>
      <c r="O79" s="270"/>
      <c r="P79" s="270"/>
    </row>
    <row r="80" spans="1:16" ht="14.4" customHeight="1" x14ac:dyDescent="0.3">
      <c r="A80" s="256">
        <v>3113</v>
      </c>
      <c r="B80" s="267" t="s">
        <v>748</v>
      </c>
      <c r="C80" s="268">
        <v>6670.4</v>
      </c>
      <c r="D80" s="268">
        <v>0</v>
      </c>
      <c r="E80" s="268">
        <v>0</v>
      </c>
      <c r="F80" s="268">
        <v>0</v>
      </c>
      <c r="G80" s="268">
        <v>2756</v>
      </c>
      <c r="H80" s="269">
        <f t="shared" si="4"/>
        <v>9426.4</v>
      </c>
      <c r="I80" s="380"/>
      <c r="J80" s="268">
        <v>9116.2099999999991</v>
      </c>
      <c r="K80" s="268">
        <v>13340.8</v>
      </c>
      <c r="L80" s="268">
        <v>6212</v>
      </c>
      <c r="M80" s="268">
        <f t="shared" si="5"/>
        <v>28669.01</v>
      </c>
      <c r="N80" s="272"/>
      <c r="O80" s="270"/>
      <c r="P80" s="270"/>
    </row>
    <row r="81" spans="1:16" ht="14.4" customHeight="1" x14ac:dyDescent="0.3">
      <c r="A81" s="256">
        <v>3114</v>
      </c>
      <c r="B81" s="267" t="s">
        <v>747</v>
      </c>
      <c r="C81" s="268">
        <v>5366.4</v>
      </c>
      <c r="D81" s="268">
        <v>0</v>
      </c>
      <c r="E81" s="268">
        <v>500</v>
      </c>
      <c r="F81" s="268">
        <v>1050</v>
      </c>
      <c r="G81" s="268">
        <v>2756</v>
      </c>
      <c r="H81" s="269">
        <f t="shared" si="4"/>
        <v>9672.4</v>
      </c>
      <c r="I81" s="380"/>
      <c r="J81" s="268">
        <v>7334.08</v>
      </c>
      <c r="K81" s="268">
        <v>10732.8</v>
      </c>
      <c r="L81" s="268">
        <v>6212</v>
      </c>
      <c r="M81" s="268">
        <f t="shared" si="5"/>
        <v>24278.879999999997</v>
      </c>
      <c r="N81" s="272"/>
      <c r="O81" s="270"/>
      <c r="P81" s="270"/>
    </row>
    <row r="82" spans="1:16" ht="14.4" customHeight="1" x14ac:dyDescent="0.3">
      <c r="A82" s="256">
        <v>3116</v>
      </c>
      <c r="B82" s="267" t="s">
        <v>746</v>
      </c>
      <c r="C82" s="268">
        <v>5075.2</v>
      </c>
      <c r="D82" s="268">
        <v>0</v>
      </c>
      <c r="E82" s="268">
        <v>0</v>
      </c>
      <c r="F82" s="268">
        <v>0</v>
      </c>
      <c r="G82" s="268">
        <v>2756</v>
      </c>
      <c r="H82" s="269">
        <f t="shared" si="4"/>
        <v>7831.2</v>
      </c>
      <c r="I82" s="380"/>
      <c r="J82" s="268">
        <v>6936.11</v>
      </c>
      <c r="K82" s="268">
        <v>10150.4</v>
      </c>
      <c r="L82" s="268">
        <v>6212</v>
      </c>
      <c r="M82" s="268">
        <f t="shared" si="5"/>
        <v>23298.51</v>
      </c>
      <c r="N82" s="272"/>
      <c r="O82" s="270"/>
      <c r="P82" s="270"/>
    </row>
    <row r="83" spans="1:16" ht="14.4" customHeight="1" x14ac:dyDescent="0.3">
      <c r="A83" s="256">
        <v>3117</v>
      </c>
      <c r="B83" s="267" t="s">
        <v>868</v>
      </c>
      <c r="C83" s="268">
        <v>5406.4</v>
      </c>
      <c r="D83" s="268">
        <v>0</v>
      </c>
      <c r="E83" s="268">
        <v>0</v>
      </c>
      <c r="F83" s="268">
        <v>0</v>
      </c>
      <c r="G83" s="268">
        <v>2756</v>
      </c>
      <c r="H83" s="269">
        <f t="shared" si="4"/>
        <v>8162.4</v>
      </c>
      <c r="I83" s="380"/>
      <c r="J83" s="268">
        <v>7388.75</v>
      </c>
      <c r="K83" s="268">
        <v>10812.8</v>
      </c>
      <c r="L83" s="268">
        <v>6212</v>
      </c>
      <c r="M83" s="268">
        <f t="shared" si="5"/>
        <v>24413.55</v>
      </c>
      <c r="N83" s="272"/>
      <c r="O83" s="270"/>
      <c r="P83" s="270"/>
    </row>
    <row r="84" spans="1:16" ht="14.4" customHeight="1" x14ac:dyDescent="0.3">
      <c r="A84" s="256">
        <v>3118</v>
      </c>
      <c r="B84" s="267" t="s">
        <v>867</v>
      </c>
      <c r="C84" s="268">
        <v>7894.4</v>
      </c>
      <c r="D84" s="268">
        <v>0</v>
      </c>
      <c r="E84" s="268">
        <v>0</v>
      </c>
      <c r="F84" s="268">
        <v>0</v>
      </c>
      <c r="G84" s="268">
        <v>2756</v>
      </c>
      <c r="H84" s="269">
        <f t="shared" si="4"/>
        <v>10650.4</v>
      </c>
      <c r="I84" s="380"/>
      <c r="J84" s="268">
        <v>10789.01</v>
      </c>
      <c r="K84" s="268">
        <v>15788.8</v>
      </c>
      <c r="L84" s="268">
        <v>6212</v>
      </c>
      <c r="M84" s="268">
        <f t="shared" si="5"/>
        <v>32789.81</v>
      </c>
      <c r="N84" s="272"/>
      <c r="O84" s="270"/>
      <c r="P84" s="270"/>
    </row>
    <row r="85" spans="1:16" ht="14.4" customHeight="1" x14ac:dyDescent="0.3">
      <c r="A85" s="256">
        <v>3119</v>
      </c>
      <c r="B85" s="267" t="s">
        <v>866</v>
      </c>
      <c r="C85" s="268">
        <v>8110.4</v>
      </c>
      <c r="D85" s="268">
        <v>0</v>
      </c>
      <c r="E85" s="268">
        <v>0</v>
      </c>
      <c r="F85" s="268">
        <v>0</v>
      </c>
      <c r="G85" s="268">
        <v>2756</v>
      </c>
      <c r="H85" s="269">
        <f t="shared" si="4"/>
        <v>10866.4</v>
      </c>
      <c r="I85" s="380"/>
      <c r="J85" s="268">
        <v>11084.21</v>
      </c>
      <c r="K85" s="268">
        <v>16220.8</v>
      </c>
      <c r="L85" s="268">
        <v>6212</v>
      </c>
      <c r="M85" s="268">
        <f t="shared" si="5"/>
        <v>33517.009999999995</v>
      </c>
      <c r="N85" s="272"/>
      <c r="O85" s="270"/>
      <c r="P85" s="270"/>
    </row>
    <row r="86" spans="1:16" ht="14.4" customHeight="1" x14ac:dyDescent="0.3">
      <c r="A86" s="256">
        <v>3120</v>
      </c>
      <c r="B86" s="267" t="s">
        <v>745</v>
      </c>
      <c r="C86" s="268">
        <v>5750.4</v>
      </c>
      <c r="D86" s="268">
        <v>0</v>
      </c>
      <c r="E86" s="268">
        <v>0</v>
      </c>
      <c r="F86" s="268">
        <v>0</v>
      </c>
      <c r="G86" s="268">
        <v>2756</v>
      </c>
      <c r="H86" s="269">
        <f t="shared" si="4"/>
        <v>8506.4</v>
      </c>
      <c r="I86" s="380"/>
      <c r="J86" s="268">
        <v>7858.88</v>
      </c>
      <c r="K86" s="268">
        <v>11500.8</v>
      </c>
      <c r="L86" s="268">
        <v>6212</v>
      </c>
      <c r="M86" s="268">
        <f t="shared" si="5"/>
        <v>25571.68</v>
      </c>
      <c r="N86" s="272"/>
      <c r="O86" s="270"/>
      <c r="P86" s="270"/>
    </row>
    <row r="87" spans="1:16" ht="14.4" customHeight="1" x14ac:dyDescent="0.3">
      <c r="A87" s="256">
        <v>3122</v>
      </c>
      <c r="B87" s="267" t="s">
        <v>865</v>
      </c>
      <c r="C87" s="268">
        <v>5908.8</v>
      </c>
      <c r="D87" s="268">
        <v>0</v>
      </c>
      <c r="E87" s="268">
        <v>0</v>
      </c>
      <c r="F87" s="268">
        <v>0</v>
      </c>
      <c r="G87" s="268">
        <v>2756</v>
      </c>
      <c r="H87" s="269">
        <f t="shared" si="4"/>
        <v>8664.7999999999993</v>
      </c>
      <c r="I87" s="380"/>
      <c r="J87" s="268">
        <v>8075.36</v>
      </c>
      <c r="K87" s="268">
        <v>11817.6</v>
      </c>
      <c r="L87" s="268">
        <v>6212</v>
      </c>
      <c r="M87" s="268">
        <f t="shared" si="5"/>
        <v>26104.959999999999</v>
      </c>
      <c r="N87" s="272"/>
      <c r="O87" s="270"/>
      <c r="P87" s="270"/>
    </row>
    <row r="88" spans="1:16" ht="14.4" customHeight="1" x14ac:dyDescent="0.3">
      <c r="A88" s="256">
        <v>3123</v>
      </c>
      <c r="B88" s="267" t="s">
        <v>864</v>
      </c>
      <c r="C88" s="268">
        <v>6892.8</v>
      </c>
      <c r="D88" s="268">
        <v>0</v>
      </c>
      <c r="E88" s="268">
        <v>0</v>
      </c>
      <c r="F88" s="268">
        <v>0</v>
      </c>
      <c r="G88" s="268">
        <v>2756</v>
      </c>
      <c r="H88" s="269">
        <f t="shared" si="4"/>
        <v>9648.7999999999993</v>
      </c>
      <c r="I88" s="380"/>
      <c r="J88" s="268">
        <v>9420.16</v>
      </c>
      <c r="K88" s="268">
        <v>13785.6</v>
      </c>
      <c r="L88" s="268">
        <v>6212</v>
      </c>
      <c r="M88" s="268">
        <f t="shared" si="5"/>
        <v>29417.760000000002</v>
      </c>
      <c r="N88" s="272"/>
      <c r="O88" s="270"/>
      <c r="P88" s="270"/>
    </row>
    <row r="89" spans="1:16" ht="14.4" customHeight="1" x14ac:dyDescent="0.3">
      <c r="A89" s="256">
        <v>3124</v>
      </c>
      <c r="B89" s="267" t="s">
        <v>863</v>
      </c>
      <c r="C89" s="268">
        <v>6760</v>
      </c>
      <c r="D89" s="268">
        <v>0</v>
      </c>
      <c r="E89" s="268">
        <v>0</v>
      </c>
      <c r="F89" s="268">
        <v>0</v>
      </c>
      <c r="G89" s="268">
        <v>2756</v>
      </c>
      <c r="H89" s="269">
        <f t="shared" si="4"/>
        <v>9516</v>
      </c>
      <c r="I89" s="380"/>
      <c r="J89" s="268">
        <v>9238.67</v>
      </c>
      <c r="K89" s="268">
        <v>13520</v>
      </c>
      <c r="L89" s="268">
        <v>6212</v>
      </c>
      <c r="M89" s="268">
        <f t="shared" si="5"/>
        <v>28970.67</v>
      </c>
      <c r="N89" s="272"/>
      <c r="O89" s="270"/>
      <c r="P89" s="270"/>
    </row>
    <row r="90" spans="1:16" ht="14.4" customHeight="1" x14ac:dyDescent="0.3">
      <c r="A90" s="256">
        <v>3126</v>
      </c>
      <c r="B90" s="267" t="s">
        <v>862</v>
      </c>
      <c r="C90" s="268">
        <v>5366.4</v>
      </c>
      <c r="D90" s="268">
        <v>0</v>
      </c>
      <c r="E90" s="268">
        <v>500</v>
      </c>
      <c r="F90" s="268">
        <v>1050</v>
      </c>
      <c r="G90" s="268">
        <v>2756</v>
      </c>
      <c r="H90" s="269">
        <f t="shared" si="4"/>
        <v>9672.4</v>
      </c>
      <c r="I90" s="380"/>
      <c r="J90" s="268">
        <v>7334.08</v>
      </c>
      <c r="K90" s="268">
        <v>10732.8</v>
      </c>
      <c r="L90" s="268">
        <v>6212</v>
      </c>
      <c r="M90" s="268">
        <f t="shared" si="5"/>
        <v>24278.879999999997</v>
      </c>
      <c r="N90" s="272"/>
      <c r="O90" s="270"/>
      <c r="P90" s="270"/>
    </row>
    <row r="91" spans="1:16" ht="14.4" customHeight="1" x14ac:dyDescent="0.3">
      <c r="A91" s="256">
        <v>3127</v>
      </c>
      <c r="B91" s="267" t="s">
        <v>861</v>
      </c>
      <c r="C91" s="268">
        <v>6670.4</v>
      </c>
      <c r="D91" s="268">
        <v>0</v>
      </c>
      <c r="E91" s="268">
        <v>0</v>
      </c>
      <c r="F91" s="268">
        <v>0</v>
      </c>
      <c r="G91" s="268">
        <v>2756</v>
      </c>
      <c r="H91" s="269">
        <f t="shared" si="4"/>
        <v>9426.4</v>
      </c>
      <c r="I91" s="380"/>
      <c r="J91" s="268">
        <v>9116.2099999999991</v>
      </c>
      <c r="K91" s="268">
        <v>13340.8</v>
      </c>
      <c r="L91" s="268">
        <v>6212</v>
      </c>
      <c r="M91" s="268">
        <f t="shared" si="5"/>
        <v>28669.01</v>
      </c>
      <c r="N91" s="272"/>
      <c r="O91" s="270"/>
      <c r="P91" s="270"/>
    </row>
    <row r="92" spans="1:16" ht="14.4" customHeight="1" x14ac:dyDescent="0.3">
      <c r="A92" s="256">
        <v>3128</v>
      </c>
      <c r="B92" s="267" t="s">
        <v>860</v>
      </c>
      <c r="C92" s="268">
        <v>8476.7999999999993</v>
      </c>
      <c r="D92" s="268">
        <v>0</v>
      </c>
      <c r="E92" s="268">
        <v>0</v>
      </c>
      <c r="F92" s="268">
        <v>0</v>
      </c>
      <c r="G92" s="268">
        <v>2756</v>
      </c>
      <c r="H92" s="269">
        <f t="shared" si="4"/>
        <v>11232.8</v>
      </c>
      <c r="I92" s="380"/>
      <c r="J92" s="268">
        <v>11584.96</v>
      </c>
      <c r="K92" s="268">
        <v>16953.599999999999</v>
      </c>
      <c r="L92" s="268">
        <v>6212</v>
      </c>
      <c r="M92" s="268">
        <f t="shared" si="5"/>
        <v>34750.559999999998</v>
      </c>
      <c r="N92" s="272"/>
      <c r="O92" s="270"/>
      <c r="P92" s="270"/>
    </row>
    <row r="93" spans="1:16" ht="14.4" customHeight="1" x14ac:dyDescent="0.3">
      <c r="A93" s="256">
        <v>3129</v>
      </c>
      <c r="B93" s="267" t="s">
        <v>859</v>
      </c>
      <c r="C93" s="268">
        <v>5908.8</v>
      </c>
      <c r="D93" s="268">
        <v>0</v>
      </c>
      <c r="E93" s="268">
        <v>0</v>
      </c>
      <c r="F93" s="268">
        <v>0</v>
      </c>
      <c r="G93" s="268">
        <v>2756</v>
      </c>
      <c r="H93" s="269">
        <f t="shared" si="4"/>
        <v>8664.7999999999993</v>
      </c>
      <c r="I93" s="380"/>
      <c r="J93" s="268">
        <v>8075.36</v>
      </c>
      <c r="K93" s="268">
        <v>11817.6</v>
      </c>
      <c r="L93" s="268">
        <v>6212</v>
      </c>
      <c r="M93" s="268">
        <f t="shared" si="5"/>
        <v>26104.959999999999</v>
      </c>
      <c r="N93" s="272"/>
      <c r="O93" s="270"/>
      <c r="P93" s="270"/>
    </row>
    <row r="94" spans="1:16" ht="14.4" customHeight="1" x14ac:dyDescent="0.3">
      <c r="A94" s="256">
        <v>3131</v>
      </c>
      <c r="B94" s="267" t="s">
        <v>744</v>
      </c>
      <c r="C94" s="268">
        <v>5366.4</v>
      </c>
      <c r="D94" s="268">
        <v>0</v>
      </c>
      <c r="E94" s="268">
        <v>0</v>
      </c>
      <c r="F94" s="268">
        <v>0</v>
      </c>
      <c r="G94" s="268">
        <v>2756</v>
      </c>
      <c r="H94" s="269">
        <f t="shared" si="4"/>
        <v>8122.4</v>
      </c>
      <c r="I94" s="380"/>
      <c r="J94" s="268">
        <v>7334.08</v>
      </c>
      <c r="K94" s="268">
        <v>10732.8</v>
      </c>
      <c r="L94" s="268">
        <v>6212</v>
      </c>
      <c r="M94" s="268">
        <f t="shared" si="5"/>
        <v>24278.879999999997</v>
      </c>
      <c r="N94" s="272"/>
      <c r="O94" s="270"/>
      <c r="P94" s="270"/>
    </row>
    <row r="95" spans="1:16" ht="14.4" customHeight="1" x14ac:dyDescent="0.3">
      <c r="A95" s="256">
        <v>3133</v>
      </c>
      <c r="B95" s="267" t="s">
        <v>743</v>
      </c>
      <c r="C95" s="268">
        <v>4881.6000000000004</v>
      </c>
      <c r="D95" s="268">
        <v>0</v>
      </c>
      <c r="E95" s="268">
        <v>500</v>
      </c>
      <c r="F95" s="268">
        <v>1050</v>
      </c>
      <c r="G95" s="268">
        <v>2756</v>
      </c>
      <c r="H95" s="269">
        <f t="shared" si="4"/>
        <v>9187.6</v>
      </c>
      <c r="I95" s="380"/>
      <c r="J95" s="268">
        <v>6671.52</v>
      </c>
      <c r="K95" s="268">
        <v>9763.2000000000007</v>
      </c>
      <c r="L95" s="268">
        <v>6212</v>
      </c>
      <c r="M95" s="268">
        <f t="shared" si="5"/>
        <v>22646.720000000001</v>
      </c>
      <c r="N95" s="272"/>
      <c r="O95" s="270"/>
      <c r="P95" s="270"/>
    </row>
    <row r="96" spans="1:16" ht="14.4" customHeight="1" x14ac:dyDescent="0.3">
      <c r="A96" s="256">
        <v>3134</v>
      </c>
      <c r="B96" s="267" t="s">
        <v>858</v>
      </c>
      <c r="C96" s="268">
        <v>5075.2</v>
      </c>
      <c r="D96" s="268">
        <v>0</v>
      </c>
      <c r="E96" s="268">
        <v>500</v>
      </c>
      <c r="F96" s="268">
        <v>1050</v>
      </c>
      <c r="G96" s="268">
        <v>2756</v>
      </c>
      <c r="H96" s="269">
        <f t="shared" si="4"/>
        <v>9381.2000000000007</v>
      </c>
      <c r="I96" s="380"/>
      <c r="J96" s="268">
        <v>6936.11</v>
      </c>
      <c r="K96" s="268">
        <v>10150.4</v>
      </c>
      <c r="L96" s="268">
        <v>6212</v>
      </c>
      <c r="M96" s="268">
        <f t="shared" si="5"/>
        <v>23298.51</v>
      </c>
      <c r="N96" s="272"/>
      <c r="O96" s="270"/>
      <c r="P96" s="270"/>
    </row>
    <row r="97" spans="1:16" ht="14.4" customHeight="1" x14ac:dyDescent="0.3">
      <c r="A97" s="256">
        <v>3137</v>
      </c>
      <c r="B97" s="267" t="s">
        <v>742</v>
      </c>
      <c r="C97" s="268">
        <v>5766.4</v>
      </c>
      <c r="D97" s="268">
        <v>0</v>
      </c>
      <c r="E97" s="268">
        <v>0</v>
      </c>
      <c r="F97" s="268">
        <v>0</v>
      </c>
      <c r="G97" s="268">
        <v>2756</v>
      </c>
      <c r="H97" s="269">
        <f t="shared" si="4"/>
        <v>8522.4</v>
      </c>
      <c r="I97" s="380"/>
      <c r="J97" s="268">
        <v>7880.75</v>
      </c>
      <c r="K97" s="268">
        <v>11532.8</v>
      </c>
      <c r="L97" s="268">
        <v>6212</v>
      </c>
      <c r="M97" s="268">
        <f t="shared" si="5"/>
        <v>25625.55</v>
      </c>
      <c r="N97" s="272"/>
      <c r="O97" s="270"/>
      <c r="P97" s="270"/>
    </row>
    <row r="98" spans="1:16" ht="14.4" customHeight="1" x14ac:dyDescent="0.3">
      <c r="A98" s="256">
        <v>3138</v>
      </c>
      <c r="B98" s="267" t="s">
        <v>738</v>
      </c>
      <c r="C98" s="268">
        <v>5075.2</v>
      </c>
      <c r="D98" s="268">
        <v>0</v>
      </c>
      <c r="E98" s="268">
        <v>0</v>
      </c>
      <c r="F98" s="268">
        <v>0</v>
      </c>
      <c r="G98" s="268">
        <v>2756</v>
      </c>
      <c r="H98" s="269">
        <f t="shared" si="4"/>
        <v>7831.2</v>
      </c>
      <c r="I98" s="380"/>
      <c r="J98" s="268">
        <v>6936.11</v>
      </c>
      <c r="K98" s="268">
        <v>10150.4</v>
      </c>
      <c r="L98" s="268">
        <v>6212</v>
      </c>
      <c r="M98" s="268">
        <f t="shared" si="5"/>
        <v>23298.51</v>
      </c>
      <c r="N98" s="272"/>
      <c r="O98" s="270"/>
      <c r="P98" s="270"/>
    </row>
    <row r="99" spans="1:16" ht="14.4" customHeight="1" x14ac:dyDescent="0.3">
      <c r="A99" s="256">
        <v>3139</v>
      </c>
      <c r="B99" s="267" t="s">
        <v>844</v>
      </c>
      <c r="C99" s="268">
        <v>5668.8</v>
      </c>
      <c r="D99" s="268">
        <v>0</v>
      </c>
      <c r="E99" s="268">
        <v>0</v>
      </c>
      <c r="F99" s="268">
        <v>0</v>
      </c>
      <c r="G99" s="268">
        <v>2756</v>
      </c>
      <c r="H99" s="269">
        <f t="shared" si="4"/>
        <v>8424.7999999999993</v>
      </c>
      <c r="I99" s="380"/>
      <c r="J99" s="268">
        <v>7747.36</v>
      </c>
      <c r="K99" s="268">
        <v>11337.6</v>
      </c>
      <c r="L99" s="268">
        <v>6212</v>
      </c>
      <c r="M99" s="268">
        <f t="shared" si="5"/>
        <v>25296.959999999999</v>
      </c>
      <c r="N99" s="272"/>
      <c r="O99" s="270"/>
      <c r="P99" s="270"/>
    </row>
    <row r="100" spans="1:16" ht="14.4" customHeight="1" x14ac:dyDescent="0.3">
      <c r="A100" s="256">
        <v>3140</v>
      </c>
      <c r="B100" s="267" t="s">
        <v>857</v>
      </c>
      <c r="C100" s="268">
        <v>7024</v>
      </c>
      <c r="D100" s="268">
        <v>0</v>
      </c>
      <c r="E100" s="268">
        <v>0</v>
      </c>
      <c r="F100" s="268">
        <v>0</v>
      </c>
      <c r="G100" s="268">
        <v>2756</v>
      </c>
      <c r="H100" s="269">
        <f t="shared" si="4"/>
        <v>9780</v>
      </c>
      <c r="I100" s="380"/>
      <c r="J100" s="268">
        <v>9599.4699999999993</v>
      </c>
      <c r="K100" s="268">
        <v>14048</v>
      </c>
      <c r="L100" s="268">
        <v>6212</v>
      </c>
      <c r="M100" s="268">
        <f t="shared" si="5"/>
        <v>29859.47</v>
      </c>
      <c r="N100" s="272"/>
      <c r="O100" s="270"/>
      <c r="P100" s="270"/>
    </row>
    <row r="101" spans="1:16" ht="14.4" customHeight="1" x14ac:dyDescent="0.3">
      <c r="A101" s="256">
        <v>3142</v>
      </c>
      <c r="B101" s="267" t="s">
        <v>856</v>
      </c>
      <c r="C101" s="268">
        <v>5366.4</v>
      </c>
      <c r="D101" s="268">
        <v>0</v>
      </c>
      <c r="E101" s="268">
        <v>0</v>
      </c>
      <c r="F101" s="268">
        <v>0</v>
      </c>
      <c r="G101" s="268">
        <v>2756</v>
      </c>
      <c r="H101" s="269">
        <f t="shared" si="4"/>
        <v>8122.4</v>
      </c>
      <c r="I101" s="380"/>
      <c r="J101" s="268">
        <v>7334.08</v>
      </c>
      <c r="K101" s="268">
        <v>10732.8</v>
      </c>
      <c r="L101" s="268">
        <v>6212</v>
      </c>
      <c r="M101" s="268">
        <f t="shared" si="5"/>
        <v>24278.879999999997</v>
      </c>
      <c r="N101" s="272"/>
      <c r="O101" s="270"/>
      <c r="P101" s="270"/>
    </row>
    <row r="102" spans="1:16" ht="14.4" customHeight="1" x14ac:dyDescent="0.3">
      <c r="A102" s="256">
        <v>3143</v>
      </c>
      <c r="B102" s="267" t="s">
        <v>855</v>
      </c>
      <c r="C102" s="268">
        <v>5668.8</v>
      </c>
      <c r="D102" s="268">
        <v>0</v>
      </c>
      <c r="E102" s="268">
        <v>500</v>
      </c>
      <c r="F102" s="268">
        <v>1050</v>
      </c>
      <c r="G102" s="268">
        <v>2756</v>
      </c>
      <c r="H102" s="269">
        <f t="shared" ref="H102:H133" si="6">SUM(C102:G102)</f>
        <v>9974.7999999999993</v>
      </c>
      <c r="I102" s="380"/>
      <c r="J102" s="268">
        <v>7747.36</v>
      </c>
      <c r="K102" s="268">
        <v>11337.6</v>
      </c>
      <c r="L102" s="268">
        <v>6212</v>
      </c>
      <c r="M102" s="268">
        <f t="shared" ref="M102:M133" si="7">SUM(J102:L102)</f>
        <v>25296.959999999999</v>
      </c>
      <c r="N102" s="272"/>
      <c r="O102" s="270"/>
      <c r="P102" s="270"/>
    </row>
    <row r="103" spans="1:16" ht="14.4" customHeight="1" x14ac:dyDescent="0.3">
      <c r="A103" s="256">
        <v>3144</v>
      </c>
      <c r="B103" s="267" t="s">
        <v>854</v>
      </c>
      <c r="C103" s="268">
        <v>5366.4</v>
      </c>
      <c r="D103" s="268">
        <v>0</v>
      </c>
      <c r="E103" s="268">
        <v>500</v>
      </c>
      <c r="F103" s="268">
        <v>1050</v>
      </c>
      <c r="G103" s="268">
        <v>2756</v>
      </c>
      <c r="H103" s="269">
        <f t="shared" si="6"/>
        <v>9672.4</v>
      </c>
      <c r="I103" s="380"/>
      <c r="J103" s="268">
        <v>7334.08</v>
      </c>
      <c r="K103" s="268">
        <v>10732.8</v>
      </c>
      <c r="L103" s="268">
        <v>6212</v>
      </c>
      <c r="M103" s="268">
        <f t="shared" si="7"/>
        <v>24278.879999999997</v>
      </c>
      <c r="N103" s="272"/>
      <c r="O103" s="270"/>
      <c r="P103" s="270"/>
    </row>
    <row r="104" spans="1:16" ht="14.4" customHeight="1" x14ac:dyDescent="0.3">
      <c r="A104" s="256">
        <v>3148</v>
      </c>
      <c r="B104" s="267" t="s">
        <v>853</v>
      </c>
      <c r="C104" s="268">
        <v>5366.4</v>
      </c>
      <c r="D104" s="268">
        <v>0</v>
      </c>
      <c r="E104" s="268">
        <v>500</v>
      </c>
      <c r="F104" s="268">
        <v>1050</v>
      </c>
      <c r="G104" s="268">
        <v>2756</v>
      </c>
      <c r="H104" s="269">
        <f t="shared" si="6"/>
        <v>9672.4</v>
      </c>
      <c r="I104" s="380"/>
      <c r="J104" s="268">
        <v>7334.08</v>
      </c>
      <c r="K104" s="268">
        <v>10732.8</v>
      </c>
      <c r="L104" s="268">
        <v>6212</v>
      </c>
      <c r="M104" s="268">
        <f t="shared" si="7"/>
        <v>24278.879999999997</v>
      </c>
      <c r="N104" s="272"/>
      <c r="O104" s="270"/>
      <c r="P104" s="270"/>
    </row>
    <row r="105" spans="1:16" ht="14.4" customHeight="1" x14ac:dyDescent="0.3">
      <c r="A105" s="256">
        <v>3149</v>
      </c>
      <c r="B105" s="267" t="s">
        <v>852</v>
      </c>
      <c r="C105" s="268">
        <v>7166.4</v>
      </c>
      <c r="D105" s="268">
        <v>0</v>
      </c>
      <c r="E105" s="268">
        <v>0</v>
      </c>
      <c r="F105" s="268">
        <v>0</v>
      </c>
      <c r="G105" s="268">
        <v>2756</v>
      </c>
      <c r="H105" s="269">
        <f t="shared" si="6"/>
        <v>9922.4</v>
      </c>
      <c r="I105" s="380"/>
      <c r="J105" s="268">
        <v>9794.08</v>
      </c>
      <c r="K105" s="268">
        <v>14332.8</v>
      </c>
      <c r="L105" s="268">
        <v>6212</v>
      </c>
      <c r="M105" s="268">
        <f t="shared" si="7"/>
        <v>30338.879999999997</v>
      </c>
      <c r="N105" s="272"/>
      <c r="O105" s="270"/>
      <c r="P105" s="270"/>
    </row>
    <row r="106" spans="1:16" ht="14.4" customHeight="1" x14ac:dyDescent="0.3">
      <c r="A106" s="256">
        <v>3150</v>
      </c>
      <c r="B106" s="267" t="s">
        <v>741</v>
      </c>
      <c r="C106" s="268">
        <v>8819.2000000000007</v>
      </c>
      <c r="D106" s="268">
        <v>0</v>
      </c>
      <c r="E106" s="268">
        <v>500</v>
      </c>
      <c r="F106" s="268">
        <v>1050</v>
      </c>
      <c r="G106" s="268">
        <v>2756</v>
      </c>
      <c r="H106" s="269">
        <f t="shared" si="6"/>
        <v>13125.2</v>
      </c>
      <c r="I106" s="380"/>
      <c r="J106" s="268">
        <v>12052.91</v>
      </c>
      <c r="K106" s="268">
        <v>17638.400000000001</v>
      </c>
      <c r="L106" s="268">
        <v>6212</v>
      </c>
      <c r="M106" s="268">
        <f t="shared" si="7"/>
        <v>35903.31</v>
      </c>
      <c r="N106" s="272"/>
      <c r="O106" s="270"/>
      <c r="P106" s="270"/>
    </row>
    <row r="107" spans="1:16" ht="14.4" customHeight="1" x14ac:dyDescent="0.3">
      <c r="A107" s="256">
        <v>3151</v>
      </c>
      <c r="B107" s="267" t="s">
        <v>851</v>
      </c>
      <c r="C107" s="268">
        <v>9948.7999999999993</v>
      </c>
      <c r="D107" s="268">
        <v>0</v>
      </c>
      <c r="E107" s="268">
        <v>500</v>
      </c>
      <c r="F107" s="268">
        <v>1050</v>
      </c>
      <c r="G107" s="268">
        <v>2756</v>
      </c>
      <c r="H107" s="269">
        <f t="shared" si="6"/>
        <v>14254.8</v>
      </c>
      <c r="I107" s="380"/>
      <c r="J107" s="268">
        <v>13596.69</v>
      </c>
      <c r="K107" s="268">
        <v>19897.599999999999</v>
      </c>
      <c r="L107" s="268">
        <v>6212</v>
      </c>
      <c r="M107" s="268">
        <f t="shared" si="7"/>
        <v>39706.29</v>
      </c>
      <c r="N107" s="272"/>
      <c r="O107" s="270"/>
      <c r="P107" s="270"/>
    </row>
    <row r="108" spans="1:16" ht="14.4" customHeight="1" x14ac:dyDescent="0.3">
      <c r="A108" s="256">
        <v>3152</v>
      </c>
      <c r="B108" s="267" t="s">
        <v>740</v>
      </c>
      <c r="C108" s="268">
        <v>11331.2</v>
      </c>
      <c r="D108" s="268">
        <v>0</v>
      </c>
      <c r="E108" s="268">
        <v>500</v>
      </c>
      <c r="F108" s="268">
        <v>1050</v>
      </c>
      <c r="G108" s="268">
        <v>2756</v>
      </c>
      <c r="H108" s="269">
        <f t="shared" si="6"/>
        <v>15637.2</v>
      </c>
      <c r="I108" s="380"/>
      <c r="J108" s="268">
        <v>15485.97</v>
      </c>
      <c r="K108" s="268">
        <v>22662.400000000001</v>
      </c>
      <c r="L108" s="268">
        <v>6212</v>
      </c>
      <c r="M108" s="268">
        <f t="shared" si="7"/>
        <v>44360.37</v>
      </c>
      <c r="N108" s="272"/>
      <c r="O108" s="270"/>
      <c r="P108" s="270"/>
    </row>
    <row r="109" spans="1:16" ht="14.4" customHeight="1" x14ac:dyDescent="0.3">
      <c r="A109" s="256">
        <v>3153</v>
      </c>
      <c r="B109" s="267" t="s">
        <v>850</v>
      </c>
      <c r="C109" s="268">
        <v>12849.6</v>
      </c>
      <c r="D109" s="268">
        <v>0</v>
      </c>
      <c r="E109" s="268">
        <v>500</v>
      </c>
      <c r="F109" s="268">
        <v>1050</v>
      </c>
      <c r="G109" s="268">
        <v>2756</v>
      </c>
      <c r="H109" s="269">
        <f t="shared" si="6"/>
        <v>17155.599999999999</v>
      </c>
      <c r="I109" s="380"/>
      <c r="J109" s="268">
        <v>17561.12</v>
      </c>
      <c r="K109" s="268">
        <v>25699.200000000001</v>
      </c>
      <c r="L109" s="268">
        <v>6212</v>
      </c>
      <c r="M109" s="268">
        <f t="shared" si="7"/>
        <v>49472.32</v>
      </c>
      <c r="N109" s="272"/>
      <c r="O109" s="270"/>
      <c r="P109" s="270"/>
    </row>
    <row r="110" spans="1:16" ht="14.4" customHeight="1" x14ac:dyDescent="0.3">
      <c r="A110" s="256">
        <v>3155</v>
      </c>
      <c r="B110" s="267" t="s">
        <v>739</v>
      </c>
      <c r="C110" s="268">
        <v>8692.7999999999993</v>
      </c>
      <c r="D110" s="268">
        <v>0</v>
      </c>
      <c r="E110" s="268">
        <v>500</v>
      </c>
      <c r="F110" s="268">
        <v>1050</v>
      </c>
      <c r="G110" s="268">
        <v>2756</v>
      </c>
      <c r="H110" s="269">
        <f t="shared" si="6"/>
        <v>12998.8</v>
      </c>
      <c r="I110" s="380"/>
      <c r="J110" s="268">
        <v>11880.16</v>
      </c>
      <c r="K110" s="268">
        <v>17385.599999999999</v>
      </c>
      <c r="L110" s="268">
        <v>6212</v>
      </c>
      <c r="M110" s="268">
        <f t="shared" si="7"/>
        <v>35477.759999999995</v>
      </c>
      <c r="N110" s="272"/>
      <c r="O110" s="270"/>
      <c r="P110" s="270"/>
    </row>
    <row r="111" spans="1:16" ht="14.4" customHeight="1" x14ac:dyDescent="0.3">
      <c r="A111" s="256">
        <v>3165</v>
      </c>
      <c r="B111" s="267" t="s">
        <v>849</v>
      </c>
      <c r="C111" s="268">
        <v>5668.8</v>
      </c>
      <c r="D111" s="268">
        <v>0</v>
      </c>
      <c r="E111" s="268">
        <v>0</v>
      </c>
      <c r="F111" s="268">
        <v>0</v>
      </c>
      <c r="G111" s="268">
        <v>2756</v>
      </c>
      <c r="H111" s="269">
        <f t="shared" si="6"/>
        <v>8424.7999999999993</v>
      </c>
      <c r="I111" s="380"/>
      <c r="J111" s="268">
        <v>7747.36</v>
      </c>
      <c r="K111" s="268">
        <v>11337.6</v>
      </c>
      <c r="L111" s="268">
        <v>6212</v>
      </c>
      <c r="M111" s="268">
        <f t="shared" si="7"/>
        <v>25296.959999999999</v>
      </c>
      <c r="N111" s="272"/>
      <c r="O111" s="270"/>
      <c r="P111" s="270"/>
    </row>
    <row r="112" spans="1:16" ht="14.4" customHeight="1" x14ac:dyDescent="0.3">
      <c r="A112" s="256">
        <v>3166</v>
      </c>
      <c r="B112" s="267" t="s">
        <v>848</v>
      </c>
      <c r="C112" s="268">
        <v>8110.4</v>
      </c>
      <c r="D112" s="268">
        <v>0</v>
      </c>
      <c r="E112" s="268">
        <v>500</v>
      </c>
      <c r="F112" s="268">
        <v>1050</v>
      </c>
      <c r="G112" s="268">
        <v>2756</v>
      </c>
      <c r="H112" s="269">
        <f t="shared" si="6"/>
        <v>12416.4</v>
      </c>
      <c r="I112" s="380"/>
      <c r="J112" s="268">
        <v>11084.21</v>
      </c>
      <c r="K112" s="268">
        <v>16220.8</v>
      </c>
      <c r="L112" s="268">
        <v>6212</v>
      </c>
      <c r="M112" s="268">
        <f t="shared" si="7"/>
        <v>33517.009999999995</v>
      </c>
      <c r="N112" s="272"/>
      <c r="O112" s="270"/>
      <c r="P112" s="270"/>
    </row>
    <row r="113" spans="1:16" ht="14.4" customHeight="1" x14ac:dyDescent="0.3">
      <c r="A113" s="256">
        <v>3167</v>
      </c>
      <c r="B113" s="267" t="s">
        <v>847</v>
      </c>
      <c r="C113" s="268">
        <v>8692.7999999999993</v>
      </c>
      <c r="D113" s="268">
        <v>0</v>
      </c>
      <c r="E113" s="268">
        <v>500</v>
      </c>
      <c r="F113" s="268">
        <v>1050</v>
      </c>
      <c r="G113" s="268">
        <v>2756</v>
      </c>
      <c r="H113" s="269">
        <f t="shared" si="6"/>
        <v>12998.8</v>
      </c>
      <c r="I113" s="380"/>
      <c r="J113" s="268">
        <v>11880.16</v>
      </c>
      <c r="K113" s="268">
        <v>17385.599999999999</v>
      </c>
      <c r="L113" s="268">
        <v>6212</v>
      </c>
      <c r="M113" s="268">
        <f t="shared" si="7"/>
        <v>35477.759999999995</v>
      </c>
      <c r="N113" s="272"/>
      <c r="O113" s="270"/>
      <c r="P113" s="270"/>
    </row>
    <row r="114" spans="1:16" ht="14.4" customHeight="1" x14ac:dyDescent="0.3">
      <c r="A114" s="256">
        <v>3168</v>
      </c>
      <c r="B114" s="267" t="s">
        <v>846</v>
      </c>
      <c r="C114" s="268">
        <v>9966.4</v>
      </c>
      <c r="D114" s="268">
        <v>0</v>
      </c>
      <c r="E114" s="268">
        <v>500</v>
      </c>
      <c r="F114" s="268">
        <v>1050</v>
      </c>
      <c r="G114" s="268">
        <v>2756</v>
      </c>
      <c r="H114" s="269">
        <f t="shared" si="6"/>
        <v>14272.4</v>
      </c>
      <c r="I114" s="380"/>
      <c r="J114" s="268">
        <v>13620.75</v>
      </c>
      <c r="K114" s="268">
        <v>19932.8</v>
      </c>
      <c r="L114" s="268">
        <v>6212</v>
      </c>
      <c r="M114" s="268">
        <f t="shared" si="7"/>
        <v>39765.550000000003</v>
      </c>
      <c r="N114" s="272"/>
      <c r="O114" s="270"/>
      <c r="P114" s="270"/>
    </row>
    <row r="115" spans="1:16" ht="14.4" customHeight="1" x14ac:dyDescent="0.3">
      <c r="A115" s="256">
        <v>3169</v>
      </c>
      <c r="B115" s="267" t="s">
        <v>845</v>
      </c>
      <c r="C115" s="268">
        <v>11230.4</v>
      </c>
      <c r="D115" s="268">
        <v>0</v>
      </c>
      <c r="E115" s="268">
        <v>500</v>
      </c>
      <c r="F115" s="268">
        <v>1050</v>
      </c>
      <c r="G115" s="268">
        <v>2756</v>
      </c>
      <c r="H115" s="269">
        <f t="shared" si="6"/>
        <v>15536.4</v>
      </c>
      <c r="I115" s="380"/>
      <c r="J115" s="268">
        <v>15348.21</v>
      </c>
      <c r="K115" s="268">
        <v>22460.799999999999</v>
      </c>
      <c r="L115" s="268">
        <v>6212</v>
      </c>
      <c r="M115" s="268">
        <f t="shared" si="7"/>
        <v>44021.009999999995</v>
      </c>
      <c r="N115" s="272"/>
      <c r="O115" s="270"/>
      <c r="P115" s="270"/>
    </row>
    <row r="116" spans="1:16" ht="14.4" customHeight="1" x14ac:dyDescent="0.3">
      <c r="A116" s="256">
        <v>3170</v>
      </c>
      <c r="B116" s="267" t="s">
        <v>738</v>
      </c>
      <c r="C116" s="268">
        <v>8110.4</v>
      </c>
      <c r="D116" s="268">
        <v>0</v>
      </c>
      <c r="E116" s="268">
        <v>500</v>
      </c>
      <c r="F116" s="268">
        <v>1050</v>
      </c>
      <c r="G116" s="268">
        <v>2756</v>
      </c>
      <c r="H116" s="269">
        <f t="shared" si="6"/>
        <v>12416.4</v>
      </c>
      <c r="I116" s="380"/>
      <c r="J116" s="268">
        <v>11084.21</v>
      </c>
      <c r="K116" s="268">
        <v>16220.8</v>
      </c>
      <c r="L116" s="268">
        <v>6212</v>
      </c>
      <c r="M116" s="268">
        <f t="shared" si="7"/>
        <v>33517.009999999995</v>
      </c>
      <c r="N116" s="272"/>
      <c r="O116" s="270"/>
      <c r="P116" s="270"/>
    </row>
    <row r="117" spans="1:16" ht="14.4" customHeight="1" x14ac:dyDescent="0.3">
      <c r="A117" s="256">
        <v>3171</v>
      </c>
      <c r="B117" s="267" t="s">
        <v>844</v>
      </c>
      <c r="C117" s="268">
        <v>9156.7999999999993</v>
      </c>
      <c r="D117" s="268">
        <v>0</v>
      </c>
      <c r="E117" s="268">
        <v>500</v>
      </c>
      <c r="F117" s="268">
        <v>1050</v>
      </c>
      <c r="G117" s="268">
        <v>2756</v>
      </c>
      <c r="H117" s="269">
        <f t="shared" si="6"/>
        <v>13462.8</v>
      </c>
      <c r="I117" s="380"/>
      <c r="J117" s="268">
        <v>12514.29</v>
      </c>
      <c r="K117" s="268">
        <v>18313.599999999999</v>
      </c>
      <c r="L117" s="268">
        <v>6212</v>
      </c>
      <c r="M117" s="268">
        <f t="shared" si="7"/>
        <v>37039.89</v>
      </c>
      <c r="N117" s="272"/>
      <c r="O117" s="270"/>
      <c r="P117" s="270"/>
    </row>
    <row r="118" spans="1:16" ht="14.4" customHeight="1" x14ac:dyDescent="0.3">
      <c r="A118" s="256">
        <v>3183</v>
      </c>
      <c r="B118" s="267" t="s">
        <v>843</v>
      </c>
      <c r="C118" s="268">
        <v>5908.8</v>
      </c>
      <c r="D118" s="268">
        <v>0</v>
      </c>
      <c r="E118" s="268">
        <v>0</v>
      </c>
      <c r="F118" s="268">
        <v>0</v>
      </c>
      <c r="G118" s="268">
        <v>2756</v>
      </c>
      <c r="H118" s="269">
        <f t="shared" si="6"/>
        <v>8664.7999999999993</v>
      </c>
      <c r="I118" s="380"/>
      <c r="J118" s="268">
        <v>8075.36</v>
      </c>
      <c r="K118" s="268">
        <v>11817.6</v>
      </c>
      <c r="L118" s="268">
        <v>6212</v>
      </c>
      <c r="M118" s="268">
        <f t="shared" si="7"/>
        <v>26104.959999999999</v>
      </c>
      <c r="N118" s="272"/>
      <c r="O118" s="270"/>
      <c r="P118" s="270"/>
    </row>
    <row r="119" spans="1:16" ht="14.4" customHeight="1" x14ac:dyDescent="0.3">
      <c r="A119" s="256">
        <v>3184</v>
      </c>
      <c r="B119" s="267" t="s">
        <v>842</v>
      </c>
      <c r="C119" s="268">
        <v>6353.6</v>
      </c>
      <c r="D119" s="268">
        <v>0</v>
      </c>
      <c r="E119" s="268">
        <v>0</v>
      </c>
      <c r="F119" s="268">
        <v>0</v>
      </c>
      <c r="G119" s="268">
        <v>2756</v>
      </c>
      <c r="H119" s="269">
        <f t="shared" si="6"/>
        <v>9109.6</v>
      </c>
      <c r="I119" s="380"/>
      <c r="J119" s="268">
        <v>8683.25</v>
      </c>
      <c r="K119" s="268">
        <v>12707.2</v>
      </c>
      <c r="L119" s="268">
        <v>6212</v>
      </c>
      <c r="M119" s="268">
        <f t="shared" si="7"/>
        <v>27602.45</v>
      </c>
      <c r="N119" s="272"/>
      <c r="O119" s="270"/>
      <c r="P119" s="270"/>
    </row>
    <row r="120" spans="1:16" ht="14.4" customHeight="1" x14ac:dyDescent="0.3">
      <c r="A120" s="256">
        <v>3185</v>
      </c>
      <c r="B120" s="267" t="s">
        <v>841</v>
      </c>
      <c r="C120" s="268">
        <v>7280</v>
      </c>
      <c r="D120" s="268">
        <v>0</v>
      </c>
      <c r="E120" s="268">
        <v>0</v>
      </c>
      <c r="F120" s="268">
        <v>0</v>
      </c>
      <c r="G120" s="268">
        <v>2756</v>
      </c>
      <c r="H120" s="269">
        <f t="shared" si="6"/>
        <v>10036</v>
      </c>
      <c r="I120" s="380"/>
      <c r="J120" s="268">
        <v>9949.33</v>
      </c>
      <c r="K120" s="268">
        <v>14560</v>
      </c>
      <c r="L120" s="268">
        <v>6212</v>
      </c>
      <c r="M120" s="268">
        <f t="shared" si="7"/>
        <v>30721.33</v>
      </c>
      <c r="N120" s="272"/>
      <c r="O120" s="270"/>
      <c r="P120" s="270"/>
    </row>
    <row r="121" spans="1:16" ht="14.4" customHeight="1" x14ac:dyDescent="0.3">
      <c r="A121" s="256">
        <v>3187</v>
      </c>
      <c r="B121" s="267" t="s">
        <v>840</v>
      </c>
      <c r="C121" s="268">
        <v>5908.8</v>
      </c>
      <c r="D121" s="268">
        <v>0</v>
      </c>
      <c r="E121" s="268">
        <v>0</v>
      </c>
      <c r="F121" s="268">
        <v>0</v>
      </c>
      <c r="G121" s="268">
        <v>2756</v>
      </c>
      <c r="H121" s="269">
        <f t="shared" si="6"/>
        <v>8664.7999999999993</v>
      </c>
      <c r="I121" s="380"/>
      <c r="J121" s="268">
        <v>8075.36</v>
      </c>
      <c r="K121" s="268">
        <v>11817.6</v>
      </c>
      <c r="L121" s="268">
        <v>6212</v>
      </c>
      <c r="M121" s="268">
        <f t="shared" si="7"/>
        <v>26104.959999999999</v>
      </c>
      <c r="N121" s="272"/>
      <c r="O121" s="270"/>
      <c r="P121" s="270"/>
    </row>
    <row r="122" spans="1:16" ht="14.4" customHeight="1" x14ac:dyDescent="0.3">
      <c r="A122" s="256">
        <v>3188</v>
      </c>
      <c r="B122" s="267" t="s">
        <v>839</v>
      </c>
      <c r="C122" s="268">
        <v>6670.4</v>
      </c>
      <c r="D122" s="268">
        <v>0</v>
      </c>
      <c r="E122" s="268">
        <v>0</v>
      </c>
      <c r="F122" s="268">
        <v>0</v>
      </c>
      <c r="G122" s="268">
        <v>2756</v>
      </c>
      <c r="H122" s="269">
        <f t="shared" si="6"/>
        <v>9426.4</v>
      </c>
      <c r="I122" s="380"/>
      <c r="J122" s="268">
        <v>9116.2099999999991</v>
      </c>
      <c r="K122" s="268">
        <v>13340.8</v>
      </c>
      <c r="L122" s="268">
        <v>6212</v>
      </c>
      <c r="M122" s="268">
        <f t="shared" si="7"/>
        <v>28669.01</v>
      </c>
      <c r="N122" s="272"/>
      <c r="O122" s="270"/>
      <c r="P122" s="270"/>
    </row>
    <row r="123" spans="1:16" ht="14.4" customHeight="1" x14ac:dyDescent="0.3">
      <c r="A123" s="256">
        <v>4111</v>
      </c>
      <c r="B123" s="267" t="s">
        <v>838</v>
      </c>
      <c r="C123" s="268">
        <v>5322.04</v>
      </c>
      <c r="D123" s="268">
        <v>0</v>
      </c>
      <c r="E123" s="268">
        <v>0</v>
      </c>
      <c r="F123" s="268">
        <v>0</v>
      </c>
      <c r="G123" s="268">
        <v>1422.42</v>
      </c>
      <c r="H123" s="269">
        <f t="shared" si="6"/>
        <v>6744.46</v>
      </c>
      <c r="I123" s="380"/>
      <c r="J123" s="268">
        <v>7273.45</v>
      </c>
      <c r="K123" s="268">
        <v>10644.08</v>
      </c>
      <c r="L123" s="268">
        <v>0</v>
      </c>
      <c r="M123" s="268">
        <f t="shared" si="7"/>
        <v>17917.53</v>
      </c>
      <c r="N123" s="272"/>
      <c r="O123" s="270"/>
      <c r="P123" s="270"/>
    </row>
    <row r="124" spans="1:16" ht="14.4" customHeight="1" x14ac:dyDescent="0.3">
      <c r="A124" s="256">
        <v>4112</v>
      </c>
      <c r="B124" s="267" t="s">
        <v>837</v>
      </c>
      <c r="C124" s="268">
        <v>9483.18</v>
      </c>
      <c r="D124" s="268">
        <v>0</v>
      </c>
      <c r="E124" s="268">
        <v>0</v>
      </c>
      <c r="F124" s="268">
        <v>0</v>
      </c>
      <c r="G124" s="268">
        <v>1550.33</v>
      </c>
      <c r="H124" s="269">
        <f t="shared" si="6"/>
        <v>11033.51</v>
      </c>
      <c r="I124" s="380"/>
      <c r="J124" s="268">
        <v>12960.35</v>
      </c>
      <c r="K124" s="268">
        <v>18966.36</v>
      </c>
      <c r="L124" s="268">
        <v>0</v>
      </c>
      <c r="M124" s="268">
        <f t="shared" si="7"/>
        <v>31926.71</v>
      </c>
      <c r="N124" s="272"/>
      <c r="O124" s="270"/>
      <c r="P124" s="270"/>
    </row>
    <row r="125" spans="1:16" ht="14.4" customHeight="1" x14ac:dyDescent="0.3">
      <c r="A125" s="256">
        <v>4113</v>
      </c>
      <c r="B125" s="267" t="s">
        <v>836</v>
      </c>
      <c r="C125" s="268">
        <v>5322.04</v>
      </c>
      <c r="D125" s="268">
        <v>0</v>
      </c>
      <c r="E125" s="268">
        <v>0</v>
      </c>
      <c r="F125" s="268">
        <v>0</v>
      </c>
      <c r="G125" s="268">
        <v>662.92</v>
      </c>
      <c r="H125" s="269">
        <f t="shared" si="6"/>
        <v>5984.96</v>
      </c>
      <c r="I125" s="380"/>
      <c r="J125" s="268">
        <v>7273.45</v>
      </c>
      <c r="K125" s="268">
        <v>10644.08</v>
      </c>
      <c r="L125" s="268">
        <v>0</v>
      </c>
      <c r="M125" s="268">
        <f t="shared" si="7"/>
        <v>17917.53</v>
      </c>
      <c r="N125" s="272"/>
      <c r="O125" s="270"/>
      <c r="P125" s="270"/>
    </row>
    <row r="126" spans="1:16" ht="14.4" customHeight="1" x14ac:dyDescent="0.3">
      <c r="A126" s="256">
        <v>4123</v>
      </c>
      <c r="B126" s="267" t="s">
        <v>835</v>
      </c>
      <c r="C126" s="268">
        <v>5691.6</v>
      </c>
      <c r="D126" s="268">
        <v>0</v>
      </c>
      <c r="E126" s="268">
        <v>0</v>
      </c>
      <c r="F126" s="268">
        <v>0</v>
      </c>
      <c r="G126" s="268">
        <v>1330.42</v>
      </c>
      <c r="H126" s="269">
        <f t="shared" si="6"/>
        <v>7022.02</v>
      </c>
      <c r="I126" s="380"/>
      <c r="J126" s="268">
        <v>7778.52</v>
      </c>
      <c r="K126" s="268">
        <v>11383.2</v>
      </c>
      <c r="L126" s="268">
        <v>0</v>
      </c>
      <c r="M126" s="268">
        <f t="shared" si="7"/>
        <v>19161.72</v>
      </c>
      <c r="N126" s="272"/>
      <c r="O126" s="270"/>
      <c r="P126" s="270"/>
    </row>
    <row r="127" spans="1:16" ht="14.4" customHeight="1" x14ac:dyDescent="0.3">
      <c r="A127" s="256">
        <v>5101</v>
      </c>
      <c r="B127" s="267" t="s">
        <v>737</v>
      </c>
      <c r="C127" s="268">
        <v>5108.8</v>
      </c>
      <c r="D127" s="268">
        <v>0</v>
      </c>
      <c r="E127" s="268">
        <v>500</v>
      </c>
      <c r="F127" s="268">
        <v>1050</v>
      </c>
      <c r="G127" s="268">
        <v>2756</v>
      </c>
      <c r="H127" s="269">
        <f t="shared" si="6"/>
        <v>9414.7999999999993</v>
      </c>
      <c r="I127" s="380"/>
      <c r="J127" s="268">
        <v>6982.03</v>
      </c>
      <c r="K127" s="268">
        <v>10217.6</v>
      </c>
      <c r="L127" s="268">
        <v>6212</v>
      </c>
      <c r="M127" s="268">
        <f t="shared" si="7"/>
        <v>23411.63</v>
      </c>
      <c r="N127" s="272"/>
      <c r="O127" s="270"/>
      <c r="P127" s="270"/>
    </row>
    <row r="128" spans="1:16" ht="14.4" customHeight="1" x14ac:dyDescent="0.3">
      <c r="A128" s="256">
        <v>5103</v>
      </c>
      <c r="B128" s="267" t="s">
        <v>736</v>
      </c>
      <c r="C128" s="268">
        <v>5366.4</v>
      </c>
      <c r="D128" s="268">
        <v>0</v>
      </c>
      <c r="E128" s="268">
        <v>500</v>
      </c>
      <c r="F128" s="268">
        <v>1050</v>
      </c>
      <c r="G128" s="268">
        <v>2756</v>
      </c>
      <c r="H128" s="269">
        <f t="shared" si="6"/>
        <v>9672.4</v>
      </c>
      <c r="I128" s="380"/>
      <c r="J128" s="268">
        <v>7334.08</v>
      </c>
      <c r="K128" s="268">
        <v>10732.8</v>
      </c>
      <c r="L128" s="268">
        <v>6212</v>
      </c>
      <c r="M128" s="268">
        <f t="shared" si="7"/>
        <v>24278.879999999997</v>
      </c>
      <c r="N128" s="272"/>
      <c r="O128" s="270"/>
      <c r="P128" s="270"/>
    </row>
    <row r="129" spans="1:16" ht="14.4" customHeight="1" x14ac:dyDescent="0.3">
      <c r="A129" s="256">
        <v>5104</v>
      </c>
      <c r="B129" s="267" t="s">
        <v>834</v>
      </c>
      <c r="C129" s="268">
        <v>6892.8</v>
      </c>
      <c r="D129" s="268">
        <v>0</v>
      </c>
      <c r="E129" s="268">
        <v>500</v>
      </c>
      <c r="F129" s="268">
        <v>1050</v>
      </c>
      <c r="G129" s="268">
        <v>2756</v>
      </c>
      <c r="H129" s="269">
        <f t="shared" si="6"/>
        <v>11198.8</v>
      </c>
      <c r="I129" s="380"/>
      <c r="J129" s="268">
        <v>9420.16</v>
      </c>
      <c r="K129" s="268">
        <v>13785.6</v>
      </c>
      <c r="L129" s="268">
        <v>6212</v>
      </c>
      <c r="M129" s="268">
        <f t="shared" si="7"/>
        <v>29417.760000000002</v>
      </c>
      <c r="N129" s="272"/>
      <c r="O129" s="270"/>
      <c r="P129" s="270"/>
    </row>
    <row r="130" spans="1:16" ht="14.4" customHeight="1" x14ac:dyDescent="0.3">
      <c r="A130" s="256">
        <v>5105</v>
      </c>
      <c r="B130" s="267" t="s">
        <v>735</v>
      </c>
      <c r="C130" s="268">
        <v>5366.4</v>
      </c>
      <c r="D130" s="268">
        <v>0</v>
      </c>
      <c r="E130" s="268">
        <v>500</v>
      </c>
      <c r="F130" s="268">
        <v>1050</v>
      </c>
      <c r="G130" s="268">
        <v>2756</v>
      </c>
      <c r="H130" s="269">
        <f t="shared" si="6"/>
        <v>9672.4</v>
      </c>
      <c r="I130" s="380"/>
      <c r="J130" s="268">
        <v>7334.08</v>
      </c>
      <c r="K130" s="268">
        <v>10732.8</v>
      </c>
      <c r="L130" s="268">
        <v>6212</v>
      </c>
      <c r="M130" s="268">
        <f t="shared" si="7"/>
        <v>24278.879999999997</v>
      </c>
      <c r="N130" s="272"/>
      <c r="O130" s="270"/>
      <c r="P130" s="270"/>
    </row>
    <row r="131" spans="1:16" ht="14.4" customHeight="1" x14ac:dyDescent="0.3">
      <c r="A131" s="256">
        <v>5106</v>
      </c>
      <c r="B131" s="267" t="s">
        <v>833</v>
      </c>
      <c r="C131" s="268">
        <v>5668.8</v>
      </c>
      <c r="D131" s="268">
        <v>0</v>
      </c>
      <c r="E131" s="268">
        <v>500</v>
      </c>
      <c r="F131" s="268">
        <v>1050</v>
      </c>
      <c r="G131" s="268">
        <v>2756</v>
      </c>
      <c r="H131" s="269">
        <f t="shared" si="6"/>
        <v>9974.7999999999993</v>
      </c>
      <c r="I131" s="380"/>
      <c r="J131" s="268">
        <v>7747.36</v>
      </c>
      <c r="K131" s="268">
        <v>11337.6</v>
      </c>
      <c r="L131" s="268">
        <v>6212</v>
      </c>
      <c r="M131" s="268">
        <f t="shared" si="7"/>
        <v>25296.959999999999</v>
      </c>
      <c r="N131" s="272"/>
      <c r="O131" s="270"/>
      <c r="P131" s="270"/>
    </row>
    <row r="132" spans="1:16" ht="14.4" customHeight="1" x14ac:dyDescent="0.3">
      <c r="A132" s="256">
        <v>5107</v>
      </c>
      <c r="B132" s="267" t="s">
        <v>832</v>
      </c>
      <c r="C132" s="268">
        <v>5908.8</v>
      </c>
      <c r="D132" s="268">
        <v>0</v>
      </c>
      <c r="E132" s="268">
        <v>500</v>
      </c>
      <c r="F132" s="268">
        <v>1050</v>
      </c>
      <c r="G132" s="268">
        <v>2756</v>
      </c>
      <c r="H132" s="269">
        <f t="shared" si="6"/>
        <v>10214.799999999999</v>
      </c>
      <c r="I132" s="380"/>
      <c r="J132" s="268">
        <v>8075.36</v>
      </c>
      <c r="K132" s="268">
        <v>11817.6</v>
      </c>
      <c r="L132" s="268">
        <v>6212</v>
      </c>
      <c r="M132" s="268">
        <f t="shared" si="7"/>
        <v>26104.959999999999</v>
      </c>
      <c r="N132" s="272"/>
      <c r="O132" s="270"/>
      <c r="P132" s="270"/>
    </row>
    <row r="133" spans="1:16" ht="14.4" customHeight="1" x14ac:dyDescent="0.3">
      <c r="A133" s="256">
        <v>5109</v>
      </c>
      <c r="B133" s="267" t="s">
        <v>734</v>
      </c>
      <c r="C133" s="268">
        <v>6670.4</v>
      </c>
      <c r="D133" s="268">
        <v>0</v>
      </c>
      <c r="E133" s="268">
        <v>500</v>
      </c>
      <c r="F133" s="268">
        <v>1050</v>
      </c>
      <c r="G133" s="268">
        <v>2756</v>
      </c>
      <c r="H133" s="269">
        <f t="shared" si="6"/>
        <v>10976.4</v>
      </c>
      <c r="I133" s="380"/>
      <c r="J133" s="268">
        <v>9116.2099999999991</v>
      </c>
      <c r="K133" s="268">
        <v>13340.8</v>
      </c>
      <c r="L133" s="268">
        <v>6212</v>
      </c>
      <c r="M133" s="268">
        <f t="shared" si="7"/>
        <v>28669.01</v>
      </c>
      <c r="N133" s="272"/>
      <c r="O133" s="270"/>
      <c r="P133" s="270"/>
    </row>
    <row r="134" spans="1:16" ht="14.4" customHeight="1" x14ac:dyDescent="0.3">
      <c r="A134" s="256">
        <v>5110</v>
      </c>
      <c r="B134" s="267" t="s">
        <v>733</v>
      </c>
      <c r="C134" s="268">
        <v>5668.8</v>
      </c>
      <c r="D134" s="268">
        <v>0</v>
      </c>
      <c r="E134" s="268">
        <v>500</v>
      </c>
      <c r="F134" s="268">
        <v>1050</v>
      </c>
      <c r="G134" s="268">
        <v>2756</v>
      </c>
      <c r="H134" s="269">
        <f t="shared" ref="H134:H165" si="8">SUM(C134:G134)</f>
        <v>9974.7999999999993</v>
      </c>
      <c r="I134" s="380"/>
      <c r="J134" s="268">
        <v>7747.36</v>
      </c>
      <c r="K134" s="268">
        <v>11337.6</v>
      </c>
      <c r="L134" s="268">
        <v>6212</v>
      </c>
      <c r="M134" s="268">
        <f t="shared" ref="M134:M165" si="9">SUM(J134:L134)</f>
        <v>25296.959999999999</v>
      </c>
      <c r="N134" s="272"/>
      <c r="O134" s="270"/>
      <c r="P134" s="270"/>
    </row>
    <row r="135" spans="1:16" ht="14.4" customHeight="1" x14ac:dyDescent="0.3">
      <c r="A135" s="256">
        <v>5113</v>
      </c>
      <c r="B135" s="267" t="s">
        <v>831</v>
      </c>
      <c r="C135" s="268">
        <v>5908.8</v>
      </c>
      <c r="D135" s="268">
        <v>0</v>
      </c>
      <c r="E135" s="268">
        <v>500</v>
      </c>
      <c r="F135" s="268">
        <v>1050</v>
      </c>
      <c r="G135" s="268">
        <v>2756</v>
      </c>
      <c r="H135" s="269">
        <f t="shared" si="8"/>
        <v>10214.799999999999</v>
      </c>
      <c r="I135" s="380"/>
      <c r="J135" s="268">
        <v>8075.36</v>
      </c>
      <c r="K135" s="268">
        <v>11817.6</v>
      </c>
      <c r="L135" s="268">
        <v>6212</v>
      </c>
      <c r="M135" s="268">
        <f t="shared" si="9"/>
        <v>26104.959999999999</v>
      </c>
      <c r="N135" s="272"/>
      <c r="O135" s="270"/>
      <c r="P135" s="270"/>
    </row>
    <row r="136" spans="1:16" ht="14.4" customHeight="1" x14ac:dyDescent="0.3">
      <c r="A136" s="256">
        <v>5115</v>
      </c>
      <c r="B136" s="267" t="s">
        <v>830</v>
      </c>
      <c r="C136" s="268">
        <v>6892.8</v>
      </c>
      <c r="D136" s="268">
        <v>0</v>
      </c>
      <c r="E136" s="268">
        <v>500</v>
      </c>
      <c r="F136" s="268">
        <v>1050</v>
      </c>
      <c r="G136" s="268">
        <v>2756</v>
      </c>
      <c r="H136" s="269">
        <f t="shared" si="8"/>
        <v>11198.8</v>
      </c>
      <c r="I136" s="380"/>
      <c r="J136" s="268">
        <v>9420.16</v>
      </c>
      <c r="K136" s="268">
        <v>13785.6</v>
      </c>
      <c r="L136" s="268">
        <v>6212</v>
      </c>
      <c r="M136" s="268">
        <f t="shared" si="9"/>
        <v>29417.760000000002</v>
      </c>
      <c r="N136" s="272"/>
      <c r="O136" s="270"/>
      <c r="P136" s="270"/>
    </row>
    <row r="137" spans="1:16" ht="14.4" customHeight="1" x14ac:dyDescent="0.3">
      <c r="A137" s="256">
        <v>5131</v>
      </c>
      <c r="B137" s="267" t="s">
        <v>732</v>
      </c>
      <c r="C137" s="268">
        <v>5096</v>
      </c>
      <c r="D137" s="268">
        <v>0</v>
      </c>
      <c r="E137" s="268">
        <v>0</v>
      </c>
      <c r="F137" s="268">
        <v>0</v>
      </c>
      <c r="G137" s="268">
        <v>2756</v>
      </c>
      <c r="H137" s="269">
        <f t="shared" si="8"/>
        <v>7852</v>
      </c>
      <c r="I137" s="380"/>
      <c r="J137" s="268">
        <v>6964.53</v>
      </c>
      <c r="K137" s="268">
        <v>10192</v>
      </c>
      <c r="L137" s="268">
        <v>6212</v>
      </c>
      <c r="M137" s="268">
        <f t="shared" si="9"/>
        <v>23368.53</v>
      </c>
      <c r="N137" s="272"/>
      <c r="O137" s="270"/>
      <c r="P137" s="270"/>
    </row>
    <row r="138" spans="1:16" ht="14.4" customHeight="1" x14ac:dyDescent="0.3">
      <c r="A138" s="256">
        <v>5133</v>
      </c>
      <c r="B138" s="267" t="s">
        <v>829</v>
      </c>
      <c r="C138" s="268">
        <v>5414.4</v>
      </c>
      <c r="D138" s="268">
        <v>0</v>
      </c>
      <c r="E138" s="268">
        <v>0</v>
      </c>
      <c r="F138" s="268">
        <v>0</v>
      </c>
      <c r="G138" s="268">
        <v>2756</v>
      </c>
      <c r="H138" s="269">
        <f t="shared" si="8"/>
        <v>8170.4</v>
      </c>
      <c r="I138" s="380"/>
      <c r="J138" s="268">
        <v>7399.68</v>
      </c>
      <c r="K138" s="268">
        <v>10828.8</v>
      </c>
      <c r="L138" s="268">
        <v>6212</v>
      </c>
      <c r="M138" s="268">
        <f t="shared" si="9"/>
        <v>24440.48</v>
      </c>
      <c r="N138" s="272"/>
      <c r="O138" s="270"/>
      <c r="P138" s="270"/>
    </row>
    <row r="139" spans="1:16" ht="14.4" customHeight="1" x14ac:dyDescent="0.3">
      <c r="A139" s="256">
        <v>5135</v>
      </c>
      <c r="B139" s="267" t="s">
        <v>828</v>
      </c>
      <c r="C139" s="268">
        <v>5763.2</v>
      </c>
      <c r="D139" s="268">
        <v>0</v>
      </c>
      <c r="E139" s="268">
        <v>0</v>
      </c>
      <c r="F139" s="268">
        <v>0</v>
      </c>
      <c r="G139" s="268">
        <v>2756</v>
      </c>
      <c r="H139" s="269">
        <f t="shared" si="8"/>
        <v>8519.2000000000007</v>
      </c>
      <c r="I139" s="380"/>
      <c r="J139" s="268">
        <v>7876.37</v>
      </c>
      <c r="K139" s="268">
        <v>11526.4</v>
      </c>
      <c r="L139" s="268">
        <v>6212</v>
      </c>
      <c r="M139" s="268">
        <f t="shared" si="9"/>
        <v>25614.77</v>
      </c>
      <c r="N139" s="272"/>
      <c r="O139" s="270"/>
      <c r="P139" s="270"/>
    </row>
    <row r="140" spans="1:16" ht="14.4" customHeight="1" x14ac:dyDescent="0.3">
      <c r="A140" s="256">
        <v>5137</v>
      </c>
      <c r="B140" s="267" t="s">
        <v>827</v>
      </c>
      <c r="C140" s="268">
        <v>6404.8</v>
      </c>
      <c r="D140" s="268">
        <v>0</v>
      </c>
      <c r="E140" s="268">
        <v>0</v>
      </c>
      <c r="F140" s="268">
        <v>0</v>
      </c>
      <c r="G140" s="268">
        <v>2756</v>
      </c>
      <c r="H140" s="269">
        <f t="shared" si="8"/>
        <v>9160.7999999999993</v>
      </c>
      <c r="I140" s="380"/>
      <c r="J140" s="268">
        <v>8753.23</v>
      </c>
      <c r="K140" s="268">
        <v>12809.6</v>
      </c>
      <c r="L140" s="268">
        <v>6212</v>
      </c>
      <c r="M140" s="268">
        <f t="shared" si="9"/>
        <v>27774.83</v>
      </c>
      <c r="N140" s="272"/>
      <c r="O140" s="270"/>
      <c r="P140" s="270"/>
    </row>
    <row r="141" spans="1:16" ht="14.4" customHeight="1" x14ac:dyDescent="0.3">
      <c r="A141" s="256">
        <v>5150</v>
      </c>
      <c r="B141" s="267" t="s">
        <v>731</v>
      </c>
      <c r="C141" s="268">
        <v>5457.6</v>
      </c>
      <c r="D141" s="268">
        <v>0</v>
      </c>
      <c r="E141" s="268">
        <v>500</v>
      </c>
      <c r="F141" s="268">
        <v>1050</v>
      </c>
      <c r="G141" s="268">
        <v>2756</v>
      </c>
      <c r="H141" s="269">
        <f t="shared" si="8"/>
        <v>9763.6</v>
      </c>
      <c r="I141" s="380"/>
      <c r="J141" s="268">
        <v>7458.72</v>
      </c>
      <c r="K141" s="268">
        <v>10915.2</v>
      </c>
      <c r="L141" s="268">
        <v>6212</v>
      </c>
      <c r="M141" s="268">
        <f t="shared" si="9"/>
        <v>24585.920000000002</v>
      </c>
      <c r="N141" s="272"/>
      <c r="O141" s="270"/>
      <c r="P141" s="270"/>
    </row>
    <row r="142" spans="1:16" ht="14.4" customHeight="1" x14ac:dyDescent="0.3">
      <c r="A142" s="256">
        <v>5151</v>
      </c>
      <c r="B142" s="267" t="s">
        <v>826</v>
      </c>
      <c r="C142" s="268">
        <v>6404.8</v>
      </c>
      <c r="D142" s="268">
        <v>0</v>
      </c>
      <c r="E142" s="268">
        <v>500</v>
      </c>
      <c r="F142" s="268">
        <v>1050</v>
      </c>
      <c r="G142" s="268">
        <v>2756</v>
      </c>
      <c r="H142" s="269">
        <f t="shared" si="8"/>
        <v>10710.8</v>
      </c>
      <c r="I142" s="380"/>
      <c r="J142" s="268">
        <v>8753.23</v>
      </c>
      <c r="K142" s="268">
        <v>12809.6</v>
      </c>
      <c r="L142" s="268">
        <v>6212</v>
      </c>
      <c r="M142" s="268">
        <f t="shared" si="9"/>
        <v>27774.83</v>
      </c>
      <c r="N142" s="272"/>
      <c r="O142" s="270"/>
      <c r="P142" s="270"/>
    </row>
    <row r="143" spans="1:16" ht="14.4" customHeight="1" x14ac:dyDescent="0.3">
      <c r="A143" s="256">
        <v>5152</v>
      </c>
      <c r="B143" s="267" t="s">
        <v>825</v>
      </c>
      <c r="C143" s="268">
        <v>6892.8</v>
      </c>
      <c r="D143" s="268">
        <v>0</v>
      </c>
      <c r="E143" s="268">
        <v>500</v>
      </c>
      <c r="F143" s="268">
        <v>1050</v>
      </c>
      <c r="G143" s="268">
        <v>2756</v>
      </c>
      <c r="H143" s="269">
        <f t="shared" si="8"/>
        <v>11198.8</v>
      </c>
      <c r="I143" s="380"/>
      <c r="J143" s="268">
        <v>9420.16</v>
      </c>
      <c r="K143" s="268">
        <v>13785.6</v>
      </c>
      <c r="L143" s="268">
        <v>6212</v>
      </c>
      <c r="M143" s="268">
        <f t="shared" si="9"/>
        <v>29417.760000000002</v>
      </c>
      <c r="N143" s="272"/>
      <c r="O143" s="270"/>
      <c r="P143" s="270"/>
    </row>
    <row r="144" spans="1:16" ht="14.4" customHeight="1" x14ac:dyDescent="0.3">
      <c r="A144" s="256">
        <v>5153</v>
      </c>
      <c r="B144" s="267" t="s">
        <v>824</v>
      </c>
      <c r="C144" s="268">
        <v>7521.6</v>
      </c>
      <c r="D144" s="268">
        <v>0</v>
      </c>
      <c r="E144" s="268">
        <v>500</v>
      </c>
      <c r="F144" s="268">
        <v>1050</v>
      </c>
      <c r="G144" s="268">
        <v>2756</v>
      </c>
      <c r="H144" s="269">
        <f t="shared" si="8"/>
        <v>11827.6</v>
      </c>
      <c r="I144" s="380"/>
      <c r="J144" s="268">
        <v>10279.52</v>
      </c>
      <c r="K144" s="268">
        <v>15043.2</v>
      </c>
      <c r="L144" s="268">
        <v>6212</v>
      </c>
      <c r="M144" s="268">
        <f t="shared" si="9"/>
        <v>31534.720000000001</v>
      </c>
      <c r="N144" s="272"/>
      <c r="O144" s="270"/>
      <c r="P144" s="270"/>
    </row>
    <row r="145" spans="1:16" ht="14.4" customHeight="1" x14ac:dyDescent="0.3">
      <c r="A145" s="256">
        <v>5166</v>
      </c>
      <c r="B145" s="267" t="s">
        <v>730</v>
      </c>
      <c r="C145" s="268">
        <v>8110.4</v>
      </c>
      <c r="D145" s="268">
        <v>0</v>
      </c>
      <c r="E145" s="268">
        <v>500</v>
      </c>
      <c r="F145" s="268">
        <v>1050</v>
      </c>
      <c r="G145" s="268">
        <v>2756</v>
      </c>
      <c r="H145" s="269">
        <f t="shared" si="8"/>
        <v>12416.4</v>
      </c>
      <c r="I145" s="380"/>
      <c r="J145" s="268">
        <v>11084.21</v>
      </c>
      <c r="K145" s="268">
        <v>16220.8</v>
      </c>
      <c r="L145" s="268">
        <v>6212</v>
      </c>
      <c r="M145" s="268">
        <f t="shared" si="9"/>
        <v>33517.009999999995</v>
      </c>
      <c r="N145" s="272"/>
      <c r="O145" s="270"/>
      <c r="P145" s="270"/>
    </row>
    <row r="146" spans="1:16" ht="14.4" customHeight="1" x14ac:dyDescent="0.3">
      <c r="A146" s="256">
        <v>5167</v>
      </c>
      <c r="B146" s="267" t="s">
        <v>823</v>
      </c>
      <c r="C146" s="268">
        <v>8692.7999999999993</v>
      </c>
      <c r="D146" s="268">
        <v>0</v>
      </c>
      <c r="E146" s="268">
        <v>500</v>
      </c>
      <c r="F146" s="268">
        <v>1050</v>
      </c>
      <c r="G146" s="268">
        <v>2756</v>
      </c>
      <c r="H146" s="269">
        <f t="shared" si="8"/>
        <v>12998.8</v>
      </c>
      <c r="I146" s="380"/>
      <c r="J146" s="268">
        <v>11880.16</v>
      </c>
      <c r="K146" s="268">
        <v>17385.599999999999</v>
      </c>
      <c r="L146" s="268">
        <v>6212</v>
      </c>
      <c r="M146" s="268">
        <f t="shared" si="9"/>
        <v>35477.759999999995</v>
      </c>
      <c r="N146" s="272"/>
      <c r="O146" s="270"/>
      <c r="P146" s="270"/>
    </row>
    <row r="147" spans="1:16" ht="14.4" customHeight="1" x14ac:dyDescent="0.3">
      <c r="A147" s="256">
        <v>5168</v>
      </c>
      <c r="B147" s="267" t="s">
        <v>822</v>
      </c>
      <c r="C147" s="268">
        <v>9966.4</v>
      </c>
      <c r="D147" s="268">
        <v>0</v>
      </c>
      <c r="E147" s="268">
        <v>500</v>
      </c>
      <c r="F147" s="268">
        <v>1050</v>
      </c>
      <c r="G147" s="268">
        <v>2756</v>
      </c>
      <c r="H147" s="269">
        <f t="shared" si="8"/>
        <v>14272.4</v>
      </c>
      <c r="I147" s="380"/>
      <c r="J147" s="268">
        <v>13620.75</v>
      </c>
      <c r="K147" s="268">
        <v>19932.8</v>
      </c>
      <c r="L147" s="268">
        <v>6212</v>
      </c>
      <c r="M147" s="268">
        <f t="shared" si="9"/>
        <v>39765.550000000003</v>
      </c>
      <c r="N147" s="272"/>
      <c r="O147" s="270"/>
      <c r="P147" s="270"/>
    </row>
    <row r="148" spans="1:16" ht="14.4" customHeight="1" x14ac:dyDescent="0.3">
      <c r="A148" s="256">
        <v>5169</v>
      </c>
      <c r="B148" s="267" t="s">
        <v>821</v>
      </c>
      <c r="C148" s="268">
        <v>11230.4</v>
      </c>
      <c r="D148" s="268">
        <v>0</v>
      </c>
      <c r="E148" s="268">
        <v>500</v>
      </c>
      <c r="F148" s="268">
        <v>1050</v>
      </c>
      <c r="G148" s="268">
        <v>2756</v>
      </c>
      <c r="H148" s="269">
        <f t="shared" si="8"/>
        <v>15536.4</v>
      </c>
      <c r="I148" s="380"/>
      <c r="J148" s="268">
        <v>15348.21</v>
      </c>
      <c r="K148" s="268">
        <v>22460.799999999999</v>
      </c>
      <c r="L148" s="268">
        <v>6212</v>
      </c>
      <c r="M148" s="268">
        <f t="shared" si="9"/>
        <v>44021.009999999995</v>
      </c>
      <c r="N148" s="272"/>
      <c r="O148" s="270"/>
      <c r="P148" s="270"/>
    </row>
    <row r="149" spans="1:16" ht="14.4" customHeight="1" x14ac:dyDescent="0.3">
      <c r="A149" s="256">
        <v>5182</v>
      </c>
      <c r="B149" s="267" t="s">
        <v>820</v>
      </c>
      <c r="C149" s="268">
        <v>9966.4</v>
      </c>
      <c r="D149" s="268">
        <v>0</v>
      </c>
      <c r="E149" s="268">
        <v>500</v>
      </c>
      <c r="F149" s="268">
        <v>1050</v>
      </c>
      <c r="G149" s="268">
        <v>2756</v>
      </c>
      <c r="H149" s="269">
        <f t="shared" si="8"/>
        <v>14272.4</v>
      </c>
      <c r="I149" s="380"/>
      <c r="J149" s="268">
        <v>13620.75</v>
      </c>
      <c r="K149" s="268">
        <v>19932.8</v>
      </c>
      <c r="L149" s="268">
        <v>6212</v>
      </c>
      <c r="M149" s="268">
        <f t="shared" si="9"/>
        <v>39765.550000000003</v>
      </c>
      <c r="N149" s="272"/>
      <c r="O149" s="270"/>
      <c r="P149" s="270"/>
    </row>
    <row r="150" spans="1:16" ht="14.4" customHeight="1" x14ac:dyDescent="0.3">
      <c r="A150" s="256">
        <v>5184</v>
      </c>
      <c r="B150" s="267" t="s">
        <v>729</v>
      </c>
      <c r="C150" s="268">
        <v>5097.6000000000004</v>
      </c>
      <c r="D150" s="268">
        <v>0</v>
      </c>
      <c r="E150" s="268">
        <v>0</v>
      </c>
      <c r="F150" s="268">
        <v>0</v>
      </c>
      <c r="G150" s="268">
        <v>2756</v>
      </c>
      <c r="H150" s="269">
        <f t="shared" si="8"/>
        <v>7853.6</v>
      </c>
      <c r="I150" s="380"/>
      <c r="J150" s="268">
        <v>6966.72</v>
      </c>
      <c r="K150" s="268">
        <v>10195.200000000001</v>
      </c>
      <c r="L150" s="268">
        <v>6212</v>
      </c>
      <c r="M150" s="268">
        <f t="shared" si="9"/>
        <v>23373.920000000002</v>
      </c>
      <c r="N150" s="272"/>
      <c r="O150" s="270"/>
      <c r="P150" s="270"/>
    </row>
    <row r="151" spans="1:16" ht="14.4" customHeight="1" x14ac:dyDescent="0.3">
      <c r="A151" s="256">
        <v>5192</v>
      </c>
      <c r="B151" s="267" t="s">
        <v>728</v>
      </c>
      <c r="C151" s="268">
        <v>13801.6</v>
      </c>
      <c r="D151" s="268">
        <v>0</v>
      </c>
      <c r="E151" s="268">
        <v>500</v>
      </c>
      <c r="F151" s="268">
        <v>1050</v>
      </c>
      <c r="G151" s="268">
        <v>3848.89</v>
      </c>
      <c r="H151" s="269">
        <f t="shared" si="8"/>
        <v>19200.490000000002</v>
      </c>
      <c r="I151" s="380"/>
      <c r="J151" s="268">
        <v>18862.189999999999</v>
      </c>
      <c r="K151" s="268">
        <v>27603.200000000001</v>
      </c>
      <c r="L151" s="268">
        <v>6212</v>
      </c>
      <c r="M151" s="268">
        <f t="shared" si="9"/>
        <v>52677.39</v>
      </c>
      <c r="N151" s="272"/>
      <c r="O151" s="270"/>
      <c r="P151" s="270"/>
    </row>
    <row r="152" spans="1:16" ht="14.4" customHeight="1" x14ac:dyDescent="0.3">
      <c r="A152" s="256">
        <v>5195</v>
      </c>
      <c r="B152" s="267" t="s">
        <v>819</v>
      </c>
      <c r="C152" s="268">
        <v>18627.2</v>
      </c>
      <c r="D152" s="268">
        <v>0</v>
      </c>
      <c r="E152" s="268">
        <v>500</v>
      </c>
      <c r="F152" s="268">
        <v>1050</v>
      </c>
      <c r="G152" s="268">
        <v>4518.26</v>
      </c>
      <c r="H152" s="269">
        <f t="shared" si="8"/>
        <v>24695.46</v>
      </c>
      <c r="I152" s="380"/>
      <c r="J152" s="268">
        <v>25457.17</v>
      </c>
      <c r="K152" s="268">
        <v>37254.400000000001</v>
      </c>
      <c r="L152" s="268">
        <v>6212</v>
      </c>
      <c r="M152" s="268">
        <f t="shared" si="9"/>
        <v>68923.570000000007</v>
      </c>
      <c r="N152" s="272"/>
      <c r="O152" s="270"/>
      <c r="P152" s="270"/>
    </row>
    <row r="153" spans="1:16" ht="14.4" customHeight="1" x14ac:dyDescent="0.3">
      <c r="A153" s="256">
        <v>5198</v>
      </c>
      <c r="B153" s="267" t="s">
        <v>818</v>
      </c>
      <c r="C153" s="268">
        <v>15054.4</v>
      </c>
      <c r="D153" s="268">
        <v>0</v>
      </c>
      <c r="E153" s="268">
        <v>500</v>
      </c>
      <c r="F153" s="268">
        <v>1050</v>
      </c>
      <c r="G153" s="268">
        <v>4518.26</v>
      </c>
      <c r="H153" s="269">
        <f t="shared" si="8"/>
        <v>21122.660000000003</v>
      </c>
      <c r="I153" s="380"/>
      <c r="J153" s="268">
        <v>20574.349999999999</v>
      </c>
      <c r="K153" s="268">
        <v>30108.799999999999</v>
      </c>
      <c r="L153" s="268">
        <v>6212</v>
      </c>
      <c r="M153" s="268">
        <f t="shared" si="9"/>
        <v>56895.149999999994</v>
      </c>
      <c r="N153" s="272"/>
      <c r="O153" s="270"/>
      <c r="P153" s="270"/>
    </row>
    <row r="154" spans="1:16" ht="14.4" customHeight="1" x14ac:dyDescent="0.3">
      <c r="A154" s="256">
        <v>5204</v>
      </c>
      <c r="B154" s="267" t="s">
        <v>727</v>
      </c>
      <c r="C154" s="268">
        <v>11675.2</v>
      </c>
      <c r="D154" s="268">
        <v>0</v>
      </c>
      <c r="E154" s="268">
        <v>500</v>
      </c>
      <c r="F154" s="268">
        <v>1050</v>
      </c>
      <c r="G154" s="268">
        <v>2756</v>
      </c>
      <c r="H154" s="269">
        <f t="shared" si="8"/>
        <v>15981.2</v>
      </c>
      <c r="I154" s="380"/>
      <c r="J154" s="268">
        <v>15956.11</v>
      </c>
      <c r="K154" s="268">
        <v>23350.400000000001</v>
      </c>
      <c r="L154" s="268">
        <v>6212</v>
      </c>
      <c r="M154" s="268">
        <f t="shared" si="9"/>
        <v>45518.51</v>
      </c>
      <c r="N154" s="272"/>
      <c r="O154" s="270"/>
      <c r="P154" s="270"/>
    </row>
    <row r="155" spans="1:16" ht="14.4" customHeight="1" x14ac:dyDescent="0.3">
      <c r="A155" s="256">
        <v>5205</v>
      </c>
      <c r="B155" s="267" t="s">
        <v>726</v>
      </c>
      <c r="C155" s="268">
        <v>12995.2</v>
      </c>
      <c r="D155" s="268">
        <v>0</v>
      </c>
      <c r="E155" s="268">
        <v>500</v>
      </c>
      <c r="F155" s="268">
        <v>1050</v>
      </c>
      <c r="G155" s="268">
        <v>2756</v>
      </c>
      <c r="H155" s="269">
        <f t="shared" si="8"/>
        <v>17301.2</v>
      </c>
      <c r="I155" s="380"/>
      <c r="J155" s="268">
        <v>17760.11</v>
      </c>
      <c r="K155" s="268">
        <v>25990.400000000001</v>
      </c>
      <c r="L155" s="268">
        <v>6212</v>
      </c>
      <c r="M155" s="268">
        <f t="shared" si="9"/>
        <v>49962.51</v>
      </c>
      <c r="N155" s="272"/>
      <c r="O155" s="270"/>
      <c r="P155" s="270"/>
    </row>
    <row r="156" spans="1:16" ht="14.4" customHeight="1" x14ac:dyDescent="0.3">
      <c r="A156" s="256">
        <v>5206</v>
      </c>
      <c r="B156" s="267" t="s">
        <v>817</v>
      </c>
      <c r="C156" s="268">
        <v>14323.2</v>
      </c>
      <c r="D156" s="268">
        <v>0</v>
      </c>
      <c r="E156" s="268">
        <v>500</v>
      </c>
      <c r="F156" s="268">
        <v>1050</v>
      </c>
      <c r="G156" s="268">
        <v>2756</v>
      </c>
      <c r="H156" s="269">
        <f t="shared" si="8"/>
        <v>18629.2</v>
      </c>
      <c r="I156" s="380"/>
      <c r="J156" s="268">
        <v>19575.04</v>
      </c>
      <c r="K156" s="268">
        <v>28646.400000000001</v>
      </c>
      <c r="L156" s="268">
        <v>6212</v>
      </c>
      <c r="M156" s="268">
        <f t="shared" si="9"/>
        <v>54433.440000000002</v>
      </c>
      <c r="N156" s="272"/>
      <c r="O156" s="270"/>
      <c r="P156" s="270"/>
    </row>
    <row r="157" spans="1:16" ht="14.4" customHeight="1" x14ac:dyDescent="0.3">
      <c r="A157" s="256">
        <v>5207</v>
      </c>
      <c r="B157" s="267" t="s">
        <v>816</v>
      </c>
      <c r="C157" s="268">
        <v>15768</v>
      </c>
      <c r="D157" s="268">
        <v>0</v>
      </c>
      <c r="E157" s="268">
        <v>500</v>
      </c>
      <c r="F157" s="268">
        <v>1050</v>
      </c>
      <c r="G157" s="268">
        <v>2756</v>
      </c>
      <c r="H157" s="269">
        <f t="shared" si="8"/>
        <v>20074</v>
      </c>
      <c r="I157" s="380"/>
      <c r="J157" s="268">
        <v>21549.599999999999</v>
      </c>
      <c r="K157" s="268">
        <v>31536</v>
      </c>
      <c r="L157" s="268">
        <v>6212</v>
      </c>
      <c r="M157" s="268">
        <f t="shared" si="9"/>
        <v>59297.599999999999</v>
      </c>
      <c r="N157" s="272"/>
      <c r="O157" s="270"/>
      <c r="P157" s="270"/>
    </row>
    <row r="158" spans="1:16" ht="14.4" customHeight="1" x14ac:dyDescent="0.3">
      <c r="A158" s="256">
        <v>5210</v>
      </c>
      <c r="B158" s="267" t="s">
        <v>815</v>
      </c>
      <c r="C158" s="268">
        <v>11675.2</v>
      </c>
      <c r="D158" s="268">
        <v>0</v>
      </c>
      <c r="E158" s="268">
        <v>500</v>
      </c>
      <c r="F158" s="268">
        <v>1050</v>
      </c>
      <c r="G158" s="268">
        <v>2756</v>
      </c>
      <c r="H158" s="269">
        <f t="shared" si="8"/>
        <v>15981.2</v>
      </c>
      <c r="I158" s="380"/>
      <c r="J158" s="268">
        <v>15956.11</v>
      </c>
      <c r="K158" s="268">
        <v>23350.400000000001</v>
      </c>
      <c r="L158" s="268">
        <v>6212</v>
      </c>
      <c r="M158" s="268">
        <f t="shared" si="9"/>
        <v>45518.51</v>
      </c>
      <c r="N158" s="272"/>
      <c r="O158" s="270"/>
      <c r="P158" s="270"/>
    </row>
    <row r="159" spans="1:16" ht="14.4" customHeight="1" x14ac:dyDescent="0.3">
      <c r="A159" s="256">
        <v>5211</v>
      </c>
      <c r="B159" s="267" t="s">
        <v>814</v>
      </c>
      <c r="C159" s="268">
        <v>12995.2</v>
      </c>
      <c r="D159" s="268">
        <v>0</v>
      </c>
      <c r="E159" s="268">
        <v>500</v>
      </c>
      <c r="F159" s="268">
        <v>1050</v>
      </c>
      <c r="G159" s="268">
        <v>2756</v>
      </c>
      <c r="H159" s="269">
        <f t="shared" si="8"/>
        <v>17301.2</v>
      </c>
      <c r="I159" s="380"/>
      <c r="J159" s="268">
        <v>17760.11</v>
      </c>
      <c r="K159" s="268">
        <v>25990.400000000001</v>
      </c>
      <c r="L159" s="268">
        <v>6212</v>
      </c>
      <c r="M159" s="268">
        <f t="shared" si="9"/>
        <v>49962.51</v>
      </c>
      <c r="N159" s="272"/>
      <c r="O159" s="270"/>
      <c r="P159" s="270"/>
    </row>
    <row r="160" spans="1:16" ht="14.4" customHeight="1" x14ac:dyDescent="0.3">
      <c r="A160" s="256">
        <v>5215</v>
      </c>
      <c r="B160" s="267" t="s">
        <v>725</v>
      </c>
      <c r="C160" s="268">
        <v>8110.4</v>
      </c>
      <c r="D160" s="268">
        <v>0</v>
      </c>
      <c r="E160" s="268">
        <v>500</v>
      </c>
      <c r="F160" s="268">
        <v>1050</v>
      </c>
      <c r="G160" s="268">
        <v>2756</v>
      </c>
      <c r="H160" s="269">
        <f t="shared" si="8"/>
        <v>12416.4</v>
      </c>
      <c r="I160" s="380"/>
      <c r="J160" s="268">
        <v>11084.21</v>
      </c>
      <c r="K160" s="268">
        <v>16220.8</v>
      </c>
      <c r="L160" s="268">
        <v>6212</v>
      </c>
      <c r="M160" s="268">
        <f t="shared" si="9"/>
        <v>33517.009999999995</v>
      </c>
      <c r="N160" s="272"/>
      <c r="O160" s="270"/>
      <c r="P160" s="270"/>
    </row>
    <row r="161" spans="1:16" ht="14.4" customHeight="1" x14ac:dyDescent="0.3">
      <c r="A161" s="256">
        <v>5216</v>
      </c>
      <c r="B161" s="267" t="s">
        <v>813</v>
      </c>
      <c r="C161" s="268">
        <v>8692.7999999999993</v>
      </c>
      <c r="D161" s="268">
        <v>0</v>
      </c>
      <c r="E161" s="268">
        <v>500</v>
      </c>
      <c r="F161" s="268">
        <v>1050</v>
      </c>
      <c r="G161" s="268">
        <v>2756</v>
      </c>
      <c r="H161" s="269">
        <f t="shared" si="8"/>
        <v>12998.8</v>
      </c>
      <c r="I161" s="380"/>
      <c r="J161" s="268">
        <v>11880.16</v>
      </c>
      <c r="K161" s="268">
        <v>17385.599999999999</v>
      </c>
      <c r="L161" s="268">
        <v>6212</v>
      </c>
      <c r="M161" s="268">
        <f t="shared" si="9"/>
        <v>35477.759999999995</v>
      </c>
      <c r="N161" s="272"/>
      <c r="O161" s="270"/>
      <c r="P161" s="270"/>
    </row>
    <row r="162" spans="1:16" ht="14.4" customHeight="1" x14ac:dyDescent="0.3">
      <c r="A162" s="256">
        <v>7102</v>
      </c>
      <c r="B162" s="267" t="s">
        <v>724</v>
      </c>
      <c r="C162" s="268">
        <v>4600</v>
      </c>
      <c r="D162" s="268">
        <v>0</v>
      </c>
      <c r="E162" s="268">
        <v>500</v>
      </c>
      <c r="F162" s="268">
        <v>1050</v>
      </c>
      <c r="G162" s="268">
        <v>2756</v>
      </c>
      <c r="H162" s="269">
        <f t="shared" si="8"/>
        <v>8906</v>
      </c>
      <c r="I162" s="380"/>
      <c r="J162" s="268">
        <v>6286.67</v>
      </c>
      <c r="K162" s="268">
        <v>9200</v>
      </c>
      <c r="L162" s="268">
        <v>6212</v>
      </c>
      <c r="M162" s="268">
        <f t="shared" si="9"/>
        <v>21698.67</v>
      </c>
      <c r="N162" s="272"/>
      <c r="O162" s="270"/>
      <c r="P162" s="270"/>
    </row>
    <row r="163" spans="1:16" ht="14.4" customHeight="1" x14ac:dyDescent="0.3">
      <c r="A163" s="256">
        <v>7103</v>
      </c>
      <c r="B163" s="267" t="s">
        <v>723</v>
      </c>
      <c r="C163" s="268">
        <v>5668.8</v>
      </c>
      <c r="D163" s="268">
        <v>0</v>
      </c>
      <c r="E163" s="268">
        <v>0</v>
      </c>
      <c r="F163" s="268">
        <v>0</v>
      </c>
      <c r="G163" s="268">
        <v>2756</v>
      </c>
      <c r="H163" s="269">
        <f t="shared" si="8"/>
        <v>8424.7999999999993</v>
      </c>
      <c r="I163" s="380"/>
      <c r="J163" s="268">
        <v>7747.36</v>
      </c>
      <c r="K163" s="268">
        <v>11337.6</v>
      </c>
      <c r="L163" s="268">
        <v>6212</v>
      </c>
      <c r="M163" s="268">
        <f t="shared" si="9"/>
        <v>25296.959999999999</v>
      </c>
      <c r="N163" s="272"/>
      <c r="O163" s="270"/>
      <c r="P163" s="270"/>
    </row>
    <row r="164" spans="1:16" ht="14.4" customHeight="1" x14ac:dyDescent="0.3">
      <c r="A164" s="256">
        <v>7104</v>
      </c>
      <c r="B164" s="267" t="s">
        <v>812</v>
      </c>
      <c r="C164" s="268">
        <v>4600</v>
      </c>
      <c r="D164" s="268">
        <v>0</v>
      </c>
      <c r="E164" s="268">
        <v>500</v>
      </c>
      <c r="F164" s="268">
        <v>1050</v>
      </c>
      <c r="G164" s="268">
        <v>2756</v>
      </c>
      <c r="H164" s="269">
        <f t="shared" si="8"/>
        <v>8906</v>
      </c>
      <c r="I164" s="380"/>
      <c r="J164" s="268">
        <v>6286.67</v>
      </c>
      <c r="K164" s="268">
        <v>9200</v>
      </c>
      <c r="L164" s="268">
        <v>6212</v>
      </c>
      <c r="M164" s="268">
        <f t="shared" si="9"/>
        <v>21698.67</v>
      </c>
      <c r="N164" s="272"/>
      <c r="O164" s="270"/>
      <c r="P164" s="270"/>
    </row>
    <row r="165" spans="1:16" ht="14.4" customHeight="1" x14ac:dyDescent="0.3">
      <c r="A165" s="256">
        <v>7105</v>
      </c>
      <c r="B165" s="267" t="s">
        <v>811</v>
      </c>
      <c r="C165" s="268">
        <v>4934.3999999999996</v>
      </c>
      <c r="D165" s="268">
        <v>0</v>
      </c>
      <c r="E165" s="268">
        <v>0</v>
      </c>
      <c r="F165" s="268">
        <v>0</v>
      </c>
      <c r="G165" s="268">
        <v>2756</v>
      </c>
      <c r="H165" s="269">
        <f t="shared" si="8"/>
        <v>7690.4</v>
      </c>
      <c r="I165" s="380"/>
      <c r="J165" s="268">
        <v>6743.68</v>
      </c>
      <c r="K165" s="268">
        <v>9868.7999999999993</v>
      </c>
      <c r="L165" s="268">
        <v>6212</v>
      </c>
      <c r="M165" s="268">
        <f t="shared" si="9"/>
        <v>22824.48</v>
      </c>
      <c r="N165" s="272"/>
      <c r="O165" s="270"/>
      <c r="P165" s="270"/>
    </row>
    <row r="166" spans="1:16" ht="14.4" customHeight="1" x14ac:dyDescent="0.3">
      <c r="A166" s="256">
        <v>7106</v>
      </c>
      <c r="B166" s="267" t="s">
        <v>722</v>
      </c>
      <c r="C166" s="268">
        <v>4308.8</v>
      </c>
      <c r="D166" s="268">
        <v>0</v>
      </c>
      <c r="E166" s="268">
        <v>500</v>
      </c>
      <c r="F166" s="268">
        <v>1050</v>
      </c>
      <c r="G166" s="268">
        <v>2756</v>
      </c>
      <c r="H166" s="269">
        <f t="shared" ref="H166:H181" si="10">SUM(C166:G166)</f>
        <v>8614.7999999999993</v>
      </c>
      <c r="I166" s="380"/>
      <c r="J166" s="268">
        <v>5888.69</v>
      </c>
      <c r="K166" s="268">
        <v>8617.6</v>
      </c>
      <c r="L166" s="268">
        <v>6212</v>
      </c>
      <c r="M166" s="268">
        <f t="shared" ref="M166:M181" si="11">SUM(J166:L166)</f>
        <v>20718.29</v>
      </c>
      <c r="N166" s="272"/>
      <c r="O166" s="270"/>
      <c r="P166" s="270"/>
    </row>
    <row r="167" spans="1:16" ht="14.4" customHeight="1" x14ac:dyDescent="0.3">
      <c r="A167" s="256">
        <v>7107</v>
      </c>
      <c r="B167" s="267" t="s">
        <v>810</v>
      </c>
      <c r="C167" s="268">
        <v>4777.6000000000004</v>
      </c>
      <c r="D167" s="268">
        <v>0</v>
      </c>
      <c r="E167" s="268">
        <v>500</v>
      </c>
      <c r="F167" s="268">
        <v>1050</v>
      </c>
      <c r="G167" s="268">
        <v>2756</v>
      </c>
      <c r="H167" s="269">
        <f t="shared" si="10"/>
        <v>9083.6</v>
      </c>
      <c r="I167" s="380"/>
      <c r="J167" s="268">
        <v>6529.39</v>
      </c>
      <c r="K167" s="268">
        <v>9555.2000000000007</v>
      </c>
      <c r="L167" s="268">
        <v>6212</v>
      </c>
      <c r="M167" s="268">
        <f t="shared" si="11"/>
        <v>22296.59</v>
      </c>
      <c r="N167" s="272"/>
      <c r="O167" s="270"/>
      <c r="P167" s="270"/>
    </row>
    <row r="168" spans="1:16" ht="14.4" customHeight="1" x14ac:dyDescent="0.3">
      <c r="A168" s="256">
        <v>7108</v>
      </c>
      <c r="B168" s="267" t="s">
        <v>721</v>
      </c>
      <c r="C168" s="268">
        <v>5172.8</v>
      </c>
      <c r="D168" s="268">
        <v>0</v>
      </c>
      <c r="E168" s="268">
        <v>0</v>
      </c>
      <c r="F168" s="268">
        <v>0</v>
      </c>
      <c r="G168" s="268">
        <v>2756</v>
      </c>
      <c r="H168" s="269">
        <f t="shared" si="10"/>
        <v>7928.8</v>
      </c>
      <c r="I168" s="380"/>
      <c r="J168" s="268">
        <v>7069.49</v>
      </c>
      <c r="K168" s="268">
        <v>10345.6</v>
      </c>
      <c r="L168" s="268">
        <v>6212</v>
      </c>
      <c r="M168" s="268">
        <f t="shared" si="11"/>
        <v>23627.09</v>
      </c>
      <c r="N168" s="272"/>
      <c r="O168" s="270"/>
      <c r="P168" s="270"/>
    </row>
    <row r="169" spans="1:16" ht="14.4" customHeight="1" x14ac:dyDescent="0.3">
      <c r="A169" s="256">
        <v>7111</v>
      </c>
      <c r="B169" s="267" t="s">
        <v>809</v>
      </c>
      <c r="C169" s="268">
        <v>4777.6000000000004</v>
      </c>
      <c r="D169" s="268">
        <v>0</v>
      </c>
      <c r="E169" s="268">
        <v>500</v>
      </c>
      <c r="F169" s="268">
        <v>1050</v>
      </c>
      <c r="G169" s="268">
        <v>2756</v>
      </c>
      <c r="H169" s="269">
        <f t="shared" si="10"/>
        <v>9083.6</v>
      </c>
      <c r="I169" s="380"/>
      <c r="J169" s="268">
        <v>6529.39</v>
      </c>
      <c r="K169" s="268">
        <v>9555.2000000000007</v>
      </c>
      <c r="L169" s="268">
        <v>6212</v>
      </c>
      <c r="M169" s="268">
        <f t="shared" si="11"/>
        <v>22296.59</v>
      </c>
      <c r="N169" s="272"/>
      <c r="O169" s="270"/>
      <c r="P169" s="270"/>
    </row>
    <row r="170" spans="1:16" ht="14.4" customHeight="1" x14ac:dyDescent="0.3">
      <c r="A170" s="256">
        <v>7112</v>
      </c>
      <c r="B170" s="267" t="s">
        <v>808</v>
      </c>
      <c r="C170" s="268">
        <v>5457.6</v>
      </c>
      <c r="D170" s="268">
        <v>0</v>
      </c>
      <c r="E170" s="268">
        <v>0</v>
      </c>
      <c r="F170" s="268">
        <v>0</v>
      </c>
      <c r="G170" s="268">
        <v>2756</v>
      </c>
      <c r="H170" s="269">
        <f t="shared" si="10"/>
        <v>8213.6</v>
      </c>
      <c r="I170" s="380"/>
      <c r="J170" s="268">
        <v>7458.72</v>
      </c>
      <c r="K170" s="268">
        <v>10915.2</v>
      </c>
      <c r="L170" s="268">
        <v>6212</v>
      </c>
      <c r="M170" s="268">
        <f t="shared" si="11"/>
        <v>24585.920000000002</v>
      </c>
      <c r="N170" s="272"/>
      <c r="O170" s="270"/>
      <c r="P170" s="270"/>
    </row>
    <row r="171" spans="1:16" ht="14.4" customHeight="1" x14ac:dyDescent="0.3">
      <c r="A171" s="256">
        <v>7141</v>
      </c>
      <c r="B171" s="267" t="s">
        <v>807</v>
      </c>
      <c r="C171" s="268">
        <v>5075.2</v>
      </c>
      <c r="D171" s="268">
        <v>0</v>
      </c>
      <c r="E171" s="268">
        <v>0</v>
      </c>
      <c r="F171" s="268">
        <v>0</v>
      </c>
      <c r="G171" s="268">
        <v>2756</v>
      </c>
      <c r="H171" s="269">
        <f t="shared" si="10"/>
        <v>7831.2</v>
      </c>
      <c r="I171" s="380"/>
      <c r="J171" s="268">
        <v>6936.11</v>
      </c>
      <c r="K171" s="268">
        <v>10150.4</v>
      </c>
      <c r="L171" s="268">
        <v>6212</v>
      </c>
      <c r="M171" s="268">
        <f t="shared" si="11"/>
        <v>23298.51</v>
      </c>
      <c r="N171" s="272"/>
      <c r="O171" s="270"/>
      <c r="P171" s="270"/>
    </row>
    <row r="172" spans="1:16" ht="14.4" customHeight="1" x14ac:dyDescent="0.3">
      <c r="A172" s="256">
        <v>7143</v>
      </c>
      <c r="B172" s="267" t="s">
        <v>720</v>
      </c>
      <c r="C172" s="268">
        <v>4308.8</v>
      </c>
      <c r="D172" s="268">
        <v>0</v>
      </c>
      <c r="E172" s="268">
        <v>0</v>
      </c>
      <c r="F172" s="268">
        <v>0</v>
      </c>
      <c r="G172" s="268">
        <v>2756</v>
      </c>
      <c r="H172" s="269">
        <f t="shared" si="10"/>
        <v>7064.8</v>
      </c>
      <c r="I172" s="380"/>
      <c r="J172" s="268">
        <v>5888.69</v>
      </c>
      <c r="K172" s="268">
        <v>8617.6</v>
      </c>
      <c r="L172" s="268">
        <v>6212</v>
      </c>
      <c r="M172" s="268">
        <f t="shared" si="11"/>
        <v>20718.29</v>
      </c>
      <c r="N172" s="272"/>
      <c r="O172" s="270"/>
      <c r="P172" s="270"/>
    </row>
    <row r="173" spans="1:16" ht="14.4" customHeight="1" x14ac:dyDescent="0.3">
      <c r="A173" s="256">
        <v>7150</v>
      </c>
      <c r="B173" s="267" t="s">
        <v>719</v>
      </c>
      <c r="C173" s="268">
        <v>4308.8</v>
      </c>
      <c r="D173" s="268">
        <v>0</v>
      </c>
      <c r="E173" s="268">
        <v>0</v>
      </c>
      <c r="F173" s="268">
        <v>0</v>
      </c>
      <c r="G173" s="268">
        <v>2756</v>
      </c>
      <c r="H173" s="269">
        <f t="shared" si="10"/>
        <v>7064.8</v>
      </c>
      <c r="I173" s="380"/>
      <c r="J173" s="268">
        <v>5888.69</v>
      </c>
      <c r="K173" s="268">
        <v>8617.6</v>
      </c>
      <c r="L173" s="268">
        <v>6212</v>
      </c>
      <c r="M173" s="268">
        <f t="shared" si="11"/>
        <v>20718.29</v>
      </c>
      <c r="N173" s="272"/>
      <c r="O173" s="270"/>
      <c r="P173" s="270"/>
    </row>
    <row r="174" spans="1:16" ht="14.4" customHeight="1" x14ac:dyDescent="0.3">
      <c r="A174" s="256">
        <v>7151</v>
      </c>
      <c r="B174" s="267" t="s">
        <v>806</v>
      </c>
      <c r="C174" s="268">
        <v>4628.8</v>
      </c>
      <c r="D174" s="268">
        <v>0</v>
      </c>
      <c r="E174" s="268">
        <v>0</v>
      </c>
      <c r="F174" s="268">
        <v>0</v>
      </c>
      <c r="G174" s="268">
        <v>2756</v>
      </c>
      <c r="H174" s="269">
        <f t="shared" si="10"/>
        <v>7384.8</v>
      </c>
      <c r="I174" s="380"/>
      <c r="J174" s="268">
        <v>6326.03</v>
      </c>
      <c r="K174" s="268">
        <v>9257.6</v>
      </c>
      <c r="L174" s="268">
        <v>6212</v>
      </c>
      <c r="M174" s="268">
        <f t="shared" si="11"/>
        <v>21795.63</v>
      </c>
      <c r="N174" s="272"/>
      <c r="O174" s="270"/>
      <c r="P174" s="270"/>
    </row>
    <row r="175" spans="1:16" ht="14.4" customHeight="1" x14ac:dyDescent="0.3">
      <c r="A175" s="256">
        <v>7152</v>
      </c>
      <c r="B175" s="267" t="s">
        <v>718</v>
      </c>
      <c r="C175" s="268">
        <v>15054.4</v>
      </c>
      <c r="D175" s="268">
        <v>0</v>
      </c>
      <c r="E175" s="268">
        <v>500</v>
      </c>
      <c r="F175" s="268">
        <v>1050</v>
      </c>
      <c r="G175" s="268">
        <v>3848.89</v>
      </c>
      <c r="H175" s="269">
        <f t="shared" si="10"/>
        <v>20453.29</v>
      </c>
      <c r="I175" s="380"/>
      <c r="J175" s="268">
        <v>20574.349999999999</v>
      </c>
      <c r="K175" s="268">
        <v>30108.799999999999</v>
      </c>
      <c r="L175" s="268">
        <v>6212</v>
      </c>
      <c r="M175" s="268">
        <f t="shared" si="11"/>
        <v>56895.149999999994</v>
      </c>
      <c r="N175" s="272"/>
      <c r="O175" s="270"/>
      <c r="P175" s="270"/>
    </row>
    <row r="176" spans="1:16" ht="14.4" customHeight="1" x14ac:dyDescent="0.3">
      <c r="A176" s="256">
        <v>7153</v>
      </c>
      <c r="B176" s="267" t="s">
        <v>805</v>
      </c>
      <c r="C176" s="268">
        <v>16648</v>
      </c>
      <c r="D176" s="268">
        <v>0</v>
      </c>
      <c r="E176" s="268">
        <v>500</v>
      </c>
      <c r="F176" s="268">
        <v>1050</v>
      </c>
      <c r="G176" s="268">
        <v>3848.89</v>
      </c>
      <c r="H176" s="269">
        <f t="shared" si="10"/>
        <v>22046.89</v>
      </c>
      <c r="I176" s="380"/>
      <c r="J176" s="268">
        <v>22752.27</v>
      </c>
      <c r="K176" s="268">
        <v>33296</v>
      </c>
      <c r="L176" s="268">
        <v>6212</v>
      </c>
      <c r="M176" s="268">
        <f t="shared" si="11"/>
        <v>62260.270000000004</v>
      </c>
      <c r="N176" s="272"/>
      <c r="O176" s="270"/>
      <c r="P176" s="270"/>
    </row>
    <row r="177" spans="1:16" ht="14.4" customHeight="1" x14ac:dyDescent="0.3">
      <c r="A177" s="256">
        <v>7154</v>
      </c>
      <c r="B177" s="267" t="s">
        <v>804</v>
      </c>
      <c r="C177" s="268">
        <v>18321.599999999999</v>
      </c>
      <c r="D177" s="268">
        <v>0</v>
      </c>
      <c r="E177" s="268">
        <v>500</v>
      </c>
      <c r="F177" s="268">
        <v>1050</v>
      </c>
      <c r="G177" s="268">
        <v>4518.26</v>
      </c>
      <c r="H177" s="269">
        <f t="shared" si="10"/>
        <v>24389.86</v>
      </c>
      <c r="I177" s="380"/>
      <c r="J177" s="268">
        <v>25039.52</v>
      </c>
      <c r="K177" s="268">
        <v>36643.199999999997</v>
      </c>
      <c r="L177" s="268">
        <v>6212</v>
      </c>
      <c r="M177" s="268">
        <f t="shared" si="11"/>
        <v>67894.720000000001</v>
      </c>
      <c r="N177" s="272"/>
      <c r="O177" s="270"/>
      <c r="P177" s="270"/>
    </row>
    <row r="178" spans="1:16" ht="14.4" customHeight="1" x14ac:dyDescent="0.3">
      <c r="A178" s="256">
        <v>7155</v>
      </c>
      <c r="B178" s="267" t="s">
        <v>803</v>
      </c>
      <c r="C178" s="268">
        <v>20158.400000000001</v>
      </c>
      <c r="D178" s="268">
        <v>0</v>
      </c>
      <c r="E178" s="268">
        <v>500</v>
      </c>
      <c r="F178" s="268">
        <v>1050</v>
      </c>
      <c r="G178" s="268">
        <v>5187.6000000000004</v>
      </c>
      <c r="H178" s="269">
        <f t="shared" si="10"/>
        <v>26896</v>
      </c>
      <c r="I178" s="380"/>
      <c r="J178" s="268">
        <v>27549.81</v>
      </c>
      <c r="K178" s="268">
        <v>40316.800000000003</v>
      </c>
      <c r="L178" s="268">
        <v>6212</v>
      </c>
      <c r="M178" s="268">
        <f t="shared" si="11"/>
        <v>74078.61</v>
      </c>
      <c r="N178" s="272"/>
      <c r="O178" s="270"/>
      <c r="P178" s="270"/>
    </row>
    <row r="179" spans="1:16" ht="14.4" customHeight="1" x14ac:dyDescent="0.3">
      <c r="A179" s="256">
        <v>7160</v>
      </c>
      <c r="B179" s="267" t="s">
        <v>802</v>
      </c>
      <c r="C179" s="268">
        <v>18321.599999999999</v>
      </c>
      <c r="D179" s="268">
        <v>0</v>
      </c>
      <c r="E179" s="268">
        <v>500</v>
      </c>
      <c r="F179" s="268">
        <v>1050</v>
      </c>
      <c r="G179" s="268">
        <v>4518.26</v>
      </c>
      <c r="H179" s="269">
        <f t="shared" si="10"/>
        <v>24389.86</v>
      </c>
      <c r="I179" s="380"/>
      <c r="J179" s="268">
        <v>25039.52</v>
      </c>
      <c r="K179" s="268">
        <v>36643.199999999997</v>
      </c>
      <c r="L179" s="268">
        <v>6212</v>
      </c>
      <c r="M179" s="268">
        <f t="shared" si="11"/>
        <v>67894.720000000001</v>
      </c>
      <c r="N179" s="272"/>
      <c r="O179" s="270"/>
      <c r="P179" s="270"/>
    </row>
    <row r="180" spans="1:16" ht="14.4" customHeight="1" x14ac:dyDescent="0.3">
      <c r="A180" s="256">
        <v>7161</v>
      </c>
      <c r="B180" s="267" t="s">
        <v>801</v>
      </c>
      <c r="C180" s="268">
        <v>20158.400000000001</v>
      </c>
      <c r="D180" s="268">
        <v>0</v>
      </c>
      <c r="E180" s="268">
        <v>500</v>
      </c>
      <c r="F180" s="268">
        <v>1050</v>
      </c>
      <c r="G180" s="268">
        <v>5187.6000000000004</v>
      </c>
      <c r="H180" s="269">
        <f t="shared" si="10"/>
        <v>26896</v>
      </c>
      <c r="I180" s="380"/>
      <c r="J180" s="268">
        <v>27549.81</v>
      </c>
      <c r="K180" s="268">
        <v>40316.800000000003</v>
      </c>
      <c r="L180" s="268">
        <v>6212</v>
      </c>
      <c r="M180" s="268">
        <f t="shared" si="11"/>
        <v>74078.61</v>
      </c>
      <c r="N180" s="272"/>
      <c r="O180" s="270"/>
      <c r="P180" s="270"/>
    </row>
    <row r="181" spans="1:16" ht="14.4" customHeight="1" x14ac:dyDescent="0.3">
      <c r="A181" s="256">
        <v>7165</v>
      </c>
      <c r="B181" s="267" t="s">
        <v>717</v>
      </c>
      <c r="C181" s="268">
        <v>24393.599999999999</v>
      </c>
      <c r="D181" s="268">
        <v>0</v>
      </c>
      <c r="E181" s="268">
        <v>500</v>
      </c>
      <c r="F181" s="268">
        <v>1050</v>
      </c>
      <c r="G181" s="268">
        <v>5187.6000000000004</v>
      </c>
      <c r="H181" s="269">
        <f t="shared" si="10"/>
        <v>31131.199999999997</v>
      </c>
      <c r="I181" s="380"/>
      <c r="J181" s="268">
        <v>33337.919999999998</v>
      </c>
      <c r="K181" s="268">
        <v>48787.199999999997</v>
      </c>
      <c r="L181" s="268">
        <v>6212</v>
      </c>
      <c r="M181" s="268">
        <f t="shared" si="11"/>
        <v>88337.12</v>
      </c>
      <c r="N181" s="272"/>
      <c r="O181" s="270"/>
      <c r="P181" s="270"/>
    </row>
    <row r="182" spans="1:16" x14ac:dyDescent="0.35">
      <c r="F182" s="262"/>
    </row>
    <row r="183" spans="1:16" x14ac:dyDescent="0.35">
      <c r="F183" s="262"/>
    </row>
  </sheetData>
  <mergeCells count="23">
    <mergeCell ref="C8:H8"/>
    <mergeCell ref="A34:M34"/>
    <mergeCell ref="A35:C35"/>
    <mergeCell ref="A36:A37"/>
    <mergeCell ref="B36:B37"/>
    <mergeCell ref="C36:H36"/>
    <mergeCell ref="J36:M36"/>
    <mergeCell ref="J8:M8"/>
    <mergeCell ref="I10:I33"/>
    <mergeCell ref="A8:A9"/>
    <mergeCell ref="B8:B9"/>
    <mergeCell ref="A1:T1"/>
    <mergeCell ref="A2:M2"/>
    <mergeCell ref="A3:M3"/>
    <mergeCell ref="N3:P3"/>
    <mergeCell ref="A4:M4"/>
    <mergeCell ref="N4:P4"/>
    <mergeCell ref="A5:M5"/>
    <mergeCell ref="N5:P5"/>
    <mergeCell ref="A6:M6"/>
    <mergeCell ref="N6:P6"/>
    <mergeCell ref="A7:C7"/>
    <mergeCell ref="D7:M7"/>
  </mergeCells>
  <printOptions horizontalCentered="1"/>
  <pageMargins left="0.47244094488188981" right="0.47244094488188981" top="0.86614173228346458" bottom="0.47244094488188981" header="0" footer="0"/>
  <pageSetup scale="54" fitToHeight="0" orientation="landscape" r:id="rId1"/>
  <headerFooter>
    <oddHeader>&amp;L&amp;G</oddHeader>
    <oddFooter>&amp;R&amp;G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5"/>
  <sheetViews>
    <sheetView workbookViewId="0">
      <selection activeCell="B13" sqref="B13"/>
    </sheetView>
  </sheetViews>
  <sheetFormatPr baseColWidth="10" defaultRowHeight="14.5" x14ac:dyDescent="0.35"/>
  <cols>
    <col min="1" max="1" width="10.90625" style="6"/>
    <col min="2" max="2" width="48.6328125" style="6" customWidth="1"/>
    <col min="3" max="3" width="19.90625" style="6" customWidth="1"/>
    <col min="4" max="5" width="24.6328125" style="6" customWidth="1"/>
    <col min="6" max="16384" width="10.90625" style="6"/>
  </cols>
  <sheetData>
    <row r="2" spans="2:5" x14ac:dyDescent="0.35">
      <c r="B2" s="541" t="s">
        <v>1100</v>
      </c>
      <c r="C2" s="541" t="s">
        <v>1420</v>
      </c>
      <c r="D2" s="541" t="s">
        <v>1421</v>
      </c>
      <c r="E2" s="541" t="s">
        <v>1101</v>
      </c>
    </row>
    <row r="3" spans="2:5" ht="28" x14ac:dyDescent="0.35">
      <c r="B3" s="542" t="s">
        <v>23</v>
      </c>
      <c r="C3" s="543" t="s">
        <v>1102</v>
      </c>
      <c r="D3" s="543">
        <v>0</v>
      </c>
      <c r="E3" s="553" t="s">
        <v>1102</v>
      </c>
    </row>
    <row r="4" spans="2:5" x14ac:dyDescent="0.35">
      <c r="B4" s="542" t="s">
        <v>1103</v>
      </c>
      <c r="C4" s="543" t="s">
        <v>1104</v>
      </c>
      <c r="D4" s="543">
        <v>0</v>
      </c>
      <c r="E4" s="553" t="s">
        <v>1104</v>
      </c>
    </row>
    <row r="5" spans="2:5" x14ac:dyDescent="0.35">
      <c r="B5" s="544" t="s">
        <v>94</v>
      </c>
      <c r="C5" s="544" t="s">
        <v>1105</v>
      </c>
      <c r="D5" s="544">
        <v>0</v>
      </c>
      <c r="E5" s="544" t="s">
        <v>1105</v>
      </c>
    </row>
  </sheetData>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1"/>
  <sheetViews>
    <sheetView workbookViewId="0">
      <selection activeCell="B13" sqref="B13"/>
    </sheetView>
  </sheetViews>
  <sheetFormatPr baseColWidth="10" defaultRowHeight="14.5" x14ac:dyDescent="0.35"/>
  <cols>
    <col min="1" max="1" width="10.90625" style="6"/>
    <col min="2" max="2" width="51.08984375" style="6" customWidth="1"/>
    <col min="3" max="3" width="15.08984375" style="6" customWidth="1"/>
    <col min="4" max="4" width="22.36328125" style="6" customWidth="1"/>
    <col min="5" max="16384" width="10.90625" style="6"/>
  </cols>
  <sheetData>
    <row r="2" spans="2:4" ht="28" x14ac:dyDescent="0.35">
      <c r="B2" s="541" t="s">
        <v>1422</v>
      </c>
      <c r="C2" s="541" t="s">
        <v>1423</v>
      </c>
      <c r="D2" s="541" t="s">
        <v>1101</v>
      </c>
    </row>
    <row r="3" spans="2:4" x14ac:dyDescent="0.35">
      <c r="B3" s="545" t="s">
        <v>1100</v>
      </c>
      <c r="C3" s="554" t="s">
        <v>1424</v>
      </c>
      <c r="D3" s="546" t="s">
        <v>1105</v>
      </c>
    </row>
    <row r="4" spans="2:4" x14ac:dyDescent="0.35">
      <c r="B4" s="551" t="s">
        <v>1425</v>
      </c>
      <c r="C4" s="555" t="s">
        <v>1424</v>
      </c>
      <c r="D4" s="552" t="s">
        <v>1105</v>
      </c>
    </row>
    <row r="5" spans="2:4" x14ac:dyDescent="0.35">
      <c r="B5" s="547" t="s">
        <v>1426</v>
      </c>
      <c r="C5" s="556" t="s">
        <v>1424</v>
      </c>
      <c r="D5" s="548" t="s">
        <v>1427</v>
      </c>
    </row>
    <row r="6" spans="2:4" ht="28" x14ac:dyDescent="0.35">
      <c r="B6" s="542" t="s">
        <v>1428</v>
      </c>
      <c r="C6" s="557" t="s">
        <v>1429</v>
      </c>
      <c r="D6" s="543" t="s">
        <v>1427</v>
      </c>
    </row>
    <row r="7" spans="2:4" ht="28" x14ac:dyDescent="0.35">
      <c r="B7" s="547" t="s">
        <v>1430</v>
      </c>
      <c r="C7" s="556" t="s">
        <v>1424</v>
      </c>
      <c r="D7" s="548" t="s">
        <v>1102</v>
      </c>
    </row>
    <row r="8" spans="2:4" x14ac:dyDescent="0.35">
      <c r="B8" s="542" t="s">
        <v>1431</v>
      </c>
      <c r="C8" s="557" t="s">
        <v>1432</v>
      </c>
      <c r="D8" s="543" t="s">
        <v>1102</v>
      </c>
    </row>
    <row r="9" spans="2:4" x14ac:dyDescent="0.35">
      <c r="B9" s="547" t="s">
        <v>1433</v>
      </c>
      <c r="C9" s="556" t="s">
        <v>1424</v>
      </c>
      <c r="D9" s="548" t="s">
        <v>1434</v>
      </c>
    </row>
    <row r="10" spans="2:4" x14ac:dyDescent="0.35">
      <c r="B10" s="542" t="s">
        <v>1435</v>
      </c>
      <c r="C10" s="557" t="s">
        <v>1436</v>
      </c>
      <c r="D10" s="543" t="s">
        <v>1434</v>
      </c>
    </row>
    <row r="11" spans="2:4" x14ac:dyDescent="0.35">
      <c r="B11" s="544" t="s">
        <v>1419</v>
      </c>
      <c r="C11" s="541" t="s">
        <v>1424</v>
      </c>
      <c r="D11" s="544" t="s">
        <v>1105</v>
      </c>
    </row>
  </sheetData>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3"/>
  <sheetViews>
    <sheetView workbookViewId="0">
      <selection activeCell="B13" sqref="B13"/>
    </sheetView>
  </sheetViews>
  <sheetFormatPr baseColWidth="10" defaultRowHeight="14.5" x14ac:dyDescent="0.35"/>
  <cols>
    <col min="1" max="1" width="10.90625" style="6"/>
    <col min="2" max="2" width="51.08984375" style="6" customWidth="1"/>
    <col min="3" max="3" width="15.08984375" style="6" customWidth="1"/>
    <col min="4" max="4" width="22.36328125" style="6" customWidth="1"/>
    <col min="5" max="16384" width="10.90625" style="6"/>
  </cols>
  <sheetData>
    <row r="2" spans="2:4" ht="28" x14ac:dyDescent="0.35">
      <c r="B2" s="541" t="s">
        <v>1422</v>
      </c>
      <c r="C2" s="541" t="s">
        <v>1423</v>
      </c>
      <c r="D2" s="541" t="s">
        <v>1101</v>
      </c>
    </row>
    <row r="3" spans="2:4" x14ac:dyDescent="0.35">
      <c r="B3" s="545" t="s">
        <v>23</v>
      </c>
      <c r="C3" s="554" t="s">
        <v>1424</v>
      </c>
      <c r="D3" s="546" t="s">
        <v>1102</v>
      </c>
    </row>
    <row r="4" spans="2:4" x14ac:dyDescent="0.35">
      <c r="B4" s="551" t="s">
        <v>1425</v>
      </c>
      <c r="C4" s="555" t="s">
        <v>1424</v>
      </c>
      <c r="D4" s="552" t="s">
        <v>1102</v>
      </c>
    </row>
    <row r="5" spans="2:4" ht="28" x14ac:dyDescent="0.35">
      <c r="B5" s="547" t="s">
        <v>1430</v>
      </c>
      <c r="C5" s="556" t="s">
        <v>1424</v>
      </c>
      <c r="D5" s="548" t="s">
        <v>1102</v>
      </c>
    </row>
    <row r="6" spans="2:4" x14ac:dyDescent="0.35">
      <c r="B6" s="542" t="s">
        <v>1431</v>
      </c>
      <c r="C6" s="557" t="s">
        <v>1432</v>
      </c>
      <c r="D6" s="543" t="s">
        <v>1102</v>
      </c>
    </row>
    <row r="7" spans="2:4" x14ac:dyDescent="0.35">
      <c r="B7" s="545" t="s">
        <v>1103</v>
      </c>
      <c r="C7" s="554" t="s">
        <v>1424</v>
      </c>
      <c r="D7" s="546" t="s">
        <v>1104</v>
      </c>
    </row>
    <row r="8" spans="2:4" x14ac:dyDescent="0.35">
      <c r="B8" s="551" t="s">
        <v>1425</v>
      </c>
      <c r="C8" s="555" t="s">
        <v>1424</v>
      </c>
      <c r="D8" s="552" t="s">
        <v>1104</v>
      </c>
    </row>
    <row r="9" spans="2:4" x14ac:dyDescent="0.35">
      <c r="B9" s="547" t="s">
        <v>1426</v>
      </c>
      <c r="C9" s="556" t="s">
        <v>1424</v>
      </c>
      <c r="D9" s="548" t="s">
        <v>1427</v>
      </c>
    </row>
    <row r="10" spans="2:4" ht="28" x14ac:dyDescent="0.35">
      <c r="B10" s="542" t="s">
        <v>1428</v>
      </c>
      <c r="C10" s="557" t="s">
        <v>1429</v>
      </c>
      <c r="D10" s="543" t="s">
        <v>1427</v>
      </c>
    </row>
    <row r="11" spans="2:4" x14ac:dyDescent="0.35">
      <c r="B11" s="547" t="s">
        <v>1433</v>
      </c>
      <c r="C11" s="556" t="s">
        <v>1424</v>
      </c>
      <c r="D11" s="548" t="s">
        <v>1434</v>
      </c>
    </row>
    <row r="12" spans="2:4" x14ac:dyDescent="0.35">
      <c r="B12" s="542" t="s">
        <v>1435</v>
      </c>
      <c r="C12" s="557" t="s">
        <v>1436</v>
      </c>
      <c r="D12" s="543" t="s">
        <v>1434</v>
      </c>
    </row>
    <row r="13" spans="2:4" x14ac:dyDescent="0.35">
      <c r="B13" s="544" t="s">
        <v>1419</v>
      </c>
      <c r="C13" s="541" t="s">
        <v>1424</v>
      </c>
      <c r="D13" s="544" t="s">
        <v>1105</v>
      </c>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68</vt:i4>
      </vt:variant>
      <vt:variant>
        <vt:lpstr>Rangos con nombre</vt:lpstr>
      </vt:variant>
      <vt:variant>
        <vt:i4>1</vt:i4>
      </vt:variant>
    </vt:vector>
  </HeadingPairs>
  <TitlesOfParts>
    <vt:vector size="69" baseType="lpstr">
      <vt:lpstr>PL - Clasificación Admin</vt:lpstr>
      <vt:lpstr>PL - COG</vt:lpstr>
      <vt:lpstr>PL - COG desglosado</vt:lpstr>
      <vt:lpstr>PL - Tipo Gasto</vt:lpstr>
      <vt:lpstr>PL - Tipo Gasto desglosado</vt:lpstr>
      <vt:lpstr>PL - Programable</vt:lpstr>
      <vt:lpstr>PL - Programable desglosado</vt:lpstr>
      <vt:lpstr>PL - CFP</vt:lpstr>
      <vt:lpstr>PL - CFP detalle</vt:lpstr>
      <vt:lpstr>PL - Flujos Efectivo</vt:lpstr>
      <vt:lpstr>PL - Flujos Efectivo.1</vt:lpstr>
      <vt:lpstr>PL - Flujos Efectivo.2</vt:lpstr>
      <vt:lpstr>PJ - Clasificación Admin</vt:lpstr>
      <vt:lpstr>PJ - COG</vt:lpstr>
      <vt:lpstr>PJ - COG desglosado</vt:lpstr>
      <vt:lpstr>PJ - Tipo Gasto</vt:lpstr>
      <vt:lpstr>PJ - Tipo Gasto desglosado</vt:lpstr>
      <vt:lpstr>PJ - Programable</vt:lpstr>
      <vt:lpstr>PJ - Programable desglosado</vt:lpstr>
      <vt:lpstr>PJ - CFP</vt:lpstr>
      <vt:lpstr>PJ - CFP detalle</vt:lpstr>
      <vt:lpstr>PJ - Flujos Efectivo</vt:lpstr>
      <vt:lpstr>PJ - Flujos Efectivo.1</vt:lpstr>
      <vt:lpstr>PJ - Flujos Efectivo.2</vt:lpstr>
      <vt:lpstr>PJ - Flujos Efectivo.3</vt:lpstr>
      <vt:lpstr>AUT - Clasificación Admin</vt:lpstr>
      <vt:lpstr>AUT - COG</vt:lpstr>
      <vt:lpstr>AUT - COG desglosado</vt:lpstr>
      <vt:lpstr>AUT - Tipo Gasto</vt:lpstr>
      <vt:lpstr>AUT - Tipo Gasto desglosado</vt:lpstr>
      <vt:lpstr>AUT - Programable</vt:lpstr>
      <vt:lpstr>AUT - Programable desglosado</vt:lpstr>
      <vt:lpstr>AUT - CFP</vt:lpstr>
      <vt:lpstr>AUT - CFP detalle</vt:lpstr>
      <vt:lpstr>AUT - Flujos Efectivo</vt:lpstr>
      <vt:lpstr>AUT - Flujos Efectivo.1</vt:lpstr>
      <vt:lpstr>AUT - Flujos Efectivo.2</vt:lpstr>
      <vt:lpstr>AUT - Flujos Efectivo.3</vt:lpstr>
      <vt:lpstr>AUT - Flujos Efectivo.4</vt:lpstr>
      <vt:lpstr>AUT - Flujos Efectivo.5</vt:lpstr>
      <vt:lpstr>AUT - Flujos Efectivo.6</vt:lpstr>
      <vt:lpstr>AUT - Flujos Efectivo.7</vt:lpstr>
      <vt:lpstr>SERV PERSONALES</vt:lpstr>
      <vt:lpstr>Resumen</vt:lpstr>
      <vt:lpstr>ASEY - Plazas</vt:lpstr>
      <vt:lpstr>ASEY - Tabuladores</vt:lpstr>
      <vt:lpstr>CJEY - Plazas</vt:lpstr>
      <vt:lpstr>CJEY - Tabuladores</vt:lpstr>
      <vt:lpstr>CODHEY - Plazas</vt:lpstr>
      <vt:lpstr>CODHEY - Tabuladores</vt:lpstr>
      <vt:lpstr>CONGRESO - Plazas</vt:lpstr>
      <vt:lpstr>CONGRESO - Tabuladores</vt:lpstr>
      <vt:lpstr>FECCEY - Plazas</vt:lpstr>
      <vt:lpstr>Tabulador_FECCEY</vt:lpstr>
      <vt:lpstr>IEPAC - Plazas</vt:lpstr>
      <vt:lpstr>IEPAC - Tabuladores</vt:lpstr>
      <vt:lpstr>INAIP - Plazas</vt:lpstr>
      <vt:lpstr>INAIP - Tabuladores</vt:lpstr>
      <vt:lpstr>TEEY - Plazas</vt:lpstr>
      <vt:lpstr>TEEY - Tabuladores</vt:lpstr>
      <vt:lpstr>TJAEY - Plazas</vt:lpstr>
      <vt:lpstr>TJAEY - Tabuladores</vt:lpstr>
      <vt:lpstr>TSJEY - Plazas</vt:lpstr>
      <vt:lpstr>TSJEY - Tabuladores</vt:lpstr>
      <vt:lpstr>TTSEM - Plazas</vt:lpstr>
      <vt:lpstr>TTSEM - Tabuladores</vt:lpstr>
      <vt:lpstr>UADY - PLAZAS</vt:lpstr>
      <vt:lpstr>UADY - Tabuladores</vt:lpstr>
      <vt:lpstr>Tabulador_FECCEY!Área_de_impresión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Hau Noh</dc:creator>
  <cp:lastModifiedBy>ALberto AllMighty</cp:lastModifiedBy>
  <dcterms:created xsi:type="dcterms:W3CDTF">2022-11-09T22:08:18Z</dcterms:created>
  <dcterms:modified xsi:type="dcterms:W3CDTF">2022-12-07T18:03:09Z</dcterms:modified>
</cp:coreProperties>
</file>