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8.101\Recursos_Federales\JOSÉ PUERTO\PART. MUN. 2022\F10\PUBLICACION\Anexos I, II Y III\"/>
    </mc:Choice>
  </mc:AlternateContent>
  <bookViews>
    <workbookView xWindow="0" yWindow="0" windowWidth="20490" windowHeight="7650"/>
  </bookViews>
  <sheets>
    <sheet name="Participaciones  Tabla I" sheetId="1" r:id="rId1"/>
    <sheet name="FOMUN 30% Tabla II" sheetId="2" r:id="rId2"/>
    <sheet name=" GASOLINAS  Tabla III" sheetId="3" r:id="rId3"/>
  </sheets>
  <definedNames>
    <definedName name="_xlnm.Print_Area" localSheetId="2">' GASOLINAS  Tabla III'!$A$1:$J$116</definedName>
    <definedName name="_xlnm.Print_Area" localSheetId="1">'FOMUN 30% Tabla II'!$A$1:$AC$90</definedName>
    <definedName name="_xlnm.Print_Area" localSheetId="0">'Participaciones  Tabla I'!$A$1:$AC$110</definedName>
    <definedName name="_xlnm.Print_Titles" localSheetId="2">' GASOLINAS  Tabla III'!$1:$4</definedName>
    <definedName name="_xlnm.Print_Titles" localSheetId="1">'FOMUN 30% Tabla II'!$1:$4</definedName>
    <definedName name="_xlnm.Print_Titles" localSheetId="0">'Participaciones  Tabla I'!$3:$4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1" l="1"/>
  <c r="W5" i="1"/>
  <c r="Q83" i="2"/>
  <c r="P83" i="2"/>
  <c r="L83" i="2"/>
  <c r="K83" i="2"/>
  <c r="G83" i="2"/>
  <c r="C82" i="2"/>
  <c r="K81" i="2"/>
  <c r="M6" i="1" l="1"/>
  <c r="H6" i="1"/>
  <c r="AB5" i="2" l="1"/>
  <c r="C5" i="3"/>
  <c r="X70" i="2"/>
  <c r="P8" i="2"/>
  <c r="P6" i="2"/>
  <c r="Q6" i="2"/>
  <c r="P7" i="2"/>
  <c r="Q7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4" i="2"/>
  <c r="Q84" i="2"/>
  <c r="Q5" i="2"/>
  <c r="P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L81" i="2"/>
  <c r="K82" i="2"/>
  <c r="L82" i="2"/>
  <c r="K84" i="2"/>
  <c r="L84" i="2"/>
  <c r="K5" i="2"/>
  <c r="F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4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H5" i="2" l="1"/>
  <c r="P112" i="1"/>
  <c r="M110" i="1" l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5" i="1"/>
  <c r="H99" i="1"/>
  <c r="H110" i="1"/>
  <c r="H109" i="1"/>
  <c r="H108" i="1"/>
  <c r="H107" i="1"/>
  <c r="H106" i="1"/>
  <c r="H105" i="1"/>
  <c r="H104" i="1"/>
  <c r="H103" i="1"/>
  <c r="H102" i="1"/>
  <c r="H101" i="1"/>
  <c r="H100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X112" i="1" l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112" i="1" l="1"/>
  <c r="Z30" i="1" s="1"/>
  <c r="Z86" i="1"/>
  <c r="Z9" i="1"/>
  <c r="Z25" i="1"/>
  <c r="Z73" i="1"/>
  <c r="Z89" i="1"/>
  <c r="Z105" i="1"/>
  <c r="Z26" i="1"/>
  <c r="Z19" i="1"/>
  <c r="Z23" i="1"/>
  <c r="Z35" i="1"/>
  <c r="Z39" i="1"/>
  <c r="Z51" i="1"/>
  <c r="Z55" i="1"/>
  <c r="Z67" i="1"/>
  <c r="Z71" i="1"/>
  <c r="Z83" i="1"/>
  <c r="Z87" i="1"/>
  <c r="Z99" i="1"/>
  <c r="Z103" i="1"/>
  <c r="Z22" i="1"/>
  <c r="Z34" i="1"/>
  <c r="Z15" i="1"/>
  <c r="Z8" i="1"/>
  <c r="Z20" i="1"/>
  <c r="Z24" i="1"/>
  <c r="Z36" i="1"/>
  <c r="Z40" i="1"/>
  <c r="Z52" i="1"/>
  <c r="Z56" i="1"/>
  <c r="Z68" i="1"/>
  <c r="Z72" i="1"/>
  <c r="Z84" i="1"/>
  <c r="Z88" i="1"/>
  <c r="Z100" i="1"/>
  <c r="Z104" i="1"/>
  <c r="Z14" i="1" l="1"/>
  <c r="Z41" i="1"/>
  <c r="Z70" i="1"/>
  <c r="Z54" i="1"/>
  <c r="Z57" i="1"/>
  <c r="Z102" i="1"/>
  <c r="Z18" i="1"/>
  <c r="Z96" i="1"/>
  <c r="Z80" i="1"/>
  <c r="Z64" i="1"/>
  <c r="Z48" i="1"/>
  <c r="Z32" i="1"/>
  <c r="Z16" i="1"/>
  <c r="Z7" i="1"/>
  <c r="Z10" i="1"/>
  <c r="Z95" i="1"/>
  <c r="Z79" i="1"/>
  <c r="Z63" i="1"/>
  <c r="Z47" i="1"/>
  <c r="Z31" i="1"/>
  <c r="Z11" i="1"/>
  <c r="Z6" i="1"/>
  <c r="Z97" i="1"/>
  <c r="Z81" i="1"/>
  <c r="Z65" i="1"/>
  <c r="Z49" i="1"/>
  <c r="Z33" i="1"/>
  <c r="Z17" i="1"/>
  <c r="Z110" i="1"/>
  <c r="Z94" i="1"/>
  <c r="Z78" i="1"/>
  <c r="Z62" i="1"/>
  <c r="Z38" i="1"/>
  <c r="Z101" i="1"/>
  <c r="Z85" i="1"/>
  <c r="Z69" i="1"/>
  <c r="Z53" i="1"/>
  <c r="Z37" i="1"/>
  <c r="Z21" i="1"/>
  <c r="Z5" i="1"/>
  <c r="Z98" i="1"/>
  <c r="Z82" i="1"/>
  <c r="Z66" i="1"/>
  <c r="Z50" i="1"/>
  <c r="Z108" i="1"/>
  <c r="Z92" i="1"/>
  <c r="Z76" i="1"/>
  <c r="Z60" i="1"/>
  <c r="Z44" i="1"/>
  <c r="Z28" i="1"/>
  <c r="Z12" i="1"/>
  <c r="Z46" i="1"/>
  <c r="Z107" i="1"/>
  <c r="Z91" i="1"/>
  <c r="Z75" i="1"/>
  <c r="Z59" i="1"/>
  <c r="Z43" i="1"/>
  <c r="Z27" i="1"/>
  <c r="Z42" i="1"/>
  <c r="Z109" i="1"/>
  <c r="Z93" i="1"/>
  <c r="Z77" i="1"/>
  <c r="Z61" i="1"/>
  <c r="Z45" i="1"/>
  <c r="Z29" i="1"/>
  <c r="Z13" i="1"/>
  <c r="Z106" i="1"/>
  <c r="Z90" i="1"/>
  <c r="Z74" i="1"/>
  <c r="Z58" i="1"/>
  <c r="AB5" i="1"/>
  <c r="F5" i="3" l="1"/>
  <c r="C6" i="3"/>
  <c r="F6" i="3"/>
  <c r="C7" i="3"/>
  <c r="F7" i="3"/>
  <c r="C8" i="3"/>
  <c r="F8" i="3"/>
  <c r="C9" i="3"/>
  <c r="F9" i="3"/>
  <c r="C10" i="3"/>
  <c r="F10" i="3"/>
  <c r="C11" i="3"/>
  <c r="F11" i="3"/>
  <c r="C12" i="3"/>
  <c r="F12" i="3"/>
  <c r="C13" i="3"/>
  <c r="F13" i="3"/>
  <c r="C14" i="3"/>
  <c r="F14" i="3"/>
  <c r="C15" i="3"/>
  <c r="F15" i="3"/>
  <c r="C16" i="3"/>
  <c r="F16" i="3"/>
  <c r="C17" i="3"/>
  <c r="F17" i="3"/>
  <c r="C18" i="3"/>
  <c r="F18" i="3"/>
  <c r="C19" i="3"/>
  <c r="F19" i="3"/>
  <c r="C20" i="3"/>
  <c r="F2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31" i="3"/>
  <c r="F31" i="3"/>
  <c r="C32" i="3"/>
  <c r="F32" i="3"/>
  <c r="C33" i="3"/>
  <c r="F33" i="3"/>
  <c r="C34" i="3"/>
  <c r="F34" i="3"/>
  <c r="C35" i="3"/>
  <c r="F35" i="3"/>
  <c r="C36" i="3"/>
  <c r="F36" i="3"/>
  <c r="C37" i="3"/>
  <c r="F37" i="3"/>
  <c r="C38" i="3"/>
  <c r="F38" i="3"/>
  <c r="C39" i="3"/>
  <c r="F39" i="3"/>
  <c r="C40" i="3"/>
  <c r="F40" i="3"/>
  <c r="C41" i="3"/>
  <c r="F41" i="3"/>
  <c r="C42" i="3"/>
  <c r="F42" i="3"/>
  <c r="C43" i="3"/>
  <c r="F43" i="3"/>
  <c r="C44" i="3"/>
  <c r="F44" i="3"/>
  <c r="C45" i="3"/>
  <c r="F45" i="3"/>
  <c r="C46" i="3"/>
  <c r="F46" i="3"/>
  <c r="C47" i="3"/>
  <c r="F47" i="3"/>
  <c r="C48" i="3"/>
  <c r="F48" i="3"/>
  <c r="C49" i="3"/>
  <c r="F49" i="3"/>
  <c r="C50" i="3"/>
  <c r="F50" i="3"/>
  <c r="C51" i="3"/>
  <c r="F51" i="3"/>
  <c r="C52" i="3"/>
  <c r="F52" i="3"/>
  <c r="C53" i="3"/>
  <c r="F53" i="3"/>
  <c r="C54" i="3"/>
  <c r="F54" i="3"/>
  <c r="C55" i="3"/>
  <c r="F55" i="3"/>
  <c r="C56" i="3"/>
  <c r="F56" i="3"/>
  <c r="C57" i="3"/>
  <c r="F57" i="3"/>
  <c r="C58" i="3"/>
  <c r="F58" i="3"/>
  <c r="C59" i="3"/>
  <c r="F59" i="3"/>
  <c r="C60" i="3"/>
  <c r="F60" i="3"/>
  <c r="C61" i="3"/>
  <c r="F61" i="3"/>
  <c r="C62" i="3"/>
  <c r="F62" i="3"/>
  <c r="C63" i="3"/>
  <c r="F63" i="3"/>
  <c r="C64" i="3"/>
  <c r="F64" i="3"/>
  <c r="C65" i="3"/>
  <c r="F65" i="3"/>
  <c r="C66" i="3"/>
  <c r="F66" i="3"/>
  <c r="C67" i="3"/>
  <c r="F67" i="3"/>
  <c r="C68" i="3"/>
  <c r="F68" i="3"/>
  <c r="C69" i="3"/>
  <c r="F69" i="3"/>
  <c r="C70" i="3"/>
  <c r="F70" i="3"/>
  <c r="C71" i="3"/>
  <c r="F71" i="3"/>
  <c r="C72" i="3"/>
  <c r="F72" i="3"/>
  <c r="C73" i="3"/>
  <c r="F73" i="3"/>
  <c r="C74" i="3"/>
  <c r="F74" i="3"/>
  <c r="C75" i="3"/>
  <c r="F75" i="3"/>
  <c r="C76" i="3"/>
  <c r="F76" i="3"/>
  <c r="C77" i="3"/>
  <c r="F77" i="3"/>
  <c r="C78" i="3"/>
  <c r="F78" i="3"/>
  <c r="C79" i="3"/>
  <c r="F79" i="3"/>
  <c r="C80" i="3"/>
  <c r="F80" i="3"/>
  <c r="C81" i="3"/>
  <c r="F81" i="3"/>
  <c r="C82" i="3"/>
  <c r="F82" i="3"/>
  <c r="C83" i="3"/>
  <c r="F83" i="3"/>
  <c r="C84" i="3"/>
  <c r="F84" i="3"/>
  <c r="C85" i="3"/>
  <c r="F85" i="3"/>
  <c r="C86" i="3"/>
  <c r="F86" i="3"/>
  <c r="C87" i="3"/>
  <c r="F87" i="3"/>
  <c r="C88" i="3"/>
  <c r="F88" i="3"/>
  <c r="C89" i="3"/>
  <c r="F89" i="3"/>
  <c r="C90" i="3"/>
  <c r="F90" i="3"/>
  <c r="C91" i="3"/>
  <c r="F91" i="3"/>
  <c r="C92" i="3"/>
  <c r="F92" i="3"/>
  <c r="C93" i="3"/>
  <c r="F93" i="3"/>
  <c r="C94" i="3"/>
  <c r="F94" i="3"/>
  <c r="C95" i="3"/>
  <c r="F95" i="3"/>
  <c r="C96" i="3"/>
  <c r="F96" i="3"/>
  <c r="C97" i="3"/>
  <c r="F97" i="3"/>
  <c r="C98" i="3"/>
  <c r="F98" i="3"/>
  <c r="C99" i="3"/>
  <c r="F99" i="3"/>
  <c r="C100" i="3"/>
  <c r="F100" i="3"/>
  <c r="C101" i="3"/>
  <c r="F101" i="3"/>
  <c r="C102" i="3"/>
  <c r="F102" i="3"/>
  <c r="C103" i="3"/>
  <c r="F103" i="3"/>
  <c r="C104" i="3"/>
  <c r="F104" i="3"/>
  <c r="C105" i="3"/>
  <c r="F105" i="3"/>
  <c r="C106" i="3"/>
  <c r="F106" i="3"/>
  <c r="C107" i="3"/>
  <c r="F107" i="3"/>
  <c r="C108" i="3"/>
  <c r="F108" i="3"/>
  <c r="C109" i="3"/>
  <c r="F109" i="3"/>
  <c r="C110" i="3"/>
  <c r="F110" i="3"/>
  <c r="E111" i="3"/>
  <c r="I111" i="3"/>
  <c r="C5" i="2"/>
  <c r="M5" i="2"/>
  <c r="X5" i="2"/>
  <c r="C6" i="2"/>
  <c r="H6" i="2"/>
  <c r="M6" i="2"/>
  <c r="X6" i="2"/>
  <c r="AB6" i="2"/>
  <c r="C7" i="2"/>
  <c r="H7" i="2"/>
  <c r="M7" i="2"/>
  <c r="X7" i="2"/>
  <c r="AB7" i="2"/>
  <c r="C8" i="2"/>
  <c r="H8" i="2"/>
  <c r="M8" i="2"/>
  <c r="X8" i="2"/>
  <c r="AB8" i="2"/>
  <c r="C9" i="2"/>
  <c r="H9" i="2"/>
  <c r="M9" i="2"/>
  <c r="X9" i="2"/>
  <c r="AB9" i="2"/>
  <c r="C10" i="2"/>
  <c r="H10" i="2"/>
  <c r="M10" i="2"/>
  <c r="X10" i="2"/>
  <c r="AB10" i="2"/>
  <c r="C11" i="2"/>
  <c r="H11" i="2"/>
  <c r="M11" i="2"/>
  <c r="X11" i="2"/>
  <c r="AB11" i="2"/>
  <c r="C12" i="2"/>
  <c r="H12" i="2"/>
  <c r="M12" i="2"/>
  <c r="X12" i="2"/>
  <c r="AB12" i="2"/>
  <c r="C13" i="2"/>
  <c r="H13" i="2"/>
  <c r="M13" i="2"/>
  <c r="X13" i="2"/>
  <c r="AB13" i="2"/>
  <c r="C14" i="2"/>
  <c r="H14" i="2"/>
  <c r="M14" i="2"/>
  <c r="X14" i="2"/>
  <c r="AB14" i="2"/>
  <c r="C15" i="2"/>
  <c r="H15" i="2"/>
  <c r="M15" i="2"/>
  <c r="X15" i="2"/>
  <c r="AB15" i="2"/>
  <c r="C16" i="2"/>
  <c r="H16" i="2"/>
  <c r="M16" i="2"/>
  <c r="X16" i="2"/>
  <c r="AB16" i="2"/>
  <c r="C17" i="2"/>
  <c r="H17" i="2"/>
  <c r="M17" i="2"/>
  <c r="X17" i="2"/>
  <c r="AB17" i="2"/>
  <c r="C18" i="2"/>
  <c r="H18" i="2"/>
  <c r="M18" i="2"/>
  <c r="X18" i="2"/>
  <c r="AB18" i="2"/>
  <c r="C19" i="2"/>
  <c r="H19" i="2"/>
  <c r="M19" i="2"/>
  <c r="X19" i="2"/>
  <c r="AB19" i="2"/>
  <c r="C20" i="2"/>
  <c r="H20" i="2"/>
  <c r="M20" i="2"/>
  <c r="X20" i="2"/>
  <c r="AB20" i="2"/>
  <c r="C21" i="2"/>
  <c r="H21" i="2"/>
  <c r="M21" i="2"/>
  <c r="X21" i="2"/>
  <c r="AB21" i="2"/>
  <c r="C22" i="2"/>
  <c r="H22" i="2"/>
  <c r="M22" i="2"/>
  <c r="X22" i="2"/>
  <c r="AB22" i="2"/>
  <c r="C23" i="2"/>
  <c r="H23" i="2"/>
  <c r="M23" i="2"/>
  <c r="X23" i="2"/>
  <c r="AB23" i="2"/>
  <c r="C24" i="2"/>
  <c r="H24" i="2"/>
  <c r="M24" i="2"/>
  <c r="X24" i="2"/>
  <c r="AB24" i="2"/>
  <c r="C25" i="2"/>
  <c r="H25" i="2"/>
  <c r="M25" i="2"/>
  <c r="X25" i="2"/>
  <c r="AB25" i="2"/>
  <c r="C26" i="2"/>
  <c r="H26" i="2"/>
  <c r="M26" i="2"/>
  <c r="X26" i="2"/>
  <c r="AB26" i="2"/>
  <c r="C27" i="2"/>
  <c r="H27" i="2"/>
  <c r="M27" i="2"/>
  <c r="X27" i="2"/>
  <c r="AB27" i="2"/>
  <c r="C28" i="2"/>
  <c r="H28" i="2"/>
  <c r="M28" i="2"/>
  <c r="X28" i="2"/>
  <c r="AB28" i="2"/>
  <c r="C29" i="2"/>
  <c r="H29" i="2"/>
  <c r="M29" i="2"/>
  <c r="X29" i="2"/>
  <c r="AB29" i="2"/>
  <c r="C30" i="2"/>
  <c r="H30" i="2"/>
  <c r="M30" i="2"/>
  <c r="X30" i="2"/>
  <c r="AB30" i="2"/>
  <c r="C31" i="2"/>
  <c r="H31" i="2"/>
  <c r="M31" i="2"/>
  <c r="X31" i="2"/>
  <c r="AB31" i="2"/>
  <c r="C32" i="2"/>
  <c r="H32" i="2"/>
  <c r="M32" i="2"/>
  <c r="X32" i="2"/>
  <c r="AB32" i="2"/>
  <c r="C33" i="2"/>
  <c r="H33" i="2"/>
  <c r="M33" i="2"/>
  <c r="X33" i="2"/>
  <c r="AB33" i="2"/>
  <c r="C34" i="2"/>
  <c r="H34" i="2"/>
  <c r="M34" i="2"/>
  <c r="X34" i="2"/>
  <c r="AB34" i="2"/>
  <c r="C35" i="2"/>
  <c r="H35" i="2"/>
  <c r="M35" i="2"/>
  <c r="X35" i="2"/>
  <c r="AB35" i="2"/>
  <c r="C36" i="2"/>
  <c r="H36" i="2"/>
  <c r="M36" i="2"/>
  <c r="X36" i="2"/>
  <c r="AB36" i="2"/>
  <c r="C37" i="2"/>
  <c r="H37" i="2"/>
  <c r="M37" i="2"/>
  <c r="X37" i="2"/>
  <c r="AB37" i="2"/>
  <c r="C38" i="2"/>
  <c r="H38" i="2"/>
  <c r="M38" i="2"/>
  <c r="X38" i="2"/>
  <c r="AB38" i="2"/>
  <c r="C39" i="2"/>
  <c r="H39" i="2"/>
  <c r="M39" i="2"/>
  <c r="X39" i="2"/>
  <c r="AB39" i="2"/>
  <c r="C40" i="2"/>
  <c r="H40" i="2"/>
  <c r="M40" i="2"/>
  <c r="X40" i="2"/>
  <c r="AB40" i="2"/>
  <c r="C41" i="2"/>
  <c r="H41" i="2"/>
  <c r="M41" i="2"/>
  <c r="X41" i="2"/>
  <c r="AB41" i="2"/>
  <c r="C42" i="2"/>
  <c r="H42" i="2"/>
  <c r="M42" i="2"/>
  <c r="X42" i="2"/>
  <c r="AB42" i="2"/>
  <c r="C43" i="2"/>
  <c r="H43" i="2"/>
  <c r="M43" i="2"/>
  <c r="X43" i="2"/>
  <c r="AB43" i="2"/>
  <c r="C44" i="2"/>
  <c r="H44" i="2"/>
  <c r="M44" i="2"/>
  <c r="X44" i="2"/>
  <c r="AB44" i="2"/>
  <c r="C45" i="2"/>
  <c r="H45" i="2"/>
  <c r="M45" i="2"/>
  <c r="X45" i="2"/>
  <c r="AB45" i="2"/>
  <c r="C46" i="2"/>
  <c r="H46" i="2"/>
  <c r="M46" i="2"/>
  <c r="X46" i="2"/>
  <c r="AB46" i="2"/>
  <c r="C47" i="2"/>
  <c r="H47" i="2"/>
  <c r="M47" i="2"/>
  <c r="X47" i="2"/>
  <c r="AB47" i="2"/>
  <c r="C48" i="2"/>
  <c r="H48" i="2"/>
  <c r="M48" i="2"/>
  <c r="X48" i="2"/>
  <c r="AB48" i="2"/>
  <c r="C49" i="2"/>
  <c r="H49" i="2"/>
  <c r="M49" i="2"/>
  <c r="X49" i="2"/>
  <c r="AB49" i="2"/>
  <c r="C50" i="2"/>
  <c r="H50" i="2"/>
  <c r="M50" i="2"/>
  <c r="X50" i="2"/>
  <c r="AB50" i="2"/>
  <c r="C51" i="2"/>
  <c r="H51" i="2"/>
  <c r="M51" i="2"/>
  <c r="X51" i="2"/>
  <c r="AB51" i="2"/>
  <c r="C52" i="2"/>
  <c r="H52" i="2"/>
  <c r="M52" i="2"/>
  <c r="X52" i="2"/>
  <c r="AB52" i="2"/>
  <c r="C53" i="2"/>
  <c r="H53" i="2"/>
  <c r="M53" i="2"/>
  <c r="X53" i="2"/>
  <c r="AB53" i="2"/>
  <c r="C54" i="2"/>
  <c r="H54" i="2"/>
  <c r="M54" i="2"/>
  <c r="X54" i="2"/>
  <c r="AB54" i="2"/>
  <c r="C55" i="2"/>
  <c r="H55" i="2"/>
  <c r="M55" i="2"/>
  <c r="X55" i="2"/>
  <c r="AB55" i="2"/>
  <c r="C56" i="2"/>
  <c r="H56" i="2"/>
  <c r="M56" i="2"/>
  <c r="X56" i="2"/>
  <c r="AB56" i="2"/>
  <c r="C57" i="2"/>
  <c r="H57" i="2"/>
  <c r="M57" i="2"/>
  <c r="X57" i="2"/>
  <c r="AB57" i="2"/>
  <c r="C58" i="2"/>
  <c r="H58" i="2"/>
  <c r="M58" i="2"/>
  <c r="X58" i="2"/>
  <c r="AB58" i="2"/>
  <c r="C59" i="2"/>
  <c r="H59" i="2"/>
  <c r="M59" i="2"/>
  <c r="X59" i="2"/>
  <c r="AB59" i="2"/>
  <c r="C60" i="2"/>
  <c r="H60" i="2"/>
  <c r="M60" i="2"/>
  <c r="X60" i="2"/>
  <c r="AB60" i="2"/>
  <c r="C61" i="2"/>
  <c r="H61" i="2"/>
  <c r="M61" i="2"/>
  <c r="X61" i="2"/>
  <c r="AB61" i="2"/>
  <c r="C62" i="2"/>
  <c r="H62" i="2"/>
  <c r="M62" i="2"/>
  <c r="X62" i="2"/>
  <c r="AB62" i="2"/>
  <c r="C63" i="2"/>
  <c r="H63" i="2"/>
  <c r="M63" i="2"/>
  <c r="X63" i="2"/>
  <c r="AB63" i="2"/>
  <c r="C64" i="2"/>
  <c r="H64" i="2"/>
  <c r="M64" i="2"/>
  <c r="X64" i="2"/>
  <c r="AB64" i="2"/>
  <c r="C65" i="2"/>
  <c r="H65" i="2"/>
  <c r="M65" i="2"/>
  <c r="X65" i="2"/>
  <c r="AB65" i="2"/>
  <c r="C66" i="2"/>
  <c r="H66" i="2"/>
  <c r="M66" i="2"/>
  <c r="X66" i="2"/>
  <c r="AB66" i="2"/>
  <c r="C67" i="2"/>
  <c r="H67" i="2"/>
  <c r="M67" i="2"/>
  <c r="X67" i="2"/>
  <c r="AB67" i="2"/>
  <c r="C68" i="2"/>
  <c r="H68" i="2"/>
  <c r="M68" i="2"/>
  <c r="X68" i="2"/>
  <c r="AB68" i="2"/>
  <c r="C69" i="2"/>
  <c r="H69" i="2"/>
  <c r="M69" i="2"/>
  <c r="X69" i="2"/>
  <c r="AB69" i="2"/>
  <c r="C70" i="2"/>
  <c r="H70" i="2"/>
  <c r="M70" i="2"/>
  <c r="AB70" i="2"/>
  <c r="C71" i="2"/>
  <c r="H71" i="2"/>
  <c r="M71" i="2"/>
  <c r="X71" i="2"/>
  <c r="AB71" i="2"/>
  <c r="C72" i="2"/>
  <c r="H72" i="2"/>
  <c r="M72" i="2"/>
  <c r="X72" i="2"/>
  <c r="AB72" i="2"/>
  <c r="C73" i="2"/>
  <c r="H73" i="2"/>
  <c r="M73" i="2"/>
  <c r="X73" i="2"/>
  <c r="AB73" i="2"/>
  <c r="C74" i="2"/>
  <c r="H74" i="2"/>
  <c r="M74" i="2"/>
  <c r="X74" i="2"/>
  <c r="AB74" i="2"/>
  <c r="C75" i="2"/>
  <c r="H75" i="2"/>
  <c r="M75" i="2"/>
  <c r="X75" i="2"/>
  <c r="AB75" i="2"/>
  <c r="C76" i="2"/>
  <c r="H76" i="2"/>
  <c r="M76" i="2"/>
  <c r="X76" i="2"/>
  <c r="AB76" i="2"/>
  <c r="C77" i="2"/>
  <c r="H77" i="2"/>
  <c r="M77" i="2"/>
  <c r="X77" i="2"/>
  <c r="AB77" i="2"/>
  <c r="C78" i="2"/>
  <c r="H78" i="2"/>
  <c r="M78" i="2"/>
  <c r="X78" i="2"/>
  <c r="AB78" i="2"/>
  <c r="C79" i="2"/>
  <c r="H79" i="2"/>
  <c r="M79" i="2"/>
  <c r="X79" i="2"/>
  <c r="AB79" i="2"/>
  <c r="C80" i="2"/>
  <c r="H80" i="2"/>
  <c r="M80" i="2"/>
  <c r="X80" i="2"/>
  <c r="AB80" i="2"/>
  <c r="C81" i="2"/>
  <c r="H81" i="2"/>
  <c r="M81" i="2"/>
  <c r="X81" i="2"/>
  <c r="AB81" i="2"/>
  <c r="H82" i="2"/>
  <c r="M82" i="2"/>
  <c r="X82" i="2"/>
  <c r="AB82" i="2"/>
  <c r="C83" i="2"/>
  <c r="H83" i="2"/>
  <c r="M83" i="2"/>
  <c r="X83" i="2"/>
  <c r="AB83" i="2"/>
  <c r="C84" i="2"/>
  <c r="H84" i="2"/>
  <c r="M84" i="2"/>
  <c r="X84" i="2"/>
  <c r="AB84" i="2"/>
  <c r="F86" i="2"/>
  <c r="G86" i="2"/>
  <c r="K86" i="2"/>
  <c r="L86" i="2"/>
  <c r="Y80" i="2" l="1"/>
  <c r="Y68" i="2"/>
  <c r="Y64" i="2"/>
  <c r="G110" i="3"/>
  <c r="G108" i="3"/>
  <c r="G106" i="3"/>
  <c r="G104" i="3"/>
  <c r="G102" i="3"/>
  <c r="G100" i="3"/>
  <c r="G98" i="3"/>
  <c r="G96" i="3"/>
  <c r="G94" i="3"/>
  <c r="G92" i="3"/>
  <c r="G90" i="3"/>
  <c r="G88" i="3"/>
  <c r="G86" i="3"/>
  <c r="G84" i="3"/>
  <c r="G82" i="3"/>
  <c r="G80" i="3"/>
  <c r="G78" i="3"/>
  <c r="G76" i="3"/>
  <c r="G74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G8" i="3"/>
  <c r="G6" i="3"/>
  <c r="G109" i="3"/>
  <c r="G107" i="3"/>
  <c r="G105" i="3"/>
  <c r="G103" i="3"/>
  <c r="G101" i="3"/>
  <c r="G99" i="3"/>
  <c r="G97" i="3"/>
  <c r="G95" i="3"/>
  <c r="G93" i="3"/>
  <c r="G91" i="3"/>
  <c r="G89" i="3"/>
  <c r="G87" i="3"/>
  <c r="G85" i="3"/>
  <c r="G83" i="3"/>
  <c r="G81" i="3"/>
  <c r="G79" i="3"/>
  <c r="G77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41" i="3"/>
  <c r="G39" i="3"/>
  <c r="G37" i="3"/>
  <c r="G35" i="3"/>
  <c r="G33" i="3"/>
  <c r="G31" i="3"/>
  <c r="G29" i="3"/>
  <c r="G27" i="3"/>
  <c r="G25" i="3"/>
  <c r="G23" i="3"/>
  <c r="G21" i="3"/>
  <c r="G19" i="3"/>
  <c r="G17" i="3"/>
  <c r="G15" i="3"/>
  <c r="G13" i="3"/>
  <c r="G11" i="3"/>
  <c r="G9" i="3"/>
  <c r="G7" i="3"/>
  <c r="G5" i="3"/>
  <c r="AL84" i="2"/>
  <c r="Y84" i="2"/>
  <c r="AL56" i="2"/>
  <c r="Y56" i="2"/>
  <c r="AL48" i="2"/>
  <c r="Y48" i="2"/>
  <c r="AL44" i="2"/>
  <c r="Y44" i="2"/>
  <c r="AL40" i="2"/>
  <c r="Y40" i="2"/>
  <c r="AL28" i="2"/>
  <c r="Y28" i="2"/>
  <c r="AL20" i="2"/>
  <c r="Y20" i="2"/>
  <c r="AL16" i="2"/>
  <c r="Y16" i="2"/>
  <c r="AL12" i="2"/>
  <c r="Y12" i="2"/>
  <c r="AL81" i="2"/>
  <c r="Y81" i="2"/>
  <c r="AL77" i="2"/>
  <c r="Y77" i="2"/>
  <c r="Y73" i="2"/>
  <c r="Y69" i="2"/>
  <c r="AL65" i="2"/>
  <c r="Y65" i="2"/>
  <c r="AL61" i="2"/>
  <c r="Y61" i="2"/>
  <c r="AL57" i="2"/>
  <c r="Y57" i="2"/>
  <c r="AL53" i="2"/>
  <c r="Y53" i="2"/>
  <c r="AL49" i="2"/>
  <c r="Y49" i="2"/>
  <c r="AL45" i="2"/>
  <c r="Y45" i="2"/>
  <c r="AL41" i="2"/>
  <c r="Y41" i="2"/>
  <c r="AL37" i="2"/>
  <c r="Y37" i="2"/>
  <c r="AL33" i="2"/>
  <c r="Y33" i="2"/>
  <c r="AL29" i="2"/>
  <c r="Y29" i="2"/>
  <c r="AL25" i="2"/>
  <c r="Y25" i="2"/>
  <c r="AL21" i="2"/>
  <c r="Y21" i="2"/>
  <c r="AL17" i="2"/>
  <c r="Y17" i="2"/>
  <c r="AL13" i="2"/>
  <c r="Y13" i="2"/>
  <c r="AL9" i="2"/>
  <c r="Y9" i="2"/>
  <c r="AL5" i="2"/>
  <c r="Y5" i="2"/>
  <c r="AL32" i="2"/>
  <c r="Y32" i="2"/>
  <c r="AL24" i="2"/>
  <c r="Y24" i="2"/>
  <c r="AL8" i="2"/>
  <c r="Y8" i="2"/>
  <c r="AL78" i="2"/>
  <c r="Y78" i="2"/>
  <c r="AL74" i="2"/>
  <c r="Y74" i="2"/>
  <c r="AL70" i="2"/>
  <c r="Y70" i="2"/>
  <c r="AL66" i="2"/>
  <c r="Y66" i="2"/>
  <c r="AL62" i="2"/>
  <c r="Y62" i="2"/>
  <c r="AL58" i="2"/>
  <c r="Y58" i="2"/>
  <c r="AL54" i="2"/>
  <c r="Y54" i="2"/>
  <c r="AL50" i="2"/>
  <c r="Y50" i="2"/>
  <c r="AL46" i="2"/>
  <c r="Y46" i="2"/>
  <c r="AL42" i="2"/>
  <c r="Y42" i="2"/>
  <c r="AL38" i="2"/>
  <c r="Y38" i="2"/>
  <c r="AL34" i="2"/>
  <c r="Y34" i="2"/>
  <c r="AL30" i="2"/>
  <c r="Y30" i="2"/>
  <c r="AL26" i="2"/>
  <c r="Y26" i="2"/>
  <c r="AL22" i="2"/>
  <c r="Y22" i="2"/>
  <c r="AL18" i="2"/>
  <c r="Y18" i="2"/>
  <c r="AL14" i="2"/>
  <c r="Y14" i="2"/>
  <c r="AL10" i="2"/>
  <c r="Y10" i="2"/>
  <c r="AL6" i="2"/>
  <c r="Y6" i="2"/>
  <c r="AL76" i="2"/>
  <c r="Y76" i="2"/>
  <c r="AL72" i="2"/>
  <c r="Y72" i="2"/>
  <c r="AL60" i="2"/>
  <c r="Y60" i="2"/>
  <c r="AL52" i="2"/>
  <c r="Y52" i="2"/>
  <c r="AL36" i="2"/>
  <c r="Y36" i="2"/>
  <c r="AL82" i="2"/>
  <c r="Y82" i="2"/>
  <c r="AL83" i="2"/>
  <c r="Y83" i="2"/>
  <c r="Y79" i="2"/>
  <c r="Y75" i="2"/>
  <c r="AL71" i="2"/>
  <c r="Y71" i="2"/>
  <c r="AL67" i="2"/>
  <c r="Y67" i="2"/>
  <c r="Y63" i="2"/>
  <c r="Y59" i="2"/>
  <c r="AL55" i="2"/>
  <c r="Y55" i="2"/>
  <c r="AL51" i="2"/>
  <c r="Y51" i="2"/>
  <c r="AL47" i="2"/>
  <c r="Y47" i="2"/>
  <c r="AL43" i="2"/>
  <c r="Y43" i="2"/>
  <c r="AL39" i="2"/>
  <c r="Y39" i="2"/>
  <c r="AL35" i="2"/>
  <c r="Y35" i="2"/>
  <c r="AL31" i="2"/>
  <c r="Y31" i="2"/>
  <c r="Y27" i="2"/>
  <c r="AL23" i="2"/>
  <c r="Y23" i="2"/>
  <c r="AL19" i="2"/>
  <c r="Y19" i="2"/>
  <c r="AL15" i="2"/>
  <c r="Y15" i="2"/>
  <c r="AL11" i="2"/>
  <c r="Y11" i="2"/>
  <c r="AL7" i="2"/>
  <c r="Y7" i="2"/>
  <c r="AI57" i="2"/>
  <c r="AN57" i="2" s="1"/>
  <c r="AI53" i="2"/>
  <c r="AI58" i="2"/>
  <c r="AI54" i="2"/>
  <c r="AN54" i="2" s="1"/>
  <c r="AI55" i="2"/>
  <c r="AI56" i="2"/>
  <c r="AI52" i="2"/>
  <c r="AI48" i="2"/>
  <c r="AN48" i="2" s="1"/>
  <c r="R30" i="2"/>
  <c r="R77" i="2"/>
  <c r="R73" i="2"/>
  <c r="R61" i="2"/>
  <c r="R13" i="2"/>
  <c r="R9" i="2"/>
  <c r="AB86" i="2"/>
  <c r="R5" i="2"/>
  <c r="R58" i="2"/>
  <c r="R31" i="2"/>
  <c r="J111" i="3"/>
  <c r="R62" i="2"/>
  <c r="R18" i="2"/>
  <c r="R14" i="2"/>
  <c r="R67" i="2"/>
  <c r="R63" i="2"/>
  <c r="R23" i="2"/>
  <c r="R72" i="2"/>
  <c r="R78" i="2"/>
  <c r="R68" i="2"/>
  <c r="R24" i="2"/>
  <c r="R10" i="2"/>
  <c r="R83" i="2"/>
  <c r="R79" i="2"/>
  <c r="R69" i="2"/>
  <c r="R65" i="2"/>
  <c r="R47" i="2"/>
  <c r="R17" i="2"/>
  <c r="R82" i="2"/>
  <c r="R84" i="2"/>
  <c r="R80" i="2"/>
  <c r="R76" i="2"/>
  <c r="R66" i="2"/>
  <c r="R55" i="2"/>
  <c r="R54" i="2"/>
  <c r="AI74" i="2"/>
  <c r="AN74" i="2" s="1"/>
  <c r="AI63" i="2"/>
  <c r="AI61" i="2"/>
  <c r="AI59" i="2"/>
  <c r="AI50" i="2"/>
  <c r="AN50" i="2" s="1"/>
  <c r="AI45" i="2"/>
  <c r="AI37" i="2"/>
  <c r="AI32" i="2"/>
  <c r="AN32" i="2" s="1"/>
  <c r="AI21" i="2"/>
  <c r="AI14" i="2"/>
  <c r="AI12" i="2"/>
  <c r="AI8" i="2"/>
  <c r="AN8" i="2" s="1"/>
  <c r="AI79" i="2"/>
  <c r="AI77" i="2"/>
  <c r="AN77" i="2" s="1"/>
  <c r="R70" i="2"/>
  <c r="AI67" i="2"/>
  <c r="AI64" i="2"/>
  <c r="AL59" i="2"/>
  <c r="AI46" i="2"/>
  <c r="AI38" i="2"/>
  <c r="AI27" i="2"/>
  <c r="R25" i="2"/>
  <c r="AI22" i="2"/>
  <c r="AI84" i="2"/>
  <c r="AN84" i="2" s="1"/>
  <c r="AI82" i="2"/>
  <c r="R74" i="2"/>
  <c r="R71" i="2"/>
  <c r="AI69" i="2"/>
  <c r="AI65" i="2"/>
  <c r="AN65" i="2" s="1"/>
  <c r="AL64" i="2"/>
  <c r="AL63" i="2"/>
  <c r="R59" i="2"/>
  <c r="AI47" i="2"/>
  <c r="AI43" i="2"/>
  <c r="AN43" i="2" s="1"/>
  <c r="AI39" i="2"/>
  <c r="AI35" i="2"/>
  <c r="AN35" i="2" s="1"/>
  <c r="AI28" i="2"/>
  <c r="AN28" i="2" s="1"/>
  <c r="AL27" i="2"/>
  <c r="R26" i="2"/>
  <c r="AI24" i="2"/>
  <c r="AI23" i="2"/>
  <c r="R21" i="2"/>
  <c r="AI18" i="2"/>
  <c r="AI17" i="2"/>
  <c r="AN17" i="2" s="1"/>
  <c r="AI16" i="2"/>
  <c r="AN16" i="2" s="1"/>
  <c r="AI10" i="2"/>
  <c r="AN10" i="2" s="1"/>
  <c r="R8" i="2"/>
  <c r="R7" i="2"/>
  <c r="AI5" i="2"/>
  <c r="AN5" i="2" s="1"/>
  <c r="AI71" i="2"/>
  <c r="AN71" i="2" s="1"/>
  <c r="AI62" i="2"/>
  <c r="AI41" i="2"/>
  <c r="AN41" i="2" s="1"/>
  <c r="AI33" i="2"/>
  <c r="AN33" i="2" s="1"/>
  <c r="AI26" i="2"/>
  <c r="AN26" i="2" s="1"/>
  <c r="AI13" i="2"/>
  <c r="AI7" i="2"/>
  <c r="AN7" i="2" s="1"/>
  <c r="R81" i="2"/>
  <c r="AI78" i="2"/>
  <c r="AI75" i="2"/>
  <c r="AL73" i="2"/>
  <c r="AI68" i="2"/>
  <c r="AI66" i="2"/>
  <c r="AN66" i="2" s="1"/>
  <c r="AI60" i="2"/>
  <c r="AI51" i="2"/>
  <c r="AN51" i="2" s="1"/>
  <c r="AI42" i="2"/>
  <c r="AN42" i="2" s="1"/>
  <c r="AI34" i="2"/>
  <c r="AN34" i="2" s="1"/>
  <c r="AI15" i="2"/>
  <c r="AI9" i="2"/>
  <c r="AN9" i="2" s="1"/>
  <c r="R6" i="2"/>
  <c r="AI83" i="2"/>
  <c r="AN83" i="2" s="1"/>
  <c r="AI80" i="2"/>
  <c r="AI76" i="2"/>
  <c r="AN76" i="2" s="1"/>
  <c r="AL75" i="2"/>
  <c r="AI81" i="2"/>
  <c r="AL80" i="2"/>
  <c r="AL79" i="2"/>
  <c r="R75" i="2"/>
  <c r="AI73" i="2"/>
  <c r="AI72" i="2"/>
  <c r="AI70" i="2"/>
  <c r="AL69" i="2"/>
  <c r="AL68" i="2"/>
  <c r="R64" i="2"/>
  <c r="R60" i="2"/>
  <c r="R57" i="2"/>
  <c r="R56" i="2"/>
  <c r="AI49" i="2"/>
  <c r="AN49" i="2" s="1"/>
  <c r="AI44" i="2"/>
  <c r="R42" i="2"/>
  <c r="AI40" i="2"/>
  <c r="AN40" i="2" s="1"/>
  <c r="R38" i="2"/>
  <c r="AI36" i="2"/>
  <c r="AN36" i="2" s="1"/>
  <c r="R34" i="2"/>
  <c r="AI31" i="2"/>
  <c r="AI30" i="2"/>
  <c r="AI29" i="2"/>
  <c r="AI25" i="2"/>
  <c r="AN25" i="2" s="1"/>
  <c r="R22" i="2"/>
  <c r="AI20" i="2"/>
  <c r="AN20" i="2" s="1"/>
  <c r="AI19" i="2"/>
  <c r="AI11" i="2"/>
  <c r="AI6" i="2"/>
  <c r="P86" i="2"/>
  <c r="Q86" i="2"/>
  <c r="R43" i="2"/>
  <c r="R35" i="2"/>
  <c r="R27" i="2"/>
  <c r="R12" i="2"/>
  <c r="R29" i="2"/>
  <c r="R16" i="2"/>
  <c r="R15" i="2"/>
  <c r="R48" i="2"/>
  <c r="R39" i="2"/>
  <c r="R28" i="2"/>
  <c r="R11" i="2"/>
  <c r="R44" i="2"/>
  <c r="R40" i="2"/>
  <c r="R36" i="2"/>
  <c r="R51" i="2"/>
  <c r="R41" i="2"/>
  <c r="R37" i="2"/>
  <c r="R33" i="2"/>
  <c r="R32" i="2"/>
  <c r="R20" i="2"/>
  <c r="R19" i="2"/>
  <c r="C112" i="3"/>
  <c r="D35" i="3" s="1"/>
  <c r="E35" i="3" s="1"/>
  <c r="F112" i="3"/>
  <c r="C86" i="2"/>
  <c r="D70" i="2" s="1"/>
  <c r="E70" i="2" s="1"/>
  <c r="X86" i="2"/>
  <c r="H86" i="2"/>
  <c r="I5" i="2" s="1"/>
  <c r="R53" i="2"/>
  <c r="M86" i="2"/>
  <c r="N37" i="2" s="1"/>
  <c r="O37" i="2" s="1"/>
  <c r="R52" i="2"/>
  <c r="R49" i="2"/>
  <c r="R45" i="2"/>
  <c r="R50" i="2"/>
  <c r="R46" i="2"/>
  <c r="AN23" i="2" l="1"/>
  <c r="AN15" i="2"/>
  <c r="D83" i="2"/>
  <c r="AN29" i="2"/>
  <c r="AN44" i="2"/>
  <c r="AN70" i="2"/>
  <c r="AN24" i="2"/>
  <c r="AN38" i="2"/>
  <c r="AN67" i="2"/>
  <c r="AN11" i="2"/>
  <c r="AN58" i="2"/>
  <c r="AN60" i="2"/>
  <c r="AN18" i="2"/>
  <c r="AN12" i="2"/>
  <c r="I73" i="2"/>
  <c r="J73" i="2" s="1"/>
  <c r="AN47" i="2"/>
  <c r="AN82" i="2"/>
  <c r="AN21" i="2"/>
  <c r="AN55" i="2"/>
  <c r="AN52" i="2"/>
  <c r="Y86" i="2"/>
  <c r="Z15" i="2" s="1"/>
  <c r="G112" i="3"/>
  <c r="AN30" i="2"/>
  <c r="AN72" i="2"/>
  <c r="AN13" i="2"/>
  <c r="AN62" i="2"/>
  <c r="AN39" i="2"/>
  <c r="AN22" i="2"/>
  <c r="AN46" i="2"/>
  <c r="AN37" i="2"/>
  <c r="AN61" i="2"/>
  <c r="AN19" i="2"/>
  <c r="AN6" i="2"/>
  <c r="AN31" i="2"/>
  <c r="AN81" i="2"/>
  <c r="AN78" i="2"/>
  <c r="AN14" i="2"/>
  <c r="AN45" i="2"/>
  <c r="AN56" i="2"/>
  <c r="AN53" i="2"/>
  <c r="D80" i="3"/>
  <c r="E80" i="3" s="1"/>
  <c r="D59" i="3"/>
  <c r="E59" i="3" s="1"/>
  <c r="D67" i="3"/>
  <c r="E67" i="3" s="1"/>
  <c r="D12" i="3"/>
  <c r="E12" i="3" s="1"/>
  <c r="I19" i="2"/>
  <c r="J19" i="2" s="1"/>
  <c r="D36" i="3"/>
  <c r="E36" i="3" s="1"/>
  <c r="D8" i="3"/>
  <c r="E8" i="3" s="1"/>
  <c r="D104" i="3"/>
  <c r="E104" i="3" s="1"/>
  <c r="D92" i="3"/>
  <c r="E92" i="3" s="1"/>
  <c r="D51" i="3"/>
  <c r="E51" i="3" s="1"/>
  <c r="D60" i="3"/>
  <c r="E60" i="3" s="1"/>
  <c r="D66" i="3"/>
  <c r="E66" i="3" s="1"/>
  <c r="I23" i="2"/>
  <c r="J23" i="2" s="1"/>
  <c r="I7" i="2"/>
  <c r="J7" i="2" s="1"/>
  <c r="I14" i="2"/>
  <c r="J14" i="2" s="1"/>
  <c r="I11" i="2"/>
  <c r="J11" i="2" s="1"/>
  <c r="I18" i="2"/>
  <c r="J18" i="2" s="1"/>
  <c r="N34" i="2"/>
  <c r="O34" i="2" s="1"/>
  <c r="D48" i="3"/>
  <c r="E48" i="3" s="1"/>
  <c r="D28" i="3"/>
  <c r="E28" i="3" s="1"/>
  <c r="D31" i="3"/>
  <c r="E31" i="3" s="1"/>
  <c r="D68" i="3"/>
  <c r="E68" i="3" s="1"/>
  <c r="D82" i="3"/>
  <c r="E82" i="3" s="1"/>
  <c r="D74" i="3"/>
  <c r="E74" i="3" s="1"/>
  <c r="N39" i="2"/>
  <c r="O39" i="2" s="1"/>
  <c r="I61" i="2"/>
  <c r="J61" i="2" s="1"/>
  <c r="D20" i="3"/>
  <c r="E20" i="3" s="1"/>
  <c r="D32" i="3"/>
  <c r="E32" i="3" s="1"/>
  <c r="D50" i="3"/>
  <c r="E50" i="3" s="1"/>
  <c r="D40" i="3"/>
  <c r="E40" i="3" s="1"/>
  <c r="D56" i="3"/>
  <c r="E56" i="3" s="1"/>
  <c r="D90" i="3"/>
  <c r="E90" i="3" s="1"/>
  <c r="D96" i="3"/>
  <c r="E96" i="3" s="1"/>
  <c r="N38" i="2"/>
  <c r="O38" i="2" s="1"/>
  <c r="N53" i="2"/>
  <c r="O53" i="2" s="1"/>
  <c r="N33" i="2"/>
  <c r="O33" i="2" s="1"/>
  <c r="D44" i="3"/>
  <c r="E44" i="3" s="1"/>
  <c r="D76" i="3"/>
  <c r="E76" i="3" s="1"/>
  <c r="D64" i="3"/>
  <c r="E64" i="3" s="1"/>
  <c r="D84" i="3"/>
  <c r="E84" i="3" s="1"/>
  <c r="D72" i="3"/>
  <c r="E72" i="3" s="1"/>
  <c r="D91" i="3"/>
  <c r="E91" i="3" s="1"/>
  <c r="D24" i="3"/>
  <c r="E24" i="3" s="1"/>
  <c r="N48" i="2"/>
  <c r="O48" i="2" s="1"/>
  <c r="N47" i="2"/>
  <c r="O47" i="2" s="1"/>
  <c r="N49" i="2"/>
  <c r="O49" i="2" s="1"/>
  <c r="N35" i="2"/>
  <c r="O35" i="2" s="1"/>
  <c r="N36" i="2"/>
  <c r="O36" i="2" s="1"/>
  <c r="N41" i="2"/>
  <c r="O41" i="2" s="1"/>
  <c r="I69" i="2"/>
  <c r="J69" i="2" s="1"/>
  <c r="I6" i="2"/>
  <c r="J6" i="2" s="1"/>
  <c r="I22" i="2"/>
  <c r="J22" i="2" s="1"/>
  <c r="I31" i="2"/>
  <c r="J31" i="2" s="1"/>
  <c r="I27" i="2"/>
  <c r="J27" i="2" s="1"/>
  <c r="N42" i="2"/>
  <c r="O42" i="2" s="1"/>
  <c r="N43" i="2"/>
  <c r="O43" i="2" s="1"/>
  <c r="N51" i="2"/>
  <c r="O51" i="2" s="1"/>
  <c r="N46" i="2"/>
  <c r="O46" i="2" s="1"/>
  <c r="I32" i="2"/>
  <c r="J32" i="2" s="1"/>
  <c r="I77" i="2"/>
  <c r="J77" i="2" s="1"/>
  <c r="D100" i="3"/>
  <c r="E100" i="3" s="1"/>
  <c r="I58" i="2"/>
  <c r="J58" i="2" s="1"/>
  <c r="I10" i="2"/>
  <c r="J10" i="2" s="1"/>
  <c r="I26" i="2"/>
  <c r="J26" i="2" s="1"/>
  <c r="N45" i="2"/>
  <c r="O45" i="2" s="1"/>
  <c r="N44" i="2"/>
  <c r="O44" i="2" s="1"/>
  <c r="N52" i="2"/>
  <c r="O52" i="2" s="1"/>
  <c r="I15" i="2"/>
  <c r="J15" i="2" s="1"/>
  <c r="N50" i="2"/>
  <c r="O50" i="2" s="1"/>
  <c r="AN69" i="2"/>
  <c r="AN59" i="2"/>
  <c r="AN63" i="2"/>
  <c r="D32" i="2"/>
  <c r="E32" i="2" s="1"/>
  <c r="AN80" i="2"/>
  <c r="AN79" i="2"/>
  <c r="D15" i="2"/>
  <c r="E15" i="2" s="1"/>
  <c r="D19" i="2"/>
  <c r="E19" i="2" s="1"/>
  <c r="D16" i="2"/>
  <c r="E16" i="2" s="1"/>
  <c r="D7" i="2"/>
  <c r="E7" i="2" s="1"/>
  <c r="D47" i="2"/>
  <c r="E47" i="2" s="1"/>
  <c r="AN73" i="2"/>
  <c r="AN68" i="2"/>
  <c r="AN75" i="2"/>
  <c r="AN27" i="2"/>
  <c r="AN64" i="2"/>
  <c r="D71" i="2"/>
  <c r="E71" i="2" s="1"/>
  <c r="D68" i="2"/>
  <c r="E68" i="2" s="1"/>
  <c r="D84" i="2"/>
  <c r="E84" i="2" s="1"/>
  <c r="D65" i="2"/>
  <c r="E65" i="2" s="1"/>
  <c r="D74" i="2"/>
  <c r="E74" i="2" s="1"/>
  <c r="D45" i="2"/>
  <c r="E45" i="2" s="1"/>
  <c r="D13" i="2"/>
  <c r="E13" i="2" s="1"/>
  <c r="D29" i="2"/>
  <c r="E29" i="2" s="1"/>
  <c r="D23" i="2"/>
  <c r="E23" i="2" s="1"/>
  <c r="D54" i="2"/>
  <c r="E54" i="2" s="1"/>
  <c r="D59" i="2"/>
  <c r="E59" i="2" s="1"/>
  <c r="D55" i="2"/>
  <c r="E55" i="2" s="1"/>
  <c r="D73" i="2"/>
  <c r="E73" i="2" s="1"/>
  <c r="D58" i="2"/>
  <c r="E58" i="2" s="1"/>
  <c r="D62" i="2"/>
  <c r="E62" i="2" s="1"/>
  <c r="D27" i="2"/>
  <c r="E27" i="2" s="1"/>
  <c r="D33" i="2"/>
  <c r="E33" i="2" s="1"/>
  <c r="D24" i="2"/>
  <c r="E24" i="2" s="1"/>
  <c r="D44" i="2"/>
  <c r="E44" i="2" s="1"/>
  <c r="D28" i="2"/>
  <c r="E28" i="2" s="1"/>
  <c r="D63" i="2"/>
  <c r="E63" i="2" s="1"/>
  <c r="D79" i="2"/>
  <c r="E79" i="2" s="1"/>
  <c r="D60" i="2"/>
  <c r="E60" i="2" s="1"/>
  <c r="D76" i="2"/>
  <c r="E76" i="2" s="1"/>
  <c r="D77" i="2"/>
  <c r="E77" i="2" s="1"/>
  <c r="D61" i="2"/>
  <c r="E61" i="2" s="1"/>
  <c r="D56" i="2"/>
  <c r="E56" i="2" s="1"/>
  <c r="D5" i="2"/>
  <c r="E5" i="2" s="1"/>
  <c r="D21" i="2"/>
  <c r="E21" i="2" s="1"/>
  <c r="D20" i="2"/>
  <c r="E20" i="2" s="1"/>
  <c r="D8" i="2"/>
  <c r="E8" i="2" s="1"/>
  <c r="D48" i="2"/>
  <c r="E48" i="2" s="1"/>
  <c r="D53" i="2"/>
  <c r="E53" i="2" s="1"/>
  <c r="D75" i="2"/>
  <c r="E75" i="2" s="1"/>
  <c r="D72" i="2"/>
  <c r="E72" i="2" s="1"/>
  <c r="D78" i="2"/>
  <c r="E78" i="2" s="1"/>
  <c r="D9" i="2"/>
  <c r="E9" i="2" s="1"/>
  <c r="D17" i="2"/>
  <c r="E17" i="2" s="1"/>
  <c r="D25" i="2"/>
  <c r="E25" i="2" s="1"/>
  <c r="D11" i="2"/>
  <c r="E11" i="2" s="1"/>
  <c r="D30" i="2"/>
  <c r="E30" i="2" s="1"/>
  <c r="D51" i="2"/>
  <c r="E51" i="2" s="1"/>
  <c r="D49" i="2"/>
  <c r="E49" i="2" s="1"/>
  <c r="D57" i="2"/>
  <c r="E57" i="2" s="1"/>
  <c r="D67" i="2"/>
  <c r="E67" i="2" s="1"/>
  <c r="E83" i="2"/>
  <c r="D64" i="2"/>
  <c r="E64" i="2" s="1"/>
  <c r="D80" i="2"/>
  <c r="E80" i="2" s="1"/>
  <c r="D12" i="2"/>
  <c r="E12" i="2" s="1"/>
  <c r="D81" i="2"/>
  <c r="E81" i="2" s="1"/>
  <c r="D75" i="3"/>
  <c r="E75" i="3" s="1"/>
  <c r="D88" i="3"/>
  <c r="E88" i="3" s="1"/>
  <c r="D58" i="3"/>
  <c r="E58" i="3" s="1"/>
  <c r="D83" i="3"/>
  <c r="E83" i="3" s="1"/>
  <c r="D16" i="3"/>
  <c r="E16" i="3" s="1"/>
  <c r="D108" i="3"/>
  <c r="E108" i="3" s="1"/>
  <c r="D52" i="3"/>
  <c r="E52" i="3" s="1"/>
  <c r="D5" i="3"/>
  <c r="D9" i="3"/>
  <c r="E9" i="3" s="1"/>
  <c r="D13" i="3"/>
  <c r="E13" i="3" s="1"/>
  <c r="D17" i="3"/>
  <c r="E17" i="3" s="1"/>
  <c r="D21" i="3"/>
  <c r="E21" i="3" s="1"/>
  <c r="D25" i="3"/>
  <c r="E25" i="3" s="1"/>
  <c r="D29" i="3"/>
  <c r="E29" i="3" s="1"/>
  <c r="D33" i="3"/>
  <c r="E33" i="3" s="1"/>
  <c r="D37" i="3"/>
  <c r="E37" i="3" s="1"/>
  <c r="D41" i="3"/>
  <c r="E41" i="3" s="1"/>
  <c r="D6" i="3"/>
  <c r="E6" i="3" s="1"/>
  <c r="D10" i="3"/>
  <c r="E10" i="3" s="1"/>
  <c r="D14" i="3"/>
  <c r="E14" i="3" s="1"/>
  <c r="D18" i="3"/>
  <c r="E18" i="3" s="1"/>
  <c r="D22" i="3"/>
  <c r="E22" i="3" s="1"/>
  <c r="D11" i="3"/>
  <c r="E11" i="3" s="1"/>
  <c r="D19" i="3"/>
  <c r="E19" i="3" s="1"/>
  <c r="D34" i="3"/>
  <c r="E34" i="3" s="1"/>
  <c r="D45" i="3"/>
  <c r="E45" i="3" s="1"/>
  <c r="D27" i="3"/>
  <c r="E27" i="3" s="1"/>
  <c r="D30" i="3"/>
  <c r="E30" i="3" s="1"/>
  <c r="D43" i="3"/>
  <c r="E43" i="3" s="1"/>
  <c r="D7" i="3"/>
  <c r="E7" i="3" s="1"/>
  <c r="D26" i="3"/>
  <c r="E26" i="3" s="1"/>
  <c r="D39" i="3"/>
  <c r="E39" i="3" s="1"/>
  <c r="D61" i="3"/>
  <c r="E61" i="3" s="1"/>
  <c r="D77" i="3"/>
  <c r="E77" i="3" s="1"/>
  <c r="D93" i="3"/>
  <c r="E93" i="3" s="1"/>
  <c r="D46" i="3"/>
  <c r="E46" i="3" s="1"/>
  <c r="D54" i="3"/>
  <c r="E54" i="3" s="1"/>
  <c r="D55" i="3"/>
  <c r="E55" i="3" s="1"/>
  <c r="D65" i="3"/>
  <c r="E65" i="3" s="1"/>
  <c r="D70" i="3"/>
  <c r="E70" i="3" s="1"/>
  <c r="D71" i="3"/>
  <c r="E71" i="3" s="1"/>
  <c r="D81" i="3"/>
  <c r="E81" i="3" s="1"/>
  <c r="D86" i="3"/>
  <c r="E86" i="3" s="1"/>
  <c r="D87" i="3"/>
  <c r="E87" i="3" s="1"/>
  <c r="D23" i="3"/>
  <c r="E23" i="3" s="1"/>
  <c r="D53" i="3"/>
  <c r="E53" i="3" s="1"/>
  <c r="D69" i="3"/>
  <c r="E69" i="3" s="1"/>
  <c r="D85" i="3"/>
  <c r="E85" i="3" s="1"/>
  <c r="D38" i="3"/>
  <c r="E38" i="3" s="1"/>
  <c r="D57" i="3"/>
  <c r="E57" i="3" s="1"/>
  <c r="D73" i="3"/>
  <c r="E73" i="3" s="1"/>
  <c r="D94" i="3"/>
  <c r="E94" i="3" s="1"/>
  <c r="D105" i="3"/>
  <c r="E105" i="3" s="1"/>
  <c r="D98" i="3"/>
  <c r="E98" i="3" s="1"/>
  <c r="D102" i="3"/>
  <c r="E102" i="3" s="1"/>
  <c r="D79" i="3"/>
  <c r="E79" i="3" s="1"/>
  <c r="D106" i="3"/>
  <c r="E106" i="3" s="1"/>
  <c r="D107" i="3"/>
  <c r="E107" i="3" s="1"/>
  <c r="D15" i="3"/>
  <c r="E15" i="3" s="1"/>
  <c r="D89" i="3"/>
  <c r="E89" i="3" s="1"/>
  <c r="D97" i="3"/>
  <c r="E97" i="3" s="1"/>
  <c r="D99" i="3"/>
  <c r="E99" i="3" s="1"/>
  <c r="D109" i="3"/>
  <c r="E109" i="3" s="1"/>
  <c r="D103" i="3"/>
  <c r="E103" i="3" s="1"/>
  <c r="D42" i="3"/>
  <c r="E42" i="3" s="1"/>
  <c r="D47" i="3"/>
  <c r="E47" i="3" s="1"/>
  <c r="D49" i="3"/>
  <c r="E49" i="3" s="1"/>
  <c r="D63" i="3"/>
  <c r="E63" i="3" s="1"/>
  <c r="D101" i="3"/>
  <c r="E101" i="3" s="1"/>
  <c r="D62" i="3"/>
  <c r="E62" i="3" s="1"/>
  <c r="D78" i="3"/>
  <c r="E78" i="3" s="1"/>
  <c r="D95" i="3"/>
  <c r="E95" i="3" s="1"/>
  <c r="D110" i="3"/>
  <c r="E110" i="3" s="1"/>
  <c r="I8" i="2"/>
  <c r="J8" i="2" s="1"/>
  <c r="I12" i="2"/>
  <c r="J12" i="2" s="1"/>
  <c r="I16" i="2"/>
  <c r="J16" i="2" s="1"/>
  <c r="I20" i="2"/>
  <c r="J20" i="2" s="1"/>
  <c r="I24" i="2"/>
  <c r="J24" i="2" s="1"/>
  <c r="I28" i="2"/>
  <c r="J28" i="2" s="1"/>
  <c r="I13" i="2"/>
  <c r="J13" i="2" s="1"/>
  <c r="I29" i="2"/>
  <c r="J29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7" i="2"/>
  <c r="J47" i="2" s="1"/>
  <c r="I51" i="2"/>
  <c r="J51" i="2" s="1"/>
  <c r="I17" i="2"/>
  <c r="J17" i="2" s="1"/>
  <c r="I46" i="2"/>
  <c r="J46" i="2" s="1"/>
  <c r="I50" i="2"/>
  <c r="J50" i="2" s="1"/>
  <c r="I44" i="2"/>
  <c r="J44" i="2" s="1"/>
  <c r="I48" i="2"/>
  <c r="J48" i="2" s="1"/>
  <c r="I30" i="2"/>
  <c r="J30" i="2" s="1"/>
  <c r="I52" i="2"/>
  <c r="J52" i="2" s="1"/>
  <c r="I54" i="2"/>
  <c r="J54" i="2" s="1"/>
  <c r="I21" i="2"/>
  <c r="J21" i="2" s="1"/>
  <c r="I45" i="2"/>
  <c r="J45" i="2" s="1"/>
  <c r="I49" i="2"/>
  <c r="J49" i="2" s="1"/>
  <c r="I9" i="2"/>
  <c r="J9" i="2" s="1"/>
  <c r="I56" i="2"/>
  <c r="J56" i="2" s="1"/>
  <c r="I62" i="2"/>
  <c r="J62" i="2" s="1"/>
  <c r="I66" i="2"/>
  <c r="J66" i="2" s="1"/>
  <c r="I70" i="2"/>
  <c r="J70" i="2" s="1"/>
  <c r="I74" i="2"/>
  <c r="J74" i="2" s="1"/>
  <c r="I78" i="2"/>
  <c r="J78" i="2" s="1"/>
  <c r="I82" i="2"/>
  <c r="J82" i="2" s="1"/>
  <c r="I25" i="2"/>
  <c r="J25" i="2" s="1"/>
  <c r="I53" i="2"/>
  <c r="J53" i="2" s="1"/>
  <c r="I57" i="2"/>
  <c r="J57" i="2" s="1"/>
  <c r="I59" i="2"/>
  <c r="J59" i="2" s="1"/>
  <c r="I63" i="2"/>
  <c r="J63" i="2" s="1"/>
  <c r="I67" i="2"/>
  <c r="J67" i="2" s="1"/>
  <c r="I71" i="2"/>
  <c r="J71" i="2" s="1"/>
  <c r="I60" i="2"/>
  <c r="J60" i="2" s="1"/>
  <c r="I68" i="2"/>
  <c r="J68" i="2" s="1"/>
  <c r="I84" i="2"/>
  <c r="J84" i="2" s="1"/>
  <c r="I75" i="2"/>
  <c r="J75" i="2" s="1"/>
  <c r="I79" i="2"/>
  <c r="J79" i="2" s="1"/>
  <c r="I83" i="2"/>
  <c r="J83" i="2" s="1"/>
  <c r="I55" i="2"/>
  <c r="J55" i="2" s="1"/>
  <c r="I64" i="2"/>
  <c r="J64" i="2" s="1"/>
  <c r="I72" i="2"/>
  <c r="J72" i="2" s="1"/>
  <c r="I76" i="2"/>
  <c r="J76" i="2" s="1"/>
  <c r="I80" i="2"/>
  <c r="J80" i="2" s="1"/>
  <c r="I81" i="2"/>
  <c r="J81" i="2" s="1"/>
  <c r="I65" i="2"/>
  <c r="J65" i="2" s="1"/>
  <c r="N7" i="2"/>
  <c r="O7" i="2" s="1"/>
  <c r="N11" i="2"/>
  <c r="O11" i="2" s="1"/>
  <c r="N15" i="2"/>
  <c r="O15" i="2" s="1"/>
  <c r="N19" i="2"/>
  <c r="O19" i="2" s="1"/>
  <c r="N23" i="2"/>
  <c r="O23" i="2" s="1"/>
  <c r="N27" i="2"/>
  <c r="O27" i="2" s="1"/>
  <c r="N8" i="2"/>
  <c r="O8" i="2" s="1"/>
  <c r="N12" i="2"/>
  <c r="O12" i="2" s="1"/>
  <c r="N16" i="2"/>
  <c r="O16" i="2" s="1"/>
  <c r="N20" i="2"/>
  <c r="O20" i="2" s="1"/>
  <c r="N24" i="2"/>
  <c r="O24" i="2" s="1"/>
  <c r="N28" i="2"/>
  <c r="O28" i="2" s="1"/>
  <c r="N5" i="2"/>
  <c r="N9" i="2"/>
  <c r="O9" i="2" s="1"/>
  <c r="N13" i="2"/>
  <c r="O13" i="2" s="1"/>
  <c r="N17" i="2"/>
  <c r="O17" i="2" s="1"/>
  <c r="N21" i="2"/>
  <c r="O21" i="2" s="1"/>
  <c r="N25" i="2"/>
  <c r="O25" i="2" s="1"/>
  <c r="N32" i="2"/>
  <c r="O32" i="2" s="1"/>
  <c r="N29" i="2"/>
  <c r="O29" i="2" s="1"/>
  <c r="N14" i="2"/>
  <c r="O14" i="2" s="1"/>
  <c r="N30" i="2"/>
  <c r="O30" i="2" s="1"/>
  <c r="N18" i="2"/>
  <c r="O18" i="2" s="1"/>
  <c r="N10" i="2"/>
  <c r="O10" i="2" s="1"/>
  <c r="N26" i="2"/>
  <c r="O26" i="2" s="1"/>
  <c r="N31" i="2"/>
  <c r="O31" i="2" s="1"/>
  <c r="N6" i="2"/>
  <c r="O6" i="2" s="1"/>
  <c r="N22" i="2"/>
  <c r="O22" i="2" s="1"/>
  <c r="N55" i="2"/>
  <c r="O55" i="2" s="1"/>
  <c r="N56" i="2"/>
  <c r="O56" i="2" s="1"/>
  <c r="N57" i="2"/>
  <c r="O57" i="2" s="1"/>
  <c r="N59" i="2"/>
  <c r="O59" i="2" s="1"/>
  <c r="N63" i="2"/>
  <c r="O63" i="2" s="1"/>
  <c r="N67" i="2"/>
  <c r="O67" i="2" s="1"/>
  <c r="N71" i="2"/>
  <c r="O71" i="2" s="1"/>
  <c r="N75" i="2"/>
  <c r="O75" i="2" s="1"/>
  <c r="N79" i="2"/>
  <c r="O79" i="2" s="1"/>
  <c r="N83" i="2"/>
  <c r="O83" i="2" s="1"/>
  <c r="N60" i="2"/>
  <c r="O60" i="2" s="1"/>
  <c r="N64" i="2"/>
  <c r="O64" i="2" s="1"/>
  <c r="N68" i="2"/>
  <c r="O68" i="2" s="1"/>
  <c r="N72" i="2"/>
  <c r="O72" i="2" s="1"/>
  <c r="N76" i="2"/>
  <c r="O76" i="2" s="1"/>
  <c r="N80" i="2"/>
  <c r="O80" i="2" s="1"/>
  <c r="N84" i="2"/>
  <c r="O84" i="2" s="1"/>
  <c r="N58" i="2"/>
  <c r="O58" i="2" s="1"/>
  <c r="N61" i="2"/>
  <c r="O61" i="2" s="1"/>
  <c r="N69" i="2"/>
  <c r="O69" i="2" s="1"/>
  <c r="N62" i="2"/>
  <c r="O62" i="2" s="1"/>
  <c r="N65" i="2"/>
  <c r="O65" i="2" s="1"/>
  <c r="N73" i="2"/>
  <c r="O73" i="2" s="1"/>
  <c r="N77" i="2"/>
  <c r="O77" i="2" s="1"/>
  <c r="N81" i="2"/>
  <c r="O81" i="2" s="1"/>
  <c r="N54" i="2"/>
  <c r="O54" i="2" s="1"/>
  <c r="N66" i="2"/>
  <c r="O66" i="2" s="1"/>
  <c r="N70" i="2"/>
  <c r="O70" i="2" s="1"/>
  <c r="N74" i="2"/>
  <c r="O74" i="2" s="1"/>
  <c r="N78" i="2"/>
  <c r="O78" i="2" s="1"/>
  <c r="N82" i="2"/>
  <c r="O82" i="2" s="1"/>
  <c r="N40" i="2"/>
  <c r="O40" i="2" s="1"/>
  <c r="R86" i="2"/>
  <c r="S50" i="2" s="1"/>
  <c r="D10" i="2"/>
  <c r="E10" i="2" s="1"/>
  <c r="D26" i="2"/>
  <c r="E26" i="2" s="1"/>
  <c r="D14" i="2"/>
  <c r="E14" i="2" s="1"/>
  <c r="D36" i="2"/>
  <c r="E36" i="2" s="1"/>
  <c r="D40" i="2"/>
  <c r="E40" i="2" s="1"/>
  <c r="D18" i="2"/>
  <c r="E18" i="2" s="1"/>
  <c r="D37" i="2"/>
  <c r="E37" i="2" s="1"/>
  <c r="D41" i="2"/>
  <c r="E41" i="2" s="1"/>
  <c r="D31" i="2"/>
  <c r="E31" i="2" s="1"/>
  <c r="D34" i="2"/>
  <c r="E34" i="2" s="1"/>
  <c r="D38" i="2"/>
  <c r="E38" i="2" s="1"/>
  <c r="D42" i="2"/>
  <c r="E42" i="2" s="1"/>
  <c r="D46" i="2"/>
  <c r="E46" i="2" s="1"/>
  <c r="D50" i="2"/>
  <c r="E50" i="2" s="1"/>
  <c r="D22" i="2"/>
  <c r="E22" i="2" s="1"/>
  <c r="D39" i="2"/>
  <c r="E39" i="2" s="1"/>
  <c r="D6" i="2"/>
  <c r="E6" i="2" s="1"/>
  <c r="D35" i="2"/>
  <c r="E35" i="2" s="1"/>
  <c r="D43" i="2"/>
  <c r="E43" i="2" s="1"/>
  <c r="D52" i="2"/>
  <c r="E52" i="2" s="1"/>
  <c r="D66" i="2"/>
  <c r="E66" i="2" s="1"/>
  <c r="D82" i="2"/>
  <c r="E82" i="2" s="1"/>
  <c r="D69" i="2"/>
  <c r="E69" i="2" s="1"/>
  <c r="H5" i="3" l="1"/>
  <c r="H9" i="3"/>
  <c r="H13" i="3"/>
  <c r="H17" i="3"/>
  <c r="I17" i="3" s="1"/>
  <c r="J17" i="3" s="1"/>
  <c r="H21" i="3"/>
  <c r="H25" i="3"/>
  <c r="H29" i="3"/>
  <c r="I29" i="3" s="1"/>
  <c r="J29" i="3" s="1"/>
  <c r="H33" i="3"/>
  <c r="I33" i="3" s="1"/>
  <c r="J33" i="3" s="1"/>
  <c r="H37" i="3"/>
  <c r="I37" i="3" s="1"/>
  <c r="J37" i="3" s="1"/>
  <c r="H41" i="3"/>
  <c r="H45" i="3"/>
  <c r="I45" i="3" s="1"/>
  <c r="J45" i="3" s="1"/>
  <c r="H49" i="3"/>
  <c r="I49" i="3" s="1"/>
  <c r="J49" i="3" s="1"/>
  <c r="H53" i="3"/>
  <c r="H57" i="3"/>
  <c r="H61" i="3"/>
  <c r="H65" i="3"/>
  <c r="I65" i="3" s="1"/>
  <c r="J65" i="3" s="1"/>
  <c r="H69" i="3"/>
  <c r="H73" i="3"/>
  <c r="H77" i="3"/>
  <c r="H81" i="3"/>
  <c r="I81" i="3" s="1"/>
  <c r="J81" i="3" s="1"/>
  <c r="H85" i="3"/>
  <c r="H89" i="3"/>
  <c r="H93" i="3"/>
  <c r="H97" i="3"/>
  <c r="I97" i="3" s="1"/>
  <c r="J97" i="3" s="1"/>
  <c r="H101" i="3"/>
  <c r="I101" i="3" s="1"/>
  <c r="J101" i="3" s="1"/>
  <c r="H105" i="3"/>
  <c r="H109" i="3"/>
  <c r="I109" i="3" s="1"/>
  <c r="J109" i="3" s="1"/>
  <c r="H6" i="3"/>
  <c r="I6" i="3" s="1"/>
  <c r="J6" i="3" s="1"/>
  <c r="H10" i="3"/>
  <c r="H14" i="3"/>
  <c r="H18" i="3"/>
  <c r="I18" i="3" s="1"/>
  <c r="J18" i="3" s="1"/>
  <c r="H22" i="3"/>
  <c r="I22" i="3" s="1"/>
  <c r="J22" i="3" s="1"/>
  <c r="H26" i="3"/>
  <c r="H30" i="3"/>
  <c r="H34" i="3"/>
  <c r="H38" i="3"/>
  <c r="I38" i="3" s="1"/>
  <c r="J38" i="3" s="1"/>
  <c r="H42" i="3"/>
  <c r="I42" i="3" s="1"/>
  <c r="J42" i="3" s="1"/>
  <c r="H46" i="3"/>
  <c r="H50" i="3"/>
  <c r="I50" i="3" s="1"/>
  <c r="J50" i="3" s="1"/>
  <c r="H54" i="3"/>
  <c r="I54" i="3" s="1"/>
  <c r="J54" i="3" s="1"/>
  <c r="H58" i="3"/>
  <c r="H62" i="3"/>
  <c r="H66" i="3"/>
  <c r="I66" i="3" s="1"/>
  <c r="J66" i="3" s="1"/>
  <c r="H70" i="3"/>
  <c r="I70" i="3" s="1"/>
  <c r="J70" i="3" s="1"/>
  <c r="H74" i="3"/>
  <c r="I74" i="3" s="1"/>
  <c r="J74" i="3" s="1"/>
  <c r="H78" i="3"/>
  <c r="H82" i="3"/>
  <c r="I82" i="3" s="1"/>
  <c r="J82" i="3" s="1"/>
  <c r="H86" i="3"/>
  <c r="I86" i="3" s="1"/>
  <c r="J86" i="3" s="1"/>
  <c r="H90" i="3"/>
  <c r="H94" i="3"/>
  <c r="H98" i="3"/>
  <c r="I98" i="3" s="1"/>
  <c r="J98" i="3" s="1"/>
  <c r="H102" i="3"/>
  <c r="I102" i="3" s="1"/>
  <c r="J102" i="3" s="1"/>
  <c r="H106" i="3"/>
  <c r="I106" i="3" s="1"/>
  <c r="J106" i="3" s="1"/>
  <c r="H110" i="3"/>
  <c r="H7" i="3"/>
  <c r="I7" i="3" s="1"/>
  <c r="J7" i="3" s="1"/>
  <c r="H11" i="3"/>
  <c r="I11" i="3" s="1"/>
  <c r="J11" i="3" s="1"/>
  <c r="H15" i="3"/>
  <c r="H19" i="3"/>
  <c r="H23" i="3"/>
  <c r="H27" i="3"/>
  <c r="I27" i="3" s="1"/>
  <c r="J27" i="3" s="1"/>
  <c r="H31" i="3"/>
  <c r="H35" i="3"/>
  <c r="H39" i="3"/>
  <c r="H43" i="3"/>
  <c r="I43" i="3" s="1"/>
  <c r="J43" i="3" s="1"/>
  <c r="H47" i="3"/>
  <c r="I47" i="3" s="1"/>
  <c r="J47" i="3" s="1"/>
  <c r="H51" i="3"/>
  <c r="H55" i="3"/>
  <c r="H59" i="3"/>
  <c r="I59" i="3" s="1"/>
  <c r="J59" i="3" s="1"/>
  <c r="H63" i="3"/>
  <c r="I63" i="3" s="1"/>
  <c r="J63" i="3" s="1"/>
  <c r="H67" i="3"/>
  <c r="I67" i="3" s="1"/>
  <c r="H71" i="3"/>
  <c r="I71" i="3" s="1"/>
  <c r="J71" i="3" s="1"/>
  <c r="H75" i="3"/>
  <c r="I75" i="3" s="1"/>
  <c r="J75" i="3" s="1"/>
  <c r="H79" i="3"/>
  <c r="I79" i="3" s="1"/>
  <c r="J79" i="3" s="1"/>
  <c r="H83" i="3"/>
  <c r="H87" i="3"/>
  <c r="H91" i="3"/>
  <c r="I91" i="3" s="1"/>
  <c r="J91" i="3" s="1"/>
  <c r="H95" i="3"/>
  <c r="H99" i="3"/>
  <c r="H103" i="3"/>
  <c r="I103" i="3" s="1"/>
  <c r="J103" i="3" s="1"/>
  <c r="H107" i="3"/>
  <c r="I107" i="3" s="1"/>
  <c r="J107" i="3" s="1"/>
  <c r="H8" i="3"/>
  <c r="H12" i="3"/>
  <c r="H16" i="3"/>
  <c r="I16" i="3" s="1"/>
  <c r="J16" i="3" s="1"/>
  <c r="H20" i="3"/>
  <c r="I20" i="3" s="1"/>
  <c r="J20" i="3" s="1"/>
  <c r="H24" i="3"/>
  <c r="H28" i="3"/>
  <c r="H40" i="3"/>
  <c r="H56" i="3"/>
  <c r="I56" i="3" s="1"/>
  <c r="J56" i="3" s="1"/>
  <c r="H72" i="3"/>
  <c r="H88" i="3"/>
  <c r="H104" i="3"/>
  <c r="I104" i="3" s="1"/>
  <c r="J104" i="3" s="1"/>
  <c r="H44" i="3"/>
  <c r="I44" i="3" s="1"/>
  <c r="J44" i="3" s="1"/>
  <c r="H60" i="3"/>
  <c r="I60" i="3" s="1"/>
  <c r="J60" i="3" s="1"/>
  <c r="H76" i="3"/>
  <c r="H92" i="3"/>
  <c r="H108" i="3"/>
  <c r="I108" i="3" s="1"/>
  <c r="J108" i="3" s="1"/>
  <c r="H32" i="3"/>
  <c r="H48" i="3"/>
  <c r="H64" i="3"/>
  <c r="I64" i="3" s="1"/>
  <c r="J64" i="3" s="1"/>
  <c r="H80" i="3"/>
  <c r="I80" i="3" s="1"/>
  <c r="J80" i="3" s="1"/>
  <c r="H96" i="3"/>
  <c r="I96" i="3" s="1"/>
  <c r="J96" i="3" s="1"/>
  <c r="H36" i="3"/>
  <c r="H52" i="3"/>
  <c r="I52" i="3" s="1"/>
  <c r="J52" i="3" s="1"/>
  <c r="H68" i="3"/>
  <c r="I68" i="3" s="1"/>
  <c r="J68" i="3" s="1"/>
  <c r="H84" i="3"/>
  <c r="I84" i="3" s="1"/>
  <c r="J84" i="3" s="1"/>
  <c r="H100" i="3"/>
  <c r="Z5" i="2"/>
  <c r="AA5" i="2" s="1"/>
  <c r="Z44" i="2"/>
  <c r="AA44" i="2" s="1"/>
  <c r="Z37" i="2"/>
  <c r="AA37" i="2" s="1"/>
  <c r="Z54" i="2"/>
  <c r="AA54" i="2" s="1"/>
  <c r="Z55" i="2"/>
  <c r="AA55" i="2" s="1"/>
  <c r="Z36" i="2"/>
  <c r="AA36" i="2" s="1"/>
  <c r="Z28" i="2"/>
  <c r="AA28" i="2" s="1"/>
  <c r="Z61" i="2"/>
  <c r="AA61" i="2" s="1"/>
  <c r="Z29" i="2"/>
  <c r="AA29" i="2" s="1"/>
  <c r="Z78" i="2"/>
  <c r="AA78" i="2" s="1"/>
  <c r="Z46" i="2"/>
  <c r="AA46" i="2" s="1"/>
  <c r="Z14" i="2"/>
  <c r="AA14" i="2" s="1"/>
  <c r="Z82" i="2"/>
  <c r="AA82" i="2" s="1"/>
  <c r="Z47" i="2"/>
  <c r="AA47" i="2" s="1"/>
  <c r="Z63" i="2"/>
  <c r="AA63" i="2" s="1"/>
  <c r="Z84" i="2"/>
  <c r="AA84" i="2" s="1"/>
  <c r="Z12" i="2"/>
  <c r="AA12" i="2" s="1"/>
  <c r="Z49" i="2"/>
  <c r="AA49" i="2" s="1"/>
  <c r="Z17" i="2"/>
  <c r="AA17" i="2" s="1"/>
  <c r="Z74" i="2"/>
  <c r="AA74" i="2" s="1"/>
  <c r="Z42" i="2"/>
  <c r="AA42" i="2" s="1"/>
  <c r="Z10" i="2"/>
  <c r="AA10" i="2" s="1"/>
  <c r="Z83" i="2"/>
  <c r="AA83" i="2" s="1"/>
  <c r="Z43" i="2"/>
  <c r="AA43" i="2" s="1"/>
  <c r="Z23" i="2"/>
  <c r="AA23" i="2" s="1"/>
  <c r="Z69" i="2"/>
  <c r="AA69" i="2" s="1"/>
  <c r="Z24" i="2"/>
  <c r="AA24" i="2" s="1"/>
  <c r="Z22" i="2"/>
  <c r="AA22" i="2" s="1"/>
  <c r="Z52" i="2"/>
  <c r="AA52" i="2" s="1"/>
  <c r="Z11" i="2"/>
  <c r="AA11" i="2" s="1"/>
  <c r="Z57" i="2"/>
  <c r="AA57" i="2" s="1"/>
  <c r="Z8" i="2"/>
  <c r="AA8" i="2" s="1"/>
  <c r="Z18" i="2"/>
  <c r="AA18" i="2" s="1"/>
  <c r="Z51" i="2"/>
  <c r="AA51" i="2" s="1"/>
  <c r="Z16" i="2"/>
  <c r="AA16" i="2" s="1"/>
  <c r="Z53" i="2"/>
  <c r="AA53" i="2" s="1"/>
  <c r="Z21" i="2"/>
  <c r="AA21" i="2" s="1"/>
  <c r="Z70" i="2"/>
  <c r="AA70" i="2" s="1"/>
  <c r="Z38" i="2"/>
  <c r="AA38" i="2" s="1"/>
  <c r="Z6" i="2"/>
  <c r="AA6" i="2" s="1"/>
  <c r="Z75" i="2"/>
  <c r="AA75" i="2" s="1"/>
  <c r="Z39" i="2"/>
  <c r="AA39" i="2" s="1"/>
  <c r="Z27" i="2"/>
  <c r="AA27" i="2" s="1"/>
  <c r="Z48" i="2"/>
  <c r="AA48" i="2" s="1"/>
  <c r="Z77" i="2"/>
  <c r="AA77" i="2" s="1"/>
  <c r="Z41" i="2"/>
  <c r="AA41" i="2" s="1"/>
  <c r="Z9" i="2"/>
  <c r="AA9" i="2" s="1"/>
  <c r="Z66" i="2"/>
  <c r="AA66" i="2" s="1"/>
  <c r="Z34" i="2"/>
  <c r="AA34" i="2" s="1"/>
  <c r="Z76" i="2"/>
  <c r="AA76" i="2" s="1"/>
  <c r="Z71" i="2"/>
  <c r="AA71" i="2" s="1"/>
  <c r="Z35" i="2"/>
  <c r="AA35" i="2" s="1"/>
  <c r="Z68" i="2"/>
  <c r="AA68" i="2" s="1"/>
  <c r="Z80" i="2"/>
  <c r="AA80" i="2" s="1"/>
  <c r="Z64" i="2"/>
  <c r="AA64" i="2" s="1"/>
  <c r="Z20" i="2"/>
  <c r="AA20" i="2" s="1"/>
  <c r="Z25" i="2"/>
  <c r="AA25" i="2" s="1"/>
  <c r="Z50" i="2"/>
  <c r="AA50" i="2" s="1"/>
  <c r="Z79" i="2"/>
  <c r="AA79" i="2" s="1"/>
  <c r="Z56" i="2"/>
  <c r="AA56" i="2" s="1"/>
  <c r="Z81" i="2"/>
  <c r="AA81" i="2" s="1"/>
  <c r="Z45" i="2"/>
  <c r="AA45" i="2" s="1"/>
  <c r="Z13" i="2"/>
  <c r="AA13" i="2" s="1"/>
  <c r="Z62" i="2"/>
  <c r="AA62" i="2" s="1"/>
  <c r="Z30" i="2"/>
  <c r="AA30" i="2" s="1"/>
  <c r="Z72" i="2"/>
  <c r="AA72" i="2" s="1"/>
  <c r="Z67" i="2"/>
  <c r="AA67" i="2" s="1"/>
  <c r="Z31" i="2"/>
  <c r="AA31" i="2" s="1"/>
  <c r="Z19" i="2"/>
  <c r="AA19" i="2" s="1"/>
  <c r="Z40" i="2"/>
  <c r="AA40" i="2" s="1"/>
  <c r="Z65" i="2"/>
  <c r="AA65" i="2" s="1"/>
  <c r="Z33" i="2"/>
  <c r="AA33" i="2" s="1"/>
  <c r="Z32" i="2"/>
  <c r="AA32" i="2" s="1"/>
  <c r="Z58" i="2"/>
  <c r="AA58" i="2" s="1"/>
  <c r="Z26" i="2"/>
  <c r="AA26" i="2" s="1"/>
  <c r="Z60" i="2"/>
  <c r="AA60" i="2" s="1"/>
  <c r="Z59" i="2"/>
  <c r="AA59" i="2" s="1"/>
  <c r="Z73" i="2"/>
  <c r="AA73" i="2" s="1"/>
  <c r="Z7" i="2"/>
  <c r="AA7" i="2" s="1"/>
  <c r="J67" i="3"/>
  <c r="I40" i="3"/>
  <c r="J40" i="3" s="1"/>
  <c r="I100" i="3"/>
  <c r="J100" i="3" s="1"/>
  <c r="I48" i="3"/>
  <c r="J48" i="3" s="1"/>
  <c r="I24" i="3"/>
  <c r="J24" i="3" s="1"/>
  <c r="I8" i="3"/>
  <c r="J8" i="3" s="1"/>
  <c r="S49" i="2"/>
  <c r="T49" i="2" s="1"/>
  <c r="U49" i="2" s="1"/>
  <c r="V49" i="2" s="1"/>
  <c r="S45" i="2"/>
  <c r="W45" i="2" s="1"/>
  <c r="E5" i="3"/>
  <c r="D112" i="3"/>
  <c r="I28" i="3"/>
  <c r="J28" i="3" s="1"/>
  <c r="I14" i="3"/>
  <c r="J14" i="3" s="1"/>
  <c r="I34" i="3"/>
  <c r="J34" i="3" s="1"/>
  <c r="I26" i="3"/>
  <c r="J26" i="3" s="1"/>
  <c r="I30" i="3"/>
  <c r="J30" i="3" s="1"/>
  <c r="I41" i="3"/>
  <c r="J41" i="3" s="1"/>
  <c r="I10" i="3"/>
  <c r="J10" i="3" s="1"/>
  <c r="I58" i="3"/>
  <c r="J58" i="3" s="1"/>
  <c r="I89" i="3"/>
  <c r="J89" i="3" s="1"/>
  <c r="I105" i="3"/>
  <c r="J105" i="3" s="1"/>
  <c r="I99" i="3"/>
  <c r="J99" i="3" s="1"/>
  <c r="I72" i="3"/>
  <c r="J72" i="3" s="1"/>
  <c r="I69" i="3"/>
  <c r="J69" i="3" s="1"/>
  <c r="I87" i="3"/>
  <c r="J87" i="3" s="1"/>
  <c r="I55" i="3"/>
  <c r="J55" i="3" s="1"/>
  <c r="I76" i="3"/>
  <c r="J76" i="3" s="1"/>
  <c r="I77" i="3"/>
  <c r="J77" i="3" s="1"/>
  <c r="I9" i="3"/>
  <c r="J9" i="3" s="1"/>
  <c r="I15" i="3"/>
  <c r="J15" i="3" s="1"/>
  <c r="I57" i="3"/>
  <c r="J57" i="3" s="1"/>
  <c r="I35" i="3"/>
  <c r="J35" i="3" s="1"/>
  <c r="I23" i="3"/>
  <c r="J23" i="3" s="1"/>
  <c r="I110" i="3"/>
  <c r="J110" i="3" s="1"/>
  <c r="I92" i="3"/>
  <c r="J92" i="3" s="1"/>
  <c r="I31" i="3"/>
  <c r="J31" i="3" s="1"/>
  <c r="I21" i="3"/>
  <c r="J21" i="3" s="1"/>
  <c r="I73" i="3"/>
  <c r="J73" i="3" s="1"/>
  <c r="I90" i="3"/>
  <c r="J90" i="3" s="1"/>
  <c r="I95" i="3"/>
  <c r="J95" i="3" s="1"/>
  <c r="I62" i="3"/>
  <c r="J62" i="3" s="1"/>
  <c r="I46" i="3"/>
  <c r="J46" i="3" s="1"/>
  <c r="I61" i="3"/>
  <c r="J61" i="3" s="1"/>
  <c r="I36" i="3"/>
  <c r="J36" i="3" s="1"/>
  <c r="I19" i="3"/>
  <c r="J19" i="3" s="1"/>
  <c r="I13" i="3"/>
  <c r="J13" i="3" s="1"/>
  <c r="I88" i="3"/>
  <c r="J88" i="3" s="1"/>
  <c r="I85" i="3"/>
  <c r="J85" i="3" s="1"/>
  <c r="I53" i="3"/>
  <c r="J53" i="3" s="1"/>
  <c r="I25" i="3"/>
  <c r="J25" i="3" s="1"/>
  <c r="I12" i="3"/>
  <c r="J12" i="3" s="1"/>
  <c r="I83" i="3"/>
  <c r="J83" i="3" s="1"/>
  <c r="I51" i="3"/>
  <c r="J51" i="3" s="1"/>
  <c r="I93" i="3"/>
  <c r="J93" i="3" s="1"/>
  <c r="I78" i="3"/>
  <c r="J78" i="3" s="1"/>
  <c r="I94" i="3"/>
  <c r="J94" i="3" s="1"/>
  <c r="I32" i="3"/>
  <c r="J32" i="3" s="1"/>
  <c r="I39" i="3"/>
  <c r="J39" i="3" s="1"/>
  <c r="T50" i="2"/>
  <c r="U50" i="2" s="1"/>
  <c r="V50" i="2" s="1"/>
  <c r="W50" i="2"/>
  <c r="E86" i="2"/>
  <c r="S5" i="2"/>
  <c r="W5" i="2" s="1"/>
  <c r="S8" i="2"/>
  <c r="S24" i="2"/>
  <c r="S12" i="2"/>
  <c r="S28" i="2"/>
  <c r="S20" i="2"/>
  <c r="S34" i="2"/>
  <c r="S38" i="2"/>
  <c r="S42" i="2"/>
  <c r="S35" i="2"/>
  <c r="S39" i="2"/>
  <c r="S43" i="2"/>
  <c r="S47" i="2"/>
  <c r="S51" i="2"/>
  <c r="S16" i="2"/>
  <c r="S29" i="2"/>
  <c r="S36" i="2"/>
  <c r="S40" i="2"/>
  <c r="S37" i="2"/>
  <c r="S55" i="2"/>
  <c r="S57" i="2"/>
  <c r="S59" i="2"/>
  <c r="S63" i="2"/>
  <c r="S67" i="2"/>
  <c r="S71" i="2"/>
  <c r="S75" i="2"/>
  <c r="S79" i="2"/>
  <c r="S83" i="2"/>
  <c r="S33" i="2"/>
  <c r="S41" i="2"/>
  <c r="S60" i="2"/>
  <c r="S64" i="2"/>
  <c r="S72" i="2"/>
  <c r="S76" i="2"/>
  <c r="S80" i="2"/>
  <c r="S84" i="2"/>
  <c r="S56" i="2"/>
  <c r="S58" i="2"/>
  <c r="S65" i="2"/>
  <c r="S69" i="2"/>
  <c r="S73" i="2"/>
  <c r="S77" i="2"/>
  <c r="S81" i="2"/>
  <c r="S68" i="2"/>
  <c r="S61" i="2"/>
  <c r="S82" i="2"/>
  <c r="S70" i="2"/>
  <c r="S66" i="2"/>
  <c r="S31" i="2"/>
  <c r="S22" i="2"/>
  <c r="S14" i="2"/>
  <c r="S6" i="2"/>
  <c r="S9" i="2"/>
  <c r="S21" i="2"/>
  <c r="S18" i="2"/>
  <c r="S32" i="2"/>
  <c r="S23" i="2"/>
  <c r="S15" i="2"/>
  <c r="S78" i="2"/>
  <c r="S62" i="2"/>
  <c r="S74" i="2"/>
  <c r="S48" i="2"/>
  <c r="S25" i="2"/>
  <c r="S30" i="2"/>
  <c r="S13" i="2"/>
  <c r="S27" i="2"/>
  <c r="S19" i="2"/>
  <c r="S11" i="2"/>
  <c r="S17" i="2"/>
  <c r="S26" i="2"/>
  <c r="S10" i="2"/>
  <c r="S54" i="2"/>
  <c r="S44" i="2"/>
  <c r="S7" i="2"/>
  <c r="AA15" i="2"/>
  <c r="O5" i="2"/>
  <c r="O86" i="2" s="1"/>
  <c r="N86" i="2"/>
  <c r="D86" i="2"/>
  <c r="S46" i="2"/>
  <c r="J5" i="2"/>
  <c r="I86" i="2"/>
  <c r="S53" i="2"/>
  <c r="S52" i="2"/>
  <c r="T45" i="2" l="1"/>
  <c r="U45" i="2" s="1"/>
  <c r="V45" i="2" s="1"/>
  <c r="AC45" i="2" s="1"/>
  <c r="W49" i="2"/>
  <c r="AC49" i="2" s="1"/>
  <c r="AC50" i="2"/>
  <c r="I5" i="3"/>
  <c r="H112" i="3"/>
  <c r="E112" i="3"/>
  <c r="T46" i="2"/>
  <c r="U46" i="2" s="1"/>
  <c r="V46" i="2" s="1"/>
  <c r="W46" i="2"/>
  <c r="AA86" i="2"/>
  <c r="Z86" i="2"/>
  <c r="W7" i="2"/>
  <c r="T7" i="2"/>
  <c r="U7" i="2" s="1"/>
  <c r="V7" i="2" s="1"/>
  <c r="W27" i="2"/>
  <c r="T27" i="2"/>
  <c r="U27" i="2" s="1"/>
  <c r="V27" i="2" s="1"/>
  <c r="W15" i="2"/>
  <c r="T15" i="2"/>
  <c r="U15" i="2" s="1"/>
  <c r="V15" i="2" s="1"/>
  <c r="T22" i="2"/>
  <c r="U22" i="2" s="1"/>
  <c r="V22" i="2" s="1"/>
  <c r="W22" i="2"/>
  <c r="T77" i="2"/>
  <c r="U77" i="2" s="1"/>
  <c r="V77" i="2" s="1"/>
  <c r="W77" i="2"/>
  <c r="T76" i="2"/>
  <c r="U76" i="2" s="1"/>
  <c r="V76" i="2" s="1"/>
  <c r="W76" i="2"/>
  <c r="T75" i="2"/>
  <c r="U75" i="2" s="1"/>
  <c r="V75" i="2" s="1"/>
  <c r="W75" i="2"/>
  <c r="W51" i="2"/>
  <c r="T51" i="2"/>
  <c r="U51" i="2" s="1"/>
  <c r="V51" i="2" s="1"/>
  <c r="T17" i="2"/>
  <c r="U17" i="2" s="1"/>
  <c r="V17" i="2" s="1"/>
  <c r="W17" i="2"/>
  <c r="T74" i="2"/>
  <c r="U74" i="2" s="1"/>
  <c r="V74" i="2" s="1"/>
  <c r="W74" i="2"/>
  <c r="T9" i="2"/>
  <c r="U9" i="2" s="1"/>
  <c r="V9" i="2" s="1"/>
  <c r="W9" i="2"/>
  <c r="T61" i="2"/>
  <c r="U61" i="2" s="1"/>
  <c r="V61" i="2" s="1"/>
  <c r="W61" i="2"/>
  <c r="T57" i="2"/>
  <c r="U57" i="2" s="1"/>
  <c r="V57" i="2" s="1"/>
  <c r="W57" i="2"/>
  <c r="T53" i="2"/>
  <c r="U53" i="2" s="1"/>
  <c r="V53" i="2" s="1"/>
  <c r="W53" i="2"/>
  <c r="T26" i="2"/>
  <c r="U26" i="2" s="1"/>
  <c r="V26" i="2" s="1"/>
  <c r="W26" i="2"/>
  <c r="W48" i="2"/>
  <c r="T48" i="2"/>
  <c r="U48" i="2" s="1"/>
  <c r="V48" i="2" s="1"/>
  <c r="T21" i="2"/>
  <c r="U21" i="2" s="1"/>
  <c r="V21" i="2" s="1"/>
  <c r="W21" i="2"/>
  <c r="T82" i="2"/>
  <c r="U82" i="2" s="1"/>
  <c r="V82" i="2" s="1"/>
  <c r="W82" i="2"/>
  <c r="T58" i="2"/>
  <c r="U58" i="2" s="1"/>
  <c r="V58" i="2" s="1"/>
  <c r="W58" i="2"/>
  <c r="W41" i="2"/>
  <c r="T41" i="2"/>
  <c r="U41" i="2" s="1"/>
  <c r="V41" i="2" s="1"/>
  <c r="T59" i="2"/>
  <c r="U59" i="2" s="1"/>
  <c r="V59" i="2" s="1"/>
  <c r="W59" i="2"/>
  <c r="W40" i="2"/>
  <c r="T40" i="2"/>
  <c r="U40" i="2" s="1"/>
  <c r="V40" i="2" s="1"/>
  <c r="W35" i="2"/>
  <c r="T35" i="2"/>
  <c r="U35" i="2" s="1"/>
  <c r="V35" i="2" s="1"/>
  <c r="W20" i="2"/>
  <c r="T20" i="2"/>
  <c r="U20" i="2" s="1"/>
  <c r="V20" i="2" s="1"/>
  <c r="W8" i="2"/>
  <c r="T8" i="2"/>
  <c r="U8" i="2" s="1"/>
  <c r="V8" i="2" s="1"/>
  <c r="J86" i="2"/>
  <c r="W44" i="2"/>
  <c r="T44" i="2"/>
  <c r="U44" i="2" s="1"/>
  <c r="V44" i="2" s="1"/>
  <c r="T13" i="2"/>
  <c r="U13" i="2" s="1"/>
  <c r="V13" i="2" s="1"/>
  <c r="W13" i="2"/>
  <c r="W23" i="2"/>
  <c r="T23" i="2"/>
  <c r="U23" i="2" s="1"/>
  <c r="V23" i="2" s="1"/>
  <c r="T31" i="2"/>
  <c r="U31" i="2" s="1"/>
  <c r="V31" i="2" s="1"/>
  <c r="W31" i="2"/>
  <c r="T73" i="2"/>
  <c r="U73" i="2" s="1"/>
  <c r="V73" i="2" s="1"/>
  <c r="W73" i="2"/>
  <c r="T56" i="2"/>
  <c r="U56" i="2" s="1"/>
  <c r="V56" i="2" s="1"/>
  <c r="W56" i="2"/>
  <c r="T72" i="2"/>
  <c r="U72" i="2" s="1"/>
  <c r="V72" i="2" s="1"/>
  <c r="W72" i="2"/>
  <c r="W33" i="2"/>
  <c r="T33" i="2"/>
  <c r="U33" i="2" s="1"/>
  <c r="V33" i="2" s="1"/>
  <c r="T71" i="2"/>
  <c r="U71" i="2" s="1"/>
  <c r="V71" i="2" s="1"/>
  <c r="W71" i="2"/>
  <c r="W36" i="2"/>
  <c r="T36" i="2"/>
  <c r="U36" i="2" s="1"/>
  <c r="V36" i="2" s="1"/>
  <c r="W47" i="2"/>
  <c r="T47" i="2"/>
  <c r="U47" i="2" s="1"/>
  <c r="V47" i="2" s="1"/>
  <c r="W42" i="2"/>
  <c r="T42" i="2"/>
  <c r="U42" i="2" s="1"/>
  <c r="V42" i="2" s="1"/>
  <c r="W28" i="2"/>
  <c r="T28" i="2"/>
  <c r="U28" i="2" s="1"/>
  <c r="V28" i="2" s="1"/>
  <c r="T5" i="2"/>
  <c r="U5" i="2" s="1"/>
  <c r="S86" i="2"/>
  <c r="W52" i="2"/>
  <c r="T52" i="2"/>
  <c r="U52" i="2" s="1"/>
  <c r="V52" i="2" s="1"/>
  <c r="T54" i="2"/>
  <c r="U54" i="2" s="1"/>
  <c r="V54" i="2" s="1"/>
  <c r="W54" i="2"/>
  <c r="W11" i="2"/>
  <c r="T11" i="2"/>
  <c r="U11" i="2" s="1"/>
  <c r="V11" i="2" s="1"/>
  <c r="T30" i="2"/>
  <c r="U30" i="2" s="1"/>
  <c r="V30" i="2" s="1"/>
  <c r="W30" i="2"/>
  <c r="T62" i="2"/>
  <c r="U62" i="2" s="1"/>
  <c r="V62" i="2" s="1"/>
  <c r="W62" i="2"/>
  <c r="W32" i="2"/>
  <c r="T32" i="2"/>
  <c r="U32" i="2" s="1"/>
  <c r="V32" i="2" s="1"/>
  <c r="T6" i="2"/>
  <c r="U6" i="2" s="1"/>
  <c r="V6" i="2" s="1"/>
  <c r="W6" i="2"/>
  <c r="T66" i="2"/>
  <c r="U66" i="2" s="1"/>
  <c r="V66" i="2" s="1"/>
  <c r="W66" i="2"/>
  <c r="T68" i="2"/>
  <c r="U68" i="2" s="1"/>
  <c r="V68" i="2" s="1"/>
  <c r="W68" i="2"/>
  <c r="T69" i="2"/>
  <c r="U69" i="2" s="1"/>
  <c r="V69" i="2" s="1"/>
  <c r="W69" i="2"/>
  <c r="T84" i="2"/>
  <c r="U84" i="2" s="1"/>
  <c r="V84" i="2" s="1"/>
  <c r="W84" i="2"/>
  <c r="T64" i="2"/>
  <c r="U64" i="2" s="1"/>
  <c r="V64" i="2" s="1"/>
  <c r="W64" i="2"/>
  <c r="T83" i="2"/>
  <c r="U83" i="2" s="1"/>
  <c r="V83" i="2" s="1"/>
  <c r="W83" i="2"/>
  <c r="T67" i="2"/>
  <c r="U67" i="2" s="1"/>
  <c r="V67" i="2" s="1"/>
  <c r="W67" i="2"/>
  <c r="T55" i="2"/>
  <c r="U55" i="2" s="1"/>
  <c r="V55" i="2" s="1"/>
  <c r="W55" i="2"/>
  <c r="W29" i="2"/>
  <c r="T29" i="2"/>
  <c r="U29" i="2" s="1"/>
  <c r="V29" i="2" s="1"/>
  <c r="W43" i="2"/>
  <c r="T43" i="2"/>
  <c r="U43" i="2" s="1"/>
  <c r="V43" i="2" s="1"/>
  <c r="W38" i="2"/>
  <c r="T38" i="2"/>
  <c r="U38" i="2" s="1"/>
  <c r="V38" i="2" s="1"/>
  <c r="W12" i="2"/>
  <c r="T12" i="2"/>
  <c r="U12" i="2" s="1"/>
  <c r="V12" i="2" s="1"/>
  <c r="T10" i="2"/>
  <c r="U10" i="2" s="1"/>
  <c r="V10" i="2" s="1"/>
  <c r="W10" i="2"/>
  <c r="W19" i="2"/>
  <c r="T19" i="2"/>
  <c r="U19" i="2" s="1"/>
  <c r="V19" i="2" s="1"/>
  <c r="T25" i="2"/>
  <c r="U25" i="2" s="1"/>
  <c r="V25" i="2" s="1"/>
  <c r="W25" i="2"/>
  <c r="T78" i="2"/>
  <c r="U78" i="2" s="1"/>
  <c r="V78" i="2" s="1"/>
  <c r="W78" i="2"/>
  <c r="T18" i="2"/>
  <c r="U18" i="2" s="1"/>
  <c r="V18" i="2" s="1"/>
  <c r="W18" i="2"/>
  <c r="T14" i="2"/>
  <c r="U14" i="2" s="1"/>
  <c r="V14" i="2" s="1"/>
  <c r="W14" i="2"/>
  <c r="T70" i="2"/>
  <c r="U70" i="2" s="1"/>
  <c r="V70" i="2" s="1"/>
  <c r="W70" i="2"/>
  <c r="T81" i="2"/>
  <c r="U81" i="2" s="1"/>
  <c r="V81" i="2" s="1"/>
  <c r="W81" i="2"/>
  <c r="T65" i="2"/>
  <c r="U65" i="2" s="1"/>
  <c r="V65" i="2" s="1"/>
  <c r="W65" i="2"/>
  <c r="T80" i="2"/>
  <c r="U80" i="2" s="1"/>
  <c r="V80" i="2" s="1"/>
  <c r="W80" i="2"/>
  <c r="T60" i="2"/>
  <c r="U60" i="2" s="1"/>
  <c r="V60" i="2" s="1"/>
  <c r="W60" i="2"/>
  <c r="T79" i="2"/>
  <c r="U79" i="2" s="1"/>
  <c r="V79" i="2" s="1"/>
  <c r="W79" i="2"/>
  <c r="T63" i="2"/>
  <c r="U63" i="2" s="1"/>
  <c r="V63" i="2" s="1"/>
  <c r="W63" i="2"/>
  <c r="W37" i="2"/>
  <c r="T37" i="2"/>
  <c r="U37" i="2" s="1"/>
  <c r="V37" i="2" s="1"/>
  <c r="W16" i="2"/>
  <c r="T16" i="2"/>
  <c r="U16" i="2" s="1"/>
  <c r="V16" i="2" s="1"/>
  <c r="W39" i="2"/>
  <c r="T39" i="2"/>
  <c r="U39" i="2" s="1"/>
  <c r="V39" i="2" s="1"/>
  <c r="W34" i="2"/>
  <c r="T34" i="2"/>
  <c r="U34" i="2" s="1"/>
  <c r="V34" i="2" s="1"/>
  <c r="W24" i="2"/>
  <c r="T24" i="2"/>
  <c r="U24" i="2" s="1"/>
  <c r="V24" i="2" s="1"/>
  <c r="AC20" i="2" l="1"/>
  <c r="AC51" i="2"/>
  <c r="AC27" i="2"/>
  <c r="AC63" i="2"/>
  <c r="AC60" i="2"/>
  <c r="AC65" i="2"/>
  <c r="AC70" i="2"/>
  <c r="AC18" i="2"/>
  <c r="AC25" i="2"/>
  <c r="AC10" i="2"/>
  <c r="AC67" i="2"/>
  <c r="AC64" i="2"/>
  <c r="AC69" i="2"/>
  <c r="I112" i="3"/>
  <c r="J5" i="3"/>
  <c r="J112" i="3" s="1"/>
  <c r="AC24" i="2"/>
  <c r="AC11" i="2"/>
  <c r="AC66" i="2"/>
  <c r="AC30" i="2"/>
  <c r="AC54" i="2"/>
  <c r="AC39" i="2"/>
  <c r="AC37" i="2"/>
  <c r="AC19" i="2"/>
  <c r="AC12" i="2"/>
  <c r="AC43" i="2"/>
  <c r="AC52" i="2"/>
  <c r="AC59" i="2"/>
  <c r="AC58" i="2"/>
  <c r="AC21" i="2"/>
  <c r="AC26" i="2"/>
  <c r="AC57" i="2"/>
  <c r="AC9" i="2"/>
  <c r="AC17" i="2"/>
  <c r="AC75" i="2"/>
  <c r="AC77" i="2"/>
  <c r="AC46" i="2"/>
  <c r="AC71" i="2"/>
  <c r="AC72" i="2"/>
  <c r="AC73" i="2"/>
  <c r="AC40" i="2"/>
  <c r="AC41" i="2"/>
  <c r="AC48" i="2"/>
  <c r="AC42" i="2"/>
  <c r="AC36" i="2"/>
  <c r="AC33" i="2"/>
  <c r="T86" i="2"/>
  <c r="AC56" i="2"/>
  <c r="AC31" i="2"/>
  <c r="AC13" i="2"/>
  <c r="AC82" i="2"/>
  <c r="AC53" i="2"/>
  <c r="AC61" i="2"/>
  <c r="AC74" i="2"/>
  <c r="AC76" i="2"/>
  <c r="AC22" i="2"/>
  <c r="AC79" i="2"/>
  <c r="AC80" i="2"/>
  <c r="AC81" i="2"/>
  <c r="AC14" i="2"/>
  <c r="AC78" i="2"/>
  <c r="AC55" i="2"/>
  <c r="AC83" i="2"/>
  <c r="AC84" i="2"/>
  <c r="AC68" i="2"/>
  <c r="AC6" i="2"/>
  <c r="AC62" i="2"/>
  <c r="AC28" i="2"/>
  <c r="AC47" i="2"/>
  <c r="AC23" i="2"/>
  <c r="AC44" i="2"/>
  <c r="AC8" i="2"/>
  <c r="AC35" i="2"/>
  <c r="AC15" i="2"/>
  <c r="AC7" i="2"/>
  <c r="AC34" i="2"/>
  <c r="AC16" i="2"/>
  <c r="AC38" i="2"/>
  <c r="AC29" i="2"/>
  <c r="AC32" i="2"/>
  <c r="W86" i="2"/>
  <c r="V5" i="2" l="1"/>
  <c r="AC5" i="2" s="1"/>
  <c r="U86" i="2"/>
  <c r="V86" i="2" l="1"/>
  <c r="AC86" i="2"/>
  <c r="R5" i="1" l="1"/>
  <c r="R6" i="1"/>
  <c r="AB6" i="1"/>
  <c r="R7" i="1"/>
  <c r="AB7" i="1"/>
  <c r="R8" i="1"/>
  <c r="AB8" i="1"/>
  <c r="R9" i="1"/>
  <c r="AB9" i="1"/>
  <c r="R10" i="1"/>
  <c r="AB10" i="1"/>
  <c r="R11" i="1"/>
  <c r="AB11" i="1"/>
  <c r="R12" i="1"/>
  <c r="AB12" i="1"/>
  <c r="R13" i="1"/>
  <c r="AB13" i="1"/>
  <c r="R14" i="1"/>
  <c r="AB14" i="1"/>
  <c r="R15" i="1"/>
  <c r="AB15" i="1"/>
  <c r="R16" i="1"/>
  <c r="AB16" i="1"/>
  <c r="R17" i="1"/>
  <c r="AB17" i="1"/>
  <c r="R18" i="1"/>
  <c r="AB18" i="1"/>
  <c r="R19" i="1"/>
  <c r="AB19" i="1"/>
  <c r="R20" i="1"/>
  <c r="AB20" i="1"/>
  <c r="R21" i="1"/>
  <c r="AB21" i="1"/>
  <c r="R22" i="1"/>
  <c r="AB22" i="1"/>
  <c r="R23" i="1"/>
  <c r="AB23" i="1"/>
  <c r="R24" i="1"/>
  <c r="AB24" i="1"/>
  <c r="R25" i="1"/>
  <c r="AB25" i="1"/>
  <c r="R26" i="1"/>
  <c r="AB26" i="1"/>
  <c r="R27" i="1"/>
  <c r="AB27" i="1"/>
  <c r="R28" i="1"/>
  <c r="AB28" i="1"/>
  <c r="R29" i="1"/>
  <c r="AB29" i="1"/>
  <c r="R30" i="1"/>
  <c r="AB30" i="1"/>
  <c r="R31" i="1"/>
  <c r="AB31" i="1"/>
  <c r="R32" i="1"/>
  <c r="AB32" i="1"/>
  <c r="R33" i="1"/>
  <c r="AB33" i="1"/>
  <c r="R34" i="1"/>
  <c r="AB34" i="1"/>
  <c r="R35" i="1"/>
  <c r="AB35" i="1"/>
  <c r="R36" i="1"/>
  <c r="AB36" i="1"/>
  <c r="R37" i="1"/>
  <c r="AB37" i="1"/>
  <c r="R38" i="1"/>
  <c r="AB38" i="1"/>
  <c r="R39" i="1"/>
  <c r="AB39" i="1"/>
  <c r="R40" i="1"/>
  <c r="AB40" i="1"/>
  <c r="R41" i="1"/>
  <c r="AB41" i="1"/>
  <c r="R42" i="1"/>
  <c r="AB42" i="1"/>
  <c r="R43" i="1"/>
  <c r="AB43" i="1"/>
  <c r="R44" i="1"/>
  <c r="AB44" i="1"/>
  <c r="R45" i="1"/>
  <c r="AB45" i="1"/>
  <c r="R46" i="1"/>
  <c r="AB46" i="1"/>
  <c r="R47" i="1"/>
  <c r="AB47" i="1"/>
  <c r="R48" i="1"/>
  <c r="AB48" i="1"/>
  <c r="R49" i="1"/>
  <c r="AB49" i="1"/>
  <c r="R50" i="1"/>
  <c r="AB50" i="1"/>
  <c r="R51" i="1"/>
  <c r="AB51" i="1"/>
  <c r="R52" i="1"/>
  <c r="AB52" i="1"/>
  <c r="R53" i="1"/>
  <c r="AB53" i="1"/>
  <c r="R54" i="1"/>
  <c r="AB54" i="1"/>
  <c r="R55" i="1"/>
  <c r="AB55" i="1"/>
  <c r="R56" i="1"/>
  <c r="AB56" i="1"/>
  <c r="R57" i="1"/>
  <c r="AB57" i="1"/>
  <c r="R58" i="1"/>
  <c r="AB58" i="1"/>
  <c r="R59" i="1"/>
  <c r="AB59" i="1"/>
  <c r="R60" i="1"/>
  <c r="AB60" i="1"/>
  <c r="R61" i="1"/>
  <c r="AB61" i="1"/>
  <c r="R62" i="1"/>
  <c r="AB62" i="1"/>
  <c r="R63" i="1"/>
  <c r="AB63" i="1"/>
  <c r="R64" i="1"/>
  <c r="AB64" i="1"/>
  <c r="R65" i="1"/>
  <c r="AB65" i="1"/>
  <c r="R66" i="1"/>
  <c r="AB66" i="1"/>
  <c r="R67" i="1"/>
  <c r="AB67" i="1"/>
  <c r="R68" i="1"/>
  <c r="AB68" i="1"/>
  <c r="R69" i="1"/>
  <c r="AB69" i="1"/>
  <c r="R70" i="1"/>
  <c r="AB70" i="1"/>
  <c r="R71" i="1"/>
  <c r="AB71" i="1"/>
  <c r="R72" i="1"/>
  <c r="AB72" i="1"/>
  <c r="R73" i="1"/>
  <c r="AB73" i="1"/>
  <c r="R74" i="1"/>
  <c r="AB74" i="1"/>
  <c r="R75" i="1"/>
  <c r="AB75" i="1"/>
  <c r="R76" i="1"/>
  <c r="AB76" i="1"/>
  <c r="R77" i="1"/>
  <c r="AB77" i="1"/>
  <c r="R78" i="1"/>
  <c r="AB78" i="1"/>
  <c r="R79" i="1"/>
  <c r="AB79" i="1"/>
  <c r="R80" i="1"/>
  <c r="AB80" i="1"/>
  <c r="R81" i="1"/>
  <c r="AB81" i="1"/>
  <c r="R82" i="1"/>
  <c r="AB82" i="1"/>
  <c r="R83" i="1"/>
  <c r="AB83" i="1"/>
  <c r="R84" i="1"/>
  <c r="AB84" i="1"/>
  <c r="R85" i="1"/>
  <c r="AB85" i="1"/>
  <c r="R86" i="1"/>
  <c r="AB86" i="1"/>
  <c r="R87" i="1"/>
  <c r="AB87" i="1"/>
  <c r="R88" i="1"/>
  <c r="AB88" i="1"/>
  <c r="R89" i="1"/>
  <c r="AB89" i="1"/>
  <c r="R90" i="1"/>
  <c r="AB90" i="1"/>
  <c r="R91" i="1"/>
  <c r="AB91" i="1"/>
  <c r="R92" i="1"/>
  <c r="AB92" i="1"/>
  <c r="R93" i="1"/>
  <c r="AB93" i="1"/>
  <c r="R94" i="1"/>
  <c r="AB94" i="1"/>
  <c r="R95" i="1"/>
  <c r="AB95" i="1"/>
  <c r="R96" i="1"/>
  <c r="AB96" i="1"/>
  <c r="R97" i="1"/>
  <c r="AB97" i="1"/>
  <c r="R98" i="1"/>
  <c r="AB98" i="1"/>
  <c r="R99" i="1"/>
  <c r="AB99" i="1"/>
  <c r="R100" i="1"/>
  <c r="AB100" i="1"/>
  <c r="R101" i="1"/>
  <c r="AB101" i="1"/>
  <c r="R102" i="1"/>
  <c r="AB102" i="1"/>
  <c r="R103" i="1"/>
  <c r="AB103" i="1"/>
  <c r="R104" i="1"/>
  <c r="AB104" i="1"/>
  <c r="R105" i="1"/>
  <c r="AB105" i="1"/>
  <c r="R106" i="1"/>
  <c r="AB106" i="1"/>
  <c r="R107" i="1"/>
  <c r="AB107" i="1"/>
  <c r="R108" i="1"/>
  <c r="AB108" i="1"/>
  <c r="R109" i="1"/>
  <c r="AB109" i="1"/>
  <c r="R110" i="1"/>
  <c r="AB110" i="1"/>
  <c r="C112" i="1"/>
  <c r="D15" i="1" s="1"/>
  <c r="E15" i="1" s="1"/>
  <c r="F112" i="1"/>
  <c r="G112" i="1"/>
  <c r="K112" i="1"/>
  <c r="L112" i="1"/>
  <c r="Q112" i="1"/>
  <c r="D48" i="1" l="1"/>
  <c r="E48" i="1" s="1"/>
  <c r="H112" i="1"/>
  <c r="D44" i="1"/>
  <c r="E44" i="1" s="1"/>
  <c r="D61" i="1"/>
  <c r="E61" i="1" s="1"/>
  <c r="D46" i="1"/>
  <c r="E46" i="1" s="1"/>
  <c r="D36" i="1"/>
  <c r="E36" i="1" s="1"/>
  <c r="D57" i="1"/>
  <c r="E57" i="1" s="1"/>
  <c r="D50" i="1"/>
  <c r="E50" i="1" s="1"/>
  <c r="D62" i="1"/>
  <c r="E62" i="1" s="1"/>
  <c r="D54" i="1"/>
  <c r="E54" i="1" s="1"/>
  <c r="D52" i="1"/>
  <c r="E52" i="1" s="1"/>
  <c r="D41" i="1"/>
  <c r="E41" i="1" s="1"/>
  <c r="D39" i="1"/>
  <c r="E39" i="1" s="1"/>
  <c r="D29" i="1"/>
  <c r="E29" i="1" s="1"/>
  <c r="D23" i="1"/>
  <c r="E23" i="1" s="1"/>
  <c r="D60" i="1"/>
  <c r="E60" i="1" s="1"/>
  <c r="D58" i="1"/>
  <c r="E58" i="1" s="1"/>
  <c r="D56" i="1"/>
  <c r="E56" i="1" s="1"/>
  <c r="D49" i="1"/>
  <c r="E49" i="1" s="1"/>
  <c r="D45" i="1"/>
  <c r="E45" i="1" s="1"/>
  <c r="D37" i="1"/>
  <c r="E37" i="1" s="1"/>
  <c r="D27" i="1"/>
  <c r="E27" i="1" s="1"/>
  <c r="D17" i="1"/>
  <c r="E17" i="1" s="1"/>
  <c r="D53" i="1"/>
  <c r="E53" i="1" s="1"/>
  <c r="AB112" i="1"/>
  <c r="D42" i="1"/>
  <c r="E42" i="1" s="1"/>
  <c r="D40" i="1"/>
  <c r="E40" i="1" s="1"/>
  <c r="AA106" i="1"/>
  <c r="R112" i="1"/>
  <c r="S52" i="1" s="1"/>
  <c r="M112" i="1"/>
  <c r="D5" i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D25" i="1"/>
  <c r="E25" i="1" s="1"/>
  <c r="D26" i="1"/>
  <c r="E26" i="1" s="1"/>
  <c r="D28" i="1"/>
  <c r="E28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59" i="1"/>
  <c r="E59" i="1" s="1"/>
  <c r="D55" i="1"/>
  <c r="E55" i="1" s="1"/>
  <c r="D51" i="1"/>
  <c r="E51" i="1" s="1"/>
  <c r="D47" i="1"/>
  <c r="E47" i="1" s="1"/>
  <c r="D43" i="1"/>
  <c r="E43" i="1" s="1"/>
  <c r="D38" i="1"/>
  <c r="E38" i="1" s="1"/>
  <c r="D21" i="1"/>
  <c r="E21" i="1" s="1"/>
  <c r="D13" i="1"/>
  <c r="E13" i="1" s="1"/>
  <c r="D19" i="1"/>
  <c r="E19" i="1" s="1"/>
  <c r="N6" i="1" l="1"/>
  <c r="O6" i="1" s="1"/>
  <c r="N7" i="1"/>
  <c r="O7" i="1" s="1"/>
  <c r="N23" i="1"/>
  <c r="O23" i="1" s="1"/>
  <c r="N39" i="1"/>
  <c r="O39" i="1" s="1"/>
  <c r="N55" i="1"/>
  <c r="O55" i="1" s="1"/>
  <c r="N71" i="1"/>
  <c r="O71" i="1" s="1"/>
  <c r="N87" i="1"/>
  <c r="O87" i="1" s="1"/>
  <c r="N103" i="1"/>
  <c r="O103" i="1" s="1"/>
  <c r="N16" i="1"/>
  <c r="O16" i="1" s="1"/>
  <c r="N32" i="1"/>
  <c r="O32" i="1" s="1"/>
  <c r="N48" i="1"/>
  <c r="O48" i="1" s="1"/>
  <c r="N64" i="1"/>
  <c r="O64" i="1" s="1"/>
  <c r="N80" i="1"/>
  <c r="O80" i="1" s="1"/>
  <c r="N96" i="1"/>
  <c r="O96" i="1" s="1"/>
  <c r="N9" i="1"/>
  <c r="O9" i="1" s="1"/>
  <c r="N25" i="1"/>
  <c r="O25" i="1" s="1"/>
  <c r="N41" i="1"/>
  <c r="O41" i="1" s="1"/>
  <c r="N57" i="1"/>
  <c r="O57" i="1" s="1"/>
  <c r="N73" i="1"/>
  <c r="O73" i="1" s="1"/>
  <c r="N89" i="1"/>
  <c r="O89" i="1" s="1"/>
  <c r="N105" i="1"/>
  <c r="O105" i="1" s="1"/>
  <c r="N18" i="1"/>
  <c r="O18" i="1" s="1"/>
  <c r="N34" i="1"/>
  <c r="O34" i="1" s="1"/>
  <c r="N50" i="1"/>
  <c r="O50" i="1" s="1"/>
  <c r="N66" i="1"/>
  <c r="O66" i="1" s="1"/>
  <c r="N82" i="1"/>
  <c r="O82" i="1" s="1"/>
  <c r="N98" i="1"/>
  <c r="O98" i="1" s="1"/>
  <c r="N31" i="1"/>
  <c r="O31" i="1" s="1"/>
  <c r="N63" i="1"/>
  <c r="O63" i="1" s="1"/>
  <c r="N95" i="1"/>
  <c r="O95" i="1" s="1"/>
  <c r="N24" i="1"/>
  <c r="O24" i="1" s="1"/>
  <c r="N56" i="1"/>
  <c r="O56" i="1" s="1"/>
  <c r="N88" i="1"/>
  <c r="O88" i="1" s="1"/>
  <c r="N33" i="1"/>
  <c r="O33" i="1" s="1"/>
  <c r="N65" i="1"/>
  <c r="O65" i="1" s="1"/>
  <c r="N97" i="1"/>
  <c r="O97" i="1" s="1"/>
  <c r="N26" i="1"/>
  <c r="O26" i="1" s="1"/>
  <c r="N58" i="1"/>
  <c r="O58" i="1" s="1"/>
  <c r="N90" i="1"/>
  <c r="O90" i="1" s="1"/>
  <c r="N19" i="1"/>
  <c r="O19" i="1" s="1"/>
  <c r="N51" i="1"/>
  <c r="O51" i="1" s="1"/>
  <c r="N11" i="1"/>
  <c r="O11" i="1" s="1"/>
  <c r="N27" i="1"/>
  <c r="O27" i="1" s="1"/>
  <c r="N43" i="1"/>
  <c r="O43" i="1" s="1"/>
  <c r="N59" i="1"/>
  <c r="O59" i="1" s="1"/>
  <c r="N75" i="1"/>
  <c r="O75" i="1" s="1"/>
  <c r="N91" i="1"/>
  <c r="O91" i="1" s="1"/>
  <c r="N107" i="1"/>
  <c r="O107" i="1" s="1"/>
  <c r="N20" i="1"/>
  <c r="O20" i="1" s="1"/>
  <c r="N36" i="1"/>
  <c r="O36" i="1" s="1"/>
  <c r="N52" i="1"/>
  <c r="O52" i="1" s="1"/>
  <c r="N68" i="1"/>
  <c r="O68" i="1" s="1"/>
  <c r="N84" i="1"/>
  <c r="O84" i="1" s="1"/>
  <c r="N100" i="1"/>
  <c r="O100" i="1" s="1"/>
  <c r="N13" i="1"/>
  <c r="O13" i="1" s="1"/>
  <c r="N29" i="1"/>
  <c r="O29" i="1" s="1"/>
  <c r="N45" i="1"/>
  <c r="O45" i="1" s="1"/>
  <c r="N61" i="1"/>
  <c r="O61" i="1" s="1"/>
  <c r="N77" i="1"/>
  <c r="O77" i="1" s="1"/>
  <c r="N93" i="1"/>
  <c r="O93" i="1" s="1"/>
  <c r="N109" i="1"/>
  <c r="O109" i="1" s="1"/>
  <c r="N5" i="1"/>
  <c r="O5" i="1" s="1"/>
  <c r="N22" i="1"/>
  <c r="O22" i="1" s="1"/>
  <c r="N38" i="1"/>
  <c r="O38" i="1" s="1"/>
  <c r="N54" i="1"/>
  <c r="O54" i="1" s="1"/>
  <c r="N70" i="1"/>
  <c r="O70" i="1" s="1"/>
  <c r="N86" i="1"/>
  <c r="O86" i="1" s="1"/>
  <c r="N102" i="1"/>
  <c r="O102" i="1" s="1"/>
  <c r="N15" i="1"/>
  <c r="O15" i="1" s="1"/>
  <c r="N47" i="1"/>
  <c r="O47" i="1" s="1"/>
  <c r="N79" i="1"/>
  <c r="O79" i="1" s="1"/>
  <c r="N8" i="1"/>
  <c r="O8" i="1" s="1"/>
  <c r="N40" i="1"/>
  <c r="O40" i="1" s="1"/>
  <c r="N72" i="1"/>
  <c r="O72" i="1" s="1"/>
  <c r="N104" i="1"/>
  <c r="O104" i="1" s="1"/>
  <c r="N17" i="1"/>
  <c r="O17" i="1" s="1"/>
  <c r="N49" i="1"/>
  <c r="O49" i="1" s="1"/>
  <c r="N81" i="1"/>
  <c r="O81" i="1" s="1"/>
  <c r="N10" i="1"/>
  <c r="O10" i="1" s="1"/>
  <c r="N42" i="1"/>
  <c r="O42" i="1" s="1"/>
  <c r="N74" i="1"/>
  <c r="O74" i="1" s="1"/>
  <c r="N106" i="1"/>
  <c r="O106" i="1" s="1"/>
  <c r="N35" i="1"/>
  <c r="O35" i="1" s="1"/>
  <c r="N67" i="1"/>
  <c r="O67" i="1" s="1"/>
  <c r="N44" i="1"/>
  <c r="O44" i="1" s="1"/>
  <c r="N108" i="1"/>
  <c r="O108" i="1" s="1"/>
  <c r="N53" i="1"/>
  <c r="O53" i="1" s="1"/>
  <c r="N14" i="1"/>
  <c r="O14" i="1" s="1"/>
  <c r="N78" i="1"/>
  <c r="O78" i="1" s="1"/>
  <c r="N30" i="1"/>
  <c r="O30" i="1" s="1"/>
  <c r="N83" i="1"/>
  <c r="O83" i="1" s="1"/>
  <c r="N12" i="1"/>
  <c r="O12" i="1" s="1"/>
  <c r="N85" i="1"/>
  <c r="O85" i="1" s="1"/>
  <c r="N110" i="1"/>
  <c r="O110" i="1" s="1"/>
  <c r="N92" i="1"/>
  <c r="O92" i="1" s="1"/>
  <c r="N37" i="1"/>
  <c r="O37" i="1" s="1"/>
  <c r="N62" i="1"/>
  <c r="O62" i="1" s="1"/>
  <c r="N60" i="1"/>
  <c r="O60" i="1" s="1"/>
  <c r="N69" i="1"/>
  <c r="O69" i="1" s="1"/>
  <c r="N94" i="1"/>
  <c r="O94" i="1" s="1"/>
  <c r="N76" i="1"/>
  <c r="O76" i="1" s="1"/>
  <c r="N21" i="1"/>
  <c r="O21" i="1" s="1"/>
  <c r="N46" i="1"/>
  <c r="O46" i="1" s="1"/>
  <c r="N99" i="1"/>
  <c r="O99" i="1" s="1"/>
  <c r="N28" i="1"/>
  <c r="O28" i="1" s="1"/>
  <c r="N101" i="1"/>
  <c r="O101" i="1" s="1"/>
  <c r="I6" i="1"/>
  <c r="J6" i="1" s="1"/>
  <c r="I18" i="1"/>
  <c r="I16" i="1"/>
  <c r="I32" i="1"/>
  <c r="I48" i="1"/>
  <c r="J48" i="1" s="1"/>
  <c r="I64" i="1"/>
  <c r="I80" i="1"/>
  <c r="I96" i="1"/>
  <c r="I25" i="1"/>
  <c r="J25" i="1" s="1"/>
  <c r="I41" i="1"/>
  <c r="J41" i="1" s="1"/>
  <c r="I57" i="1"/>
  <c r="I73" i="1"/>
  <c r="I89" i="1"/>
  <c r="J89" i="1" s="1"/>
  <c r="I106" i="1"/>
  <c r="J106" i="1" s="1"/>
  <c r="I22" i="1"/>
  <c r="I50" i="1"/>
  <c r="I66" i="1"/>
  <c r="J66" i="1" s="1"/>
  <c r="I82" i="1"/>
  <c r="J82" i="1" s="1"/>
  <c r="I98" i="1"/>
  <c r="I14" i="1"/>
  <c r="I11" i="1"/>
  <c r="I27" i="1"/>
  <c r="J27" i="1" s="1"/>
  <c r="I43" i="1"/>
  <c r="I59" i="1"/>
  <c r="I75" i="1"/>
  <c r="I91" i="1"/>
  <c r="I108" i="1"/>
  <c r="I8" i="1"/>
  <c r="I40" i="1"/>
  <c r="I72" i="1"/>
  <c r="J72" i="1" s="1"/>
  <c r="I105" i="1"/>
  <c r="I33" i="1"/>
  <c r="I65" i="1"/>
  <c r="I97" i="1"/>
  <c r="I42" i="1"/>
  <c r="I74" i="1"/>
  <c r="I107" i="1"/>
  <c r="J107" i="1" s="1"/>
  <c r="I34" i="1"/>
  <c r="I35" i="1"/>
  <c r="I67" i="1"/>
  <c r="I100" i="1"/>
  <c r="J100" i="1" s="1"/>
  <c r="I5" i="1"/>
  <c r="J5" i="1" s="1"/>
  <c r="I28" i="1"/>
  <c r="I60" i="1"/>
  <c r="J60" i="1" s="1"/>
  <c r="I92" i="1"/>
  <c r="J92" i="1" s="1"/>
  <c r="I30" i="1"/>
  <c r="J30" i="1" s="1"/>
  <c r="I20" i="1"/>
  <c r="I36" i="1"/>
  <c r="I52" i="1"/>
  <c r="J52" i="1" s="1"/>
  <c r="I68" i="1"/>
  <c r="J68" i="1" s="1"/>
  <c r="I84" i="1"/>
  <c r="I101" i="1"/>
  <c r="J101" i="1" s="1"/>
  <c r="I29" i="1"/>
  <c r="I45" i="1"/>
  <c r="J45" i="1" s="1"/>
  <c r="I61" i="1"/>
  <c r="I77" i="1"/>
  <c r="I93" i="1"/>
  <c r="J93" i="1" s="1"/>
  <c r="I110" i="1"/>
  <c r="J110" i="1" s="1"/>
  <c r="I38" i="1"/>
  <c r="I54" i="1"/>
  <c r="I70" i="1"/>
  <c r="I86" i="1"/>
  <c r="I103" i="1"/>
  <c r="I26" i="1"/>
  <c r="I15" i="1"/>
  <c r="I31" i="1"/>
  <c r="I47" i="1"/>
  <c r="I63" i="1"/>
  <c r="J63" i="1" s="1"/>
  <c r="I79" i="1"/>
  <c r="J79" i="1" s="1"/>
  <c r="I95" i="1"/>
  <c r="J95" i="1" s="1"/>
  <c r="I9" i="1"/>
  <c r="I24" i="1"/>
  <c r="I56" i="1"/>
  <c r="J56" i="1" s="1"/>
  <c r="I88" i="1"/>
  <c r="J88" i="1" s="1"/>
  <c r="I13" i="1"/>
  <c r="I49" i="1"/>
  <c r="I81" i="1"/>
  <c r="J81" i="1" s="1"/>
  <c r="I58" i="1"/>
  <c r="J58" i="1" s="1"/>
  <c r="I90" i="1"/>
  <c r="I17" i="1"/>
  <c r="J17" i="1" s="1"/>
  <c r="I19" i="1"/>
  <c r="J19" i="1" s="1"/>
  <c r="I51" i="1"/>
  <c r="I83" i="1"/>
  <c r="I12" i="1"/>
  <c r="I44" i="1"/>
  <c r="J44" i="1" s="1"/>
  <c r="I76" i="1"/>
  <c r="J76" i="1" s="1"/>
  <c r="I109" i="1"/>
  <c r="I21" i="1"/>
  <c r="J21" i="1" s="1"/>
  <c r="I85" i="1"/>
  <c r="J85" i="1" s="1"/>
  <c r="I94" i="1"/>
  <c r="J94" i="1" s="1"/>
  <c r="I10" i="1"/>
  <c r="I55" i="1"/>
  <c r="J55" i="1" s="1"/>
  <c r="I99" i="1"/>
  <c r="J99" i="1" s="1"/>
  <c r="I7" i="1"/>
  <c r="I62" i="1"/>
  <c r="I87" i="1"/>
  <c r="J87" i="1" s="1"/>
  <c r="I69" i="1"/>
  <c r="J69" i="1" s="1"/>
  <c r="I39" i="1"/>
  <c r="I37" i="1"/>
  <c r="I102" i="1"/>
  <c r="J102" i="1" s="1"/>
  <c r="I46" i="1"/>
  <c r="I71" i="1"/>
  <c r="I53" i="1"/>
  <c r="I23" i="1"/>
  <c r="J23" i="1" s="1"/>
  <c r="I78" i="1"/>
  <c r="J78" i="1" s="1"/>
  <c r="I104" i="1"/>
  <c r="J104" i="1" s="1"/>
  <c r="S6" i="1"/>
  <c r="T6" i="1" s="1"/>
  <c r="J105" i="1"/>
  <c r="J97" i="1"/>
  <c r="J73" i="1"/>
  <c r="J65" i="1"/>
  <c r="J57" i="1"/>
  <c r="J49" i="1"/>
  <c r="J33" i="1"/>
  <c r="J9" i="1"/>
  <c r="J13" i="1"/>
  <c r="J77" i="1"/>
  <c r="J61" i="1"/>
  <c r="J29" i="1"/>
  <c r="J8" i="1"/>
  <c r="J37" i="1"/>
  <c r="J16" i="1"/>
  <c r="J18" i="1"/>
  <c r="J14" i="1"/>
  <c r="J109" i="1"/>
  <c r="J53" i="1"/>
  <c r="J22" i="1"/>
  <c r="J10" i="1"/>
  <c r="J24" i="1"/>
  <c r="J40" i="1"/>
  <c r="J26" i="1"/>
  <c r="J90" i="1"/>
  <c r="J50" i="1"/>
  <c r="J64" i="1"/>
  <c r="J46" i="1"/>
  <c r="J62" i="1"/>
  <c r="J11" i="1"/>
  <c r="J28" i="1"/>
  <c r="J103" i="1"/>
  <c r="J32" i="1"/>
  <c r="J54" i="1"/>
  <c r="J86" i="1"/>
  <c r="J47" i="1"/>
  <c r="J39" i="1"/>
  <c r="J96" i="1"/>
  <c r="J43" i="1"/>
  <c r="J75" i="1"/>
  <c r="J7" i="1"/>
  <c r="J42" i="1"/>
  <c r="J98" i="1"/>
  <c r="J20" i="1"/>
  <c r="J71" i="1"/>
  <c r="J80" i="1"/>
  <c r="J35" i="1"/>
  <c r="J51" i="1"/>
  <c r="J67" i="1"/>
  <c r="J83" i="1"/>
  <c r="J15" i="1"/>
  <c r="J36" i="1"/>
  <c r="J31" i="1"/>
  <c r="J12" i="1"/>
  <c r="J38" i="1"/>
  <c r="J70" i="1"/>
  <c r="J108" i="1"/>
  <c r="J74" i="1"/>
  <c r="J34" i="1"/>
  <c r="J59" i="1"/>
  <c r="J91" i="1"/>
  <c r="J84" i="1"/>
  <c r="S19" i="1"/>
  <c r="T19" i="1" s="1"/>
  <c r="S16" i="1"/>
  <c r="W16" i="1" s="1"/>
  <c r="AA30" i="1"/>
  <c r="AA28" i="1"/>
  <c r="AA24" i="1"/>
  <c r="AA10" i="1"/>
  <c r="AA83" i="1"/>
  <c r="AA34" i="1"/>
  <c r="AA26" i="1"/>
  <c r="AA94" i="1"/>
  <c r="AA43" i="1"/>
  <c r="AA25" i="1"/>
  <c r="AA59" i="1"/>
  <c r="AA95" i="1"/>
  <c r="AA33" i="1"/>
  <c r="AA68" i="1"/>
  <c r="AA79" i="1"/>
  <c r="AA104" i="1"/>
  <c r="AA47" i="1"/>
  <c r="AA90" i="1"/>
  <c r="S43" i="1"/>
  <c r="W43" i="1" s="1"/>
  <c r="S38" i="1"/>
  <c r="W38" i="1" s="1"/>
  <c r="S11" i="1"/>
  <c r="W11" i="1" s="1"/>
  <c r="S29" i="1"/>
  <c r="W29" i="1" s="1"/>
  <c r="AA78" i="1"/>
  <c r="AA5" i="1"/>
  <c r="AA39" i="1"/>
  <c r="AA51" i="1"/>
  <c r="AA84" i="1"/>
  <c r="AA100" i="1"/>
  <c r="AA60" i="1"/>
  <c r="S21" i="1"/>
  <c r="T21" i="1" s="1"/>
  <c r="AA77" i="1"/>
  <c r="AA88" i="1"/>
  <c r="AA99" i="1"/>
  <c r="AA110" i="1"/>
  <c r="AA74" i="1"/>
  <c r="S12" i="1"/>
  <c r="T12" i="1" s="1"/>
  <c r="S33" i="1"/>
  <c r="W33" i="1" s="1"/>
  <c r="S26" i="1"/>
  <c r="W26" i="1" s="1"/>
  <c r="S32" i="1"/>
  <c r="W32" i="1" s="1"/>
  <c r="S46" i="1"/>
  <c r="T46" i="1" s="1"/>
  <c r="AA66" i="1"/>
  <c r="S13" i="1"/>
  <c r="T13" i="1" s="1"/>
  <c r="AA6" i="1"/>
  <c r="S25" i="1"/>
  <c r="W25" i="1" s="1"/>
  <c r="AA7" i="1"/>
  <c r="S18" i="1"/>
  <c r="T18" i="1" s="1"/>
  <c r="S31" i="1"/>
  <c r="T31" i="1" s="1"/>
  <c r="S35" i="1"/>
  <c r="T35" i="1" s="1"/>
  <c r="S36" i="1"/>
  <c r="T36" i="1" s="1"/>
  <c r="S24" i="1"/>
  <c r="W24" i="1" s="1"/>
  <c r="S37" i="1"/>
  <c r="W37" i="1" s="1"/>
  <c r="AA35" i="1"/>
  <c r="AA52" i="1"/>
  <c r="AA44" i="1"/>
  <c r="AA53" i="1"/>
  <c r="AA61" i="1"/>
  <c r="AA71" i="1"/>
  <c r="AA80" i="1"/>
  <c r="AA86" i="1"/>
  <c r="AA91" i="1"/>
  <c r="AA96" i="1"/>
  <c r="AA102" i="1"/>
  <c r="AA107" i="1"/>
  <c r="AA48" i="1"/>
  <c r="AA62" i="1"/>
  <c r="AA70" i="1"/>
  <c r="S17" i="1"/>
  <c r="T17" i="1" s="1"/>
  <c r="AA8" i="1"/>
  <c r="S27" i="1"/>
  <c r="W27" i="1" s="1"/>
  <c r="AA9" i="1"/>
  <c r="S20" i="1"/>
  <c r="W20" i="1" s="1"/>
  <c r="AA32" i="1"/>
  <c r="AA31" i="1"/>
  <c r="AA37" i="1"/>
  <c r="AA38" i="1"/>
  <c r="S50" i="1"/>
  <c r="T50" i="1" s="1"/>
  <c r="AA40" i="1"/>
  <c r="S54" i="1"/>
  <c r="W54" i="1" s="1"/>
  <c r="S42" i="1"/>
  <c r="W42" i="1" s="1"/>
  <c r="S47" i="1"/>
  <c r="T47" i="1" s="1"/>
  <c r="AA55" i="1"/>
  <c r="AA56" i="1"/>
  <c r="AA36" i="1"/>
  <c r="AA64" i="1"/>
  <c r="AA72" i="1"/>
  <c r="AA63" i="1"/>
  <c r="AA82" i="1"/>
  <c r="AA87" i="1"/>
  <c r="AA92" i="1"/>
  <c r="AA98" i="1"/>
  <c r="AA103" i="1"/>
  <c r="AA108" i="1"/>
  <c r="S58" i="1"/>
  <c r="T58" i="1" s="1"/>
  <c r="AA69" i="1"/>
  <c r="T52" i="1"/>
  <c r="W52" i="1"/>
  <c r="S51" i="1"/>
  <c r="S15" i="1"/>
  <c r="S23" i="1"/>
  <c r="S14" i="1"/>
  <c r="S22" i="1"/>
  <c r="S39" i="1"/>
  <c r="S28" i="1"/>
  <c r="E5" i="1"/>
  <c r="D112" i="1"/>
  <c r="S30" i="1"/>
  <c r="S34" i="1"/>
  <c r="S44" i="1"/>
  <c r="S48" i="1"/>
  <c r="S59" i="1"/>
  <c r="AA67" i="1"/>
  <c r="AA75" i="1"/>
  <c r="AA81" i="1"/>
  <c r="AA85" i="1"/>
  <c r="AA89" i="1"/>
  <c r="AA93" i="1"/>
  <c r="AA97" i="1"/>
  <c r="AA101" i="1"/>
  <c r="AA105" i="1"/>
  <c r="AA109" i="1"/>
  <c r="AA45" i="1"/>
  <c r="AA76" i="1"/>
  <c r="S5" i="1"/>
  <c r="S7" i="1"/>
  <c r="S8" i="1"/>
  <c r="S9" i="1"/>
  <c r="S10" i="1"/>
  <c r="S41" i="1"/>
  <c r="S45" i="1"/>
  <c r="S61" i="1"/>
  <c r="S49" i="1"/>
  <c r="S40" i="1"/>
  <c r="S62" i="1"/>
  <c r="S66" i="1"/>
  <c r="S70" i="1"/>
  <c r="S74" i="1"/>
  <c r="S76" i="1"/>
  <c r="S78" i="1"/>
  <c r="S110" i="1"/>
  <c r="S65" i="1"/>
  <c r="S69" i="1"/>
  <c r="S73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55" i="1"/>
  <c r="S60" i="1"/>
  <c r="S64" i="1"/>
  <c r="S68" i="1"/>
  <c r="S72" i="1"/>
  <c r="S77" i="1"/>
  <c r="S79" i="1"/>
  <c r="S53" i="1"/>
  <c r="S57" i="1"/>
  <c r="S63" i="1"/>
  <c r="S71" i="1"/>
  <c r="S75" i="1"/>
  <c r="S67" i="1"/>
  <c r="S56" i="1"/>
  <c r="AA11" i="1"/>
  <c r="AA13" i="1"/>
  <c r="AA15" i="1"/>
  <c r="AA17" i="1"/>
  <c r="AA19" i="1"/>
  <c r="AA21" i="1"/>
  <c r="AA23" i="1"/>
  <c r="AA12" i="1"/>
  <c r="AA14" i="1"/>
  <c r="AA16" i="1"/>
  <c r="AA18" i="1"/>
  <c r="AA20" i="1"/>
  <c r="AA22" i="1"/>
  <c r="AA27" i="1"/>
  <c r="AA29" i="1"/>
  <c r="AA50" i="1"/>
  <c r="AA58" i="1"/>
  <c r="AA42" i="1"/>
  <c r="AA54" i="1"/>
  <c r="AA41" i="1"/>
  <c r="AA57" i="1"/>
  <c r="AA46" i="1"/>
  <c r="AA49" i="1"/>
  <c r="AA65" i="1"/>
  <c r="AA73" i="1"/>
  <c r="E112" i="1" l="1"/>
  <c r="W21" i="1"/>
  <c r="J112" i="1"/>
  <c r="W19" i="1"/>
  <c r="W35" i="1"/>
  <c r="T25" i="1"/>
  <c r="U25" i="1" s="1"/>
  <c r="V25" i="1" s="1"/>
  <c r="AC25" i="1" s="1"/>
  <c r="T43" i="1"/>
  <c r="U43" i="1" s="1"/>
  <c r="V43" i="1" s="1"/>
  <c r="AC43" i="1" s="1"/>
  <c r="T32" i="1"/>
  <c r="U32" i="1" s="1"/>
  <c r="V32" i="1" s="1"/>
  <c r="AC32" i="1" s="1"/>
  <c r="W12" i="1"/>
  <c r="W31" i="1"/>
  <c r="T16" i="1"/>
  <c r="U16" i="1" s="1"/>
  <c r="V16" i="1" s="1"/>
  <c r="AC16" i="1" s="1"/>
  <c r="W47" i="1"/>
  <c r="U21" i="1"/>
  <c r="V21" i="1" s="1"/>
  <c r="T37" i="1"/>
  <c r="U37" i="1" s="1"/>
  <c r="V37" i="1" s="1"/>
  <c r="AC37" i="1" s="1"/>
  <c r="W58" i="1"/>
  <c r="T29" i="1"/>
  <c r="U29" i="1" s="1"/>
  <c r="V29" i="1" s="1"/>
  <c r="AC29" i="1" s="1"/>
  <c r="T26" i="1"/>
  <c r="U26" i="1" s="1"/>
  <c r="V26" i="1" s="1"/>
  <c r="AC26" i="1" s="1"/>
  <c r="U36" i="1"/>
  <c r="V36" i="1" s="1"/>
  <c r="U52" i="1"/>
  <c r="V52" i="1" s="1"/>
  <c r="AC52" i="1" s="1"/>
  <c r="I112" i="1"/>
  <c r="T54" i="1"/>
  <c r="U54" i="1" s="1"/>
  <c r="V54" i="1" s="1"/>
  <c r="AC54" i="1" s="1"/>
  <c r="T27" i="1"/>
  <c r="U27" i="1" s="1"/>
  <c r="V27" i="1" s="1"/>
  <c r="AC27" i="1" s="1"/>
  <c r="T11" i="1"/>
  <c r="U11" i="1" s="1"/>
  <c r="V11" i="1" s="1"/>
  <c r="AC11" i="1" s="1"/>
  <c r="U47" i="1"/>
  <c r="V47" i="1" s="1"/>
  <c r="T33" i="1"/>
  <c r="U33" i="1" s="1"/>
  <c r="V33" i="1" s="1"/>
  <c r="AC33" i="1" s="1"/>
  <c r="U31" i="1"/>
  <c r="V31" i="1" s="1"/>
  <c r="T38" i="1"/>
  <c r="U38" i="1" s="1"/>
  <c r="V38" i="1" s="1"/>
  <c r="AC38" i="1" s="1"/>
  <c r="W46" i="1"/>
  <c r="T20" i="1"/>
  <c r="U20" i="1" s="1"/>
  <c r="V20" i="1" s="1"/>
  <c r="AC20" i="1" s="1"/>
  <c r="U18" i="1"/>
  <c r="V18" i="1" s="1"/>
  <c r="U19" i="1"/>
  <c r="V19" i="1" s="1"/>
  <c r="U46" i="1"/>
  <c r="V46" i="1" s="1"/>
  <c r="U58" i="1"/>
  <c r="V58" i="1" s="1"/>
  <c r="U35" i="1"/>
  <c r="V35" i="1" s="1"/>
  <c r="U12" i="1"/>
  <c r="V12" i="1" s="1"/>
  <c r="W50" i="1"/>
  <c r="U13" i="1"/>
  <c r="V13" i="1" s="1"/>
  <c r="U17" i="1"/>
  <c r="V17" i="1" s="1"/>
  <c r="T42" i="1"/>
  <c r="U42" i="1" s="1"/>
  <c r="V42" i="1" s="1"/>
  <c r="AC42" i="1" s="1"/>
  <c r="T24" i="1"/>
  <c r="U24" i="1" s="1"/>
  <c r="V24" i="1" s="1"/>
  <c r="AC24" i="1" s="1"/>
  <c r="W18" i="1"/>
  <c r="U50" i="1"/>
  <c r="V50" i="1" s="1"/>
  <c r="W36" i="1"/>
  <c r="W17" i="1"/>
  <c r="W13" i="1"/>
  <c r="W67" i="1"/>
  <c r="T67" i="1"/>
  <c r="U67" i="1" s="1"/>
  <c r="V67" i="1" s="1"/>
  <c r="W57" i="1"/>
  <c r="T57" i="1"/>
  <c r="U57" i="1" s="1"/>
  <c r="V57" i="1" s="1"/>
  <c r="W72" i="1"/>
  <c r="T72" i="1"/>
  <c r="U72" i="1" s="1"/>
  <c r="V72" i="1" s="1"/>
  <c r="T55" i="1"/>
  <c r="U55" i="1" s="1"/>
  <c r="V55" i="1" s="1"/>
  <c r="W55" i="1"/>
  <c r="W106" i="1"/>
  <c r="T106" i="1"/>
  <c r="U106" i="1" s="1"/>
  <c r="V106" i="1" s="1"/>
  <c r="W102" i="1"/>
  <c r="T102" i="1"/>
  <c r="U102" i="1" s="1"/>
  <c r="V102" i="1" s="1"/>
  <c r="W98" i="1"/>
  <c r="T98" i="1"/>
  <c r="U98" i="1" s="1"/>
  <c r="V98" i="1" s="1"/>
  <c r="W94" i="1"/>
  <c r="T94" i="1"/>
  <c r="U94" i="1" s="1"/>
  <c r="V94" i="1" s="1"/>
  <c r="W90" i="1"/>
  <c r="T90" i="1"/>
  <c r="U90" i="1" s="1"/>
  <c r="V90" i="1" s="1"/>
  <c r="W86" i="1"/>
  <c r="T86" i="1"/>
  <c r="U86" i="1" s="1"/>
  <c r="V86" i="1" s="1"/>
  <c r="W82" i="1"/>
  <c r="T82" i="1"/>
  <c r="U82" i="1" s="1"/>
  <c r="V82" i="1" s="1"/>
  <c r="W69" i="1"/>
  <c r="T69" i="1"/>
  <c r="U69" i="1" s="1"/>
  <c r="V69" i="1" s="1"/>
  <c r="W76" i="1"/>
  <c r="T76" i="1"/>
  <c r="U76" i="1" s="1"/>
  <c r="V76" i="1" s="1"/>
  <c r="W62" i="1"/>
  <c r="T62" i="1"/>
  <c r="U62" i="1" s="1"/>
  <c r="V62" i="1" s="1"/>
  <c r="W45" i="1"/>
  <c r="T45" i="1"/>
  <c r="U45" i="1" s="1"/>
  <c r="V45" i="1" s="1"/>
  <c r="W8" i="1"/>
  <c r="T8" i="1"/>
  <c r="U8" i="1" s="1"/>
  <c r="V8" i="1" s="1"/>
  <c r="T44" i="1"/>
  <c r="U44" i="1" s="1"/>
  <c r="V44" i="1" s="1"/>
  <c r="W44" i="1"/>
  <c r="W22" i="1"/>
  <c r="T22" i="1"/>
  <c r="U22" i="1" s="1"/>
  <c r="V22" i="1" s="1"/>
  <c r="W23" i="1"/>
  <c r="T23" i="1"/>
  <c r="U23" i="1" s="1"/>
  <c r="V23" i="1" s="1"/>
  <c r="W75" i="1"/>
  <c r="T75" i="1"/>
  <c r="U75" i="1" s="1"/>
  <c r="V75" i="1" s="1"/>
  <c r="W53" i="1"/>
  <c r="T53" i="1"/>
  <c r="U53" i="1" s="1"/>
  <c r="V53" i="1" s="1"/>
  <c r="W68" i="1"/>
  <c r="T68" i="1"/>
  <c r="U68" i="1" s="1"/>
  <c r="V68" i="1" s="1"/>
  <c r="W109" i="1"/>
  <c r="T109" i="1"/>
  <c r="U109" i="1" s="1"/>
  <c r="V109" i="1" s="1"/>
  <c r="W105" i="1"/>
  <c r="T105" i="1"/>
  <c r="U105" i="1" s="1"/>
  <c r="V105" i="1" s="1"/>
  <c r="W101" i="1"/>
  <c r="T101" i="1"/>
  <c r="U101" i="1" s="1"/>
  <c r="V101" i="1" s="1"/>
  <c r="W97" i="1"/>
  <c r="T97" i="1"/>
  <c r="U97" i="1" s="1"/>
  <c r="V97" i="1" s="1"/>
  <c r="W93" i="1"/>
  <c r="T93" i="1"/>
  <c r="U93" i="1" s="1"/>
  <c r="V93" i="1" s="1"/>
  <c r="W89" i="1"/>
  <c r="T89" i="1"/>
  <c r="U89" i="1" s="1"/>
  <c r="V89" i="1" s="1"/>
  <c r="W85" i="1"/>
  <c r="T85" i="1"/>
  <c r="U85" i="1" s="1"/>
  <c r="V85" i="1" s="1"/>
  <c r="W81" i="1"/>
  <c r="T81" i="1"/>
  <c r="U81" i="1" s="1"/>
  <c r="V81" i="1" s="1"/>
  <c r="W65" i="1"/>
  <c r="T65" i="1"/>
  <c r="U65" i="1" s="1"/>
  <c r="V65" i="1" s="1"/>
  <c r="W74" i="1"/>
  <c r="T74" i="1"/>
  <c r="U74" i="1" s="1"/>
  <c r="V74" i="1" s="1"/>
  <c r="T40" i="1"/>
  <c r="U40" i="1" s="1"/>
  <c r="V40" i="1" s="1"/>
  <c r="W40" i="1"/>
  <c r="W41" i="1"/>
  <c r="T41" i="1"/>
  <c r="U41" i="1" s="1"/>
  <c r="V41" i="1" s="1"/>
  <c r="W7" i="1"/>
  <c r="T7" i="1"/>
  <c r="U7" i="1" s="1"/>
  <c r="V7" i="1" s="1"/>
  <c r="W34" i="1"/>
  <c r="T34" i="1"/>
  <c r="U34" i="1" s="1"/>
  <c r="V34" i="1" s="1"/>
  <c r="W28" i="1"/>
  <c r="T28" i="1"/>
  <c r="U28" i="1" s="1"/>
  <c r="V28" i="1" s="1"/>
  <c r="W14" i="1"/>
  <c r="T14" i="1"/>
  <c r="U14" i="1" s="1"/>
  <c r="V14" i="1" s="1"/>
  <c r="W15" i="1"/>
  <c r="T15" i="1"/>
  <c r="U15" i="1" s="1"/>
  <c r="V15" i="1" s="1"/>
  <c r="T51" i="1"/>
  <c r="U51" i="1" s="1"/>
  <c r="V51" i="1" s="1"/>
  <c r="W51" i="1"/>
  <c r="W71" i="1"/>
  <c r="T71" i="1"/>
  <c r="U71" i="1" s="1"/>
  <c r="V71" i="1" s="1"/>
  <c r="W79" i="1"/>
  <c r="T79" i="1"/>
  <c r="U79" i="1" s="1"/>
  <c r="V79" i="1" s="1"/>
  <c r="W64" i="1"/>
  <c r="T64" i="1"/>
  <c r="U64" i="1" s="1"/>
  <c r="V64" i="1" s="1"/>
  <c r="W108" i="1"/>
  <c r="T108" i="1"/>
  <c r="U108" i="1" s="1"/>
  <c r="V108" i="1" s="1"/>
  <c r="W104" i="1"/>
  <c r="T104" i="1"/>
  <c r="U104" i="1" s="1"/>
  <c r="V104" i="1" s="1"/>
  <c r="W100" i="1"/>
  <c r="T100" i="1"/>
  <c r="U100" i="1" s="1"/>
  <c r="V100" i="1" s="1"/>
  <c r="W96" i="1"/>
  <c r="T96" i="1"/>
  <c r="U96" i="1" s="1"/>
  <c r="V96" i="1" s="1"/>
  <c r="W92" i="1"/>
  <c r="T92" i="1"/>
  <c r="U92" i="1" s="1"/>
  <c r="V92" i="1" s="1"/>
  <c r="W88" i="1"/>
  <c r="T88" i="1"/>
  <c r="U88" i="1" s="1"/>
  <c r="V88" i="1" s="1"/>
  <c r="W84" i="1"/>
  <c r="T84" i="1"/>
  <c r="U84" i="1" s="1"/>
  <c r="V84" i="1" s="1"/>
  <c r="W80" i="1"/>
  <c r="T80" i="1"/>
  <c r="U80" i="1" s="1"/>
  <c r="V80" i="1" s="1"/>
  <c r="W110" i="1"/>
  <c r="T110" i="1"/>
  <c r="U110" i="1" s="1"/>
  <c r="V110" i="1" s="1"/>
  <c r="W70" i="1"/>
  <c r="T70" i="1"/>
  <c r="U70" i="1" s="1"/>
  <c r="V70" i="1" s="1"/>
  <c r="W49" i="1"/>
  <c r="T49" i="1"/>
  <c r="U49" i="1" s="1"/>
  <c r="V49" i="1" s="1"/>
  <c r="W10" i="1"/>
  <c r="T10" i="1"/>
  <c r="U10" i="1" s="1"/>
  <c r="V10" i="1" s="1"/>
  <c r="W6" i="1"/>
  <c r="U6" i="1"/>
  <c r="O112" i="1"/>
  <c r="N112" i="1"/>
  <c r="T59" i="1"/>
  <c r="U59" i="1" s="1"/>
  <c r="V59" i="1" s="1"/>
  <c r="W59" i="1"/>
  <c r="W30" i="1"/>
  <c r="T30" i="1"/>
  <c r="U30" i="1" s="1"/>
  <c r="V30" i="1" s="1"/>
  <c r="Z112" i="1"/>
  <c r="W56" i="1"/>
  <c r="T56" i="1"/>
  <c r="U56" i="1" s="1"/>
  <c r="V56" i="1" s="1"/>
  <c r="W63" i="1"/>
  <c r="T63" i="1"/>
  <c r="U63" i="1" s="1"/>
  <c r="V63" i="1" s="1"/>
  <c r="W77" i="1"/>
  <c r="T77" i="1"/>
  <c r="U77" i="1" s="1"/>
  <c r="V77" i="1" s="1"/>
  <c r="T60" i="1"/>
  <c r="U60" i="1" s="1"/>
  <c r="V60" i="1" s="1"/>
  <c r="W60" i="1"/>
  <c r="W107" i="1"/>
  <c r="T107" i="1"/>
  <c r="U107" i="1" s="1"/>
  <c r="V107" i="1" s="1"/>
  <c r="W103" i="1"/>
  <c r="T103" i="1"/>
  <c r="U103" i="1" s="1"/>
  <c r="V103" i="1" s="1"/>
  <c r="W99" i="1"/>
  <c r="T99" i="1"/>
  <c r="U99" i="1" s="1"/>
  <c r="V99" i="1" s="1"/>
  <c r="W95" i="1"/>
  <c r="T95" i="1"/>
  <c r="U95" i="1" s="1"/>
  <c r="V95" i="1" s="1"/>
  <c r="W91" i="1"/>
  <c r="T91" i="1"/>
  <c r="U91" i="1" s="1"/>
  <c r="V91" i="1" s="1"/>
  <c r="W87" i="1"/>
  <c r="T87" i="1"/>
  <c r="U87" i="1" s="1"/>
  <c r="V87" i="1" s="1"/>
  <c r="W83" i="1"/>
  <c r="T83" i="1"/>
  <c r="U83" i="1" s="1"/>
  <c r="V83" i="1" s="1"/>
  <c r="W73" i="1"/>
  <c r="T73" i="1"/>
  <c r="U73" i="1" s="1"/>
  <c r="V73" i="1" s="1"/>
  <c r="W78" i="1"/>
  <c r="T78" i="1"/>
  <c r="U78" i="1" s="1"/>
  <c r="V78" i="1" s="1"/>
  <c r="W66" i="1"/>
  <c r="T66" i="1"/>
  <c r="U66" i="1" s="1"/>
  <c r="V66" i="1" s="1"/>
  <c r="W61" i="1"/>
  <c r="T61" i="1"/>
  <c r="U61" i="1" s="1"/>
  <c r="V61" i="1" s="1"/>
  <c r="W9" i="1"/>
  <c r="T9" i="1"/>
  <c r="U9" i="1" s="1"/>
  <c r="V9" i="1" s="1"/>
  <c r="U5" i="1"/>
  <c r="S112" i="1"/>
  <c r="T48" i="1"/>
  <c r="U48" i="1" s="1"/>
  <c r="V48" i="1" s="1"/>
  <c r="W48" i="1"/>
  <c r="T39" i="1"/>
  <c r="U39" i="1" s="1"/>
  <c r="V39" i="1" s="1"/>
  <c r="W39" i="1"/>
  <c r="AA112" i="1"/>
  <c r="V6" i="1" l="1"/>
  <c r="U112" i="1"/>
  <c r="AC21" i="1"/>
  <c r="AC19" i="1"/>
  <c r="AC35" i="1"/>
  <c r="AC31" i="1"/>
  <c r="AC18" i="1"/>
  <c r="AC12" i="1"/>
  <c r="AC47" i="1"/>
  <c r="AC46" i="1"/>
  <c r="AC58" i="1"/>
  <c r="AC36" i="1"/>
  <c r="AC50" i="1"/>
  <c r="AC65" i="1"/>
  <c r="AC85" i="1"/>
  <c r="AC101" i="1"/>
  <c r="AC53" i="1"/>
  <c r="AC89" i="1"/>
  <c r="AC105" i="1"/>
  <c r="AC76" i="1"/>
  <c r="AC6" i="1"/>
  <c r="AC49" i="1"/>
  <c r="AC110" i="1"/>
  <c r="AC84" i="1"/>
  <c r="AC92" i="1"/>
  <c r="AC100" i="1"/>
  <c r="AC108" i="1"/>
  <c r="AC34" i="1"/>
  <c r="AC23" i="1"/>
  <c r="AC13" i="1"/>
  <c r="AC9" i="1"/>
  <c r="AC66" i="1"/>
  <c r="AC73" i="1"/>
  <c r="AC87" i="1"/>
  <c r="AC95" i="1"/>
  <c r="AC103" i="1"/>
  <c r="AC63" i="1"/>
  <c r="AC55" i="1"/>
  <c r="AC51" i="1"/>
  <c r="AC80" i="1"/>
  <c r="AC88" i="1"/>
  <c r="AC96" i="1"/>
  <c r="AC104" i="1"/>
  <c r="AC64" i="1"/>
  <c r="AC15" i="1"/>
  <c r="AC22" i="1"/>
  <c r="AC44" i="1"/>
  <c r="AC68" i="1"/>
  <c r="AC48" i="1"/>
  <c r="AC59" i="1"/>
  <c r="AC86" i="1"/>
  <c r="AC102" i="1"/>
  <c r="AC81" i="1"/>
  <c r="AC97" i="1"/>
  <c r="AC60" i="1"/>
  <c r="AC40" i="1"/>
  <c r="AC39" i="1"/>
  <c r="AC61" i="1"/>
  <c r="AC78" i="1"/>
  <c r="AC83" i="1"/>
  <c r="AC91" i="1"/>
  <c r="AC99" i="1"/>
  <c r="AC107" i="1"/>
  <c r="AC77" i="1"/>
  <c r="AC56" i="1"/>
  <c r="AC94" i="1"/>
  <c r="AC41" i="1"/>
  <c r="AC74" i="1"/>
  <c r="AC75" i="1"/>
  <c r="AC62" i="1"/>
  <c r="AC57" i="1"/>
  <c r="AC17" i="1"/>
  <c r="AC70" i="1"/>
  <c r="W112" i="1"/>
  <c r="AC82" i="1"/>
  <c r="AC98" i="1"/>
  <c r="AC79" i="1"/>
  <c r="AC14" i="1"/>
  <c r="AC8" i="1"/>
  <c r="AC69" i="1"/>
  <c r="AC67" i="1"/>
  <c r="T112" i="1"/>
  <c r="AC93" i="1"/>
  <c r="AC109" i="1"/>
  <c r="AC30" i="1"/>
  <c r="AC90" i="1"/>
  <c r="AC106" i="1"/>
  <c r="AC10" i="1"/>
  <c r="AC71" i="1"/>
  <c r="AC28" i="1"/>
  <c r="AC7" i="1"/>
  <c r="AC45" i="1"/>
  <c r="AC72" i="1"/>
  <c r="V5" i="1" l="1"/>
  <c r="AC5" i="1" s="1"/>
  <c r="V112" i="1" l="1"/>
  <c r="AC112" i="1"/>
</calcChain>
</file>

<file path=xl/sharedStrings.xml><?xml version="1.0" encoding="utf-8"?>
<sst xmlns="http://schemas.openxmlformats.org/spreadsheetml/2006/main" count="795" uniqueCount="265">
  <si>
    <t>Totales</t>
  </si>
  <si>
    <t xml:space="preserve">YOBAIN </t>
  </si>
  <si>
    <t xml:space="preserve">YAXKUKUL </t>
  </si>
  <si>
    <t xml:space="preserve">YAXCABA </t>
  </si>
  <si>
    <t xml:space="preserve">XOCCHEL </t>
  </si>
  <si>
    <t xml:space="preserve">VALLADOLID </t>
  </si>
  <si>
    <t xml:space="preserve">UMAN </t>
  </si>
  <si>
    <t xml:space="preserve">UCU </t>
  </si>
  <si>
    <t xml:space="preserve">UAYMA </t>
  </si>
  <si>
    <t xml:space="preserve">TZUCACAB </t>
  </si>
  <si>
    <t xml:space="preserve">TUNKAS </t>
  </si>
  <si>
    <t xml:space="preserve">TIZIMIN </t>
  </si>
  <si>
    <t xml:space="preserve">TIXPEUAL </t>
  </si>
  <si>
    <t xml:space="preserve">TIXMEUAC </t>
  </si>
  <si>
    <t xml:space="preserve">TIXKOKOB </t>
  </si>
  <si>
    <t xml:space="preserve">TIXCACALCUPUL </t>
  </si>
  <si>
    <t xml:space="preserve">TINUM </t>
  </si>
  <si>
    <t xml:space="preserve">TIMUCUY </t>
  </si>
  <si>
    <t xml:space="preserve">TICUL </t>
  </si>
  <si>
    <t xml:space="preserve">TEYA </t>
  </si>
  <si>
    <t xml:space="preserve">TETIZ </t>
  </si>
  <si>
    <t xml:space="preserve">TEPAKAN </t>
  </si>
  <si>
    <t xml:space="preserve">TEMOZON </t>
  </si>
  <si>
    <t xml:space="preserve">TEMAX </t>
  </si>
  <si>
    <t xml:space="preserve">TELCHAC PUERTO   </t>
  </si>
  <si>
    <t xml:space="preserve">TELCHAC PUEBLO </t>
  </si>
  <si>
    <t xml:space="preserve">TEKOM </t>
  </si>
  <si>
    <t xml:space="preserve">TEKIT </t>
  </si>
  <si>
    <t xml:space="preserve">TEKAX </t>
  </si>
  <si>
    <t xml:space="preserve">TEKANTO </t>
  </si>
  <si>
    <t xml:space="preserve">TEKAL DE VENEGAS </t>
  </si>
  <si>
    <t xml:space="preserve">TECOH </t>
  </si>
  <si>
    <t xml:space="preserve">TEABO </t>
  </si>
  <si>
    <t xml:space="preserve">TAHMEK </t>
  </si>
  <si>
    <t xml:space="preserve">TAHDZIU </t>
  </si>
  <si>
    <t xml:space="preserve">SUMA </t>
  </si>
  <si>
    <t xml:space="preserve">SUDZAL </t>
  </si>
  <si>
    <t xml:space="preserve">SUCILA </t>
  </si>
  <si>
    <t xml:space="preserve">SOTUTA </t>
  </si>
  <si>
    <t xml:space="preserve">SINANCHE </t>
  </si>
  <si>
    <t xml:space="preserve">SEYE </t>
  </si>
  <si>
    <t xml:space="preserve">SANTA ELENA </t>
  </si>
  <si>
    <t xml:space="preserve">SAN FELIPE </t>
  </si>
  <si>
    <t xml:space="preserve">SANAHCAT </t>
  </si>
  <si>
    <t xml:space="preserve">SAMAHIL </t>
  </si>
  <si>
    <t xml:space="preserve">SACALUM </t>
  </si>
  <si>
    <t xml:space="preserve">RIO LAGARTOS </t>
  </si>
  <si>
    <t xml:space="preserve">QUINTANA ROO </t>
  </si>
  <si>
    <t xml:space="preserve">PROGRESO </t>
  </si>
  <si>
    <t xml:space="preserve">PETO </t>
  </si>
  <si>
    <t xml:space="preserve">PANABA </t>
  </si>
  <si>
    <t xml:space="preserve">OXKUTZCAB </t>
  </si>
  <si>
    <t xml:space="preserve">OPICHEN </t>
  </si>
  <si>
    <t xml:space="preserve">MUXUPIP </t>
  </si>
  <si>
    <t xml:space="preserve">MUNA </t>
  </si>
  <si>
    <t xml:space="preserve">MOTUL </t>
  </si>
  <si>
    <t xml:space="preserve">MOCOCHA </t>
  </si>
  <si>
    <t xml:space="preserve">MERIDA </t>
  </si>
  <si>
    <t xml:space="preserve">MAYAPAN </t>
  </si>
  <si>
    <t xml:space="preserve">MAXCANU </t>
  </si>
  <si>
    <t xml:space="preserve">MANI </t>
  </si>
  <si>
    <t xml:space="preserve">MAMA </t>
  </si>
  <si>
    <t xml:space="preserve">KOPOMA </t>
  </si>
  <si>
    <t xml:space="preserve">KINCHIL </t>
  </si>
  <si>
    <t xml:space="preserve">KAUA </t>
  </si>
  <si>
    <t xml:space="preserve">KANTUNIL </t>
  </si>
  <si>
    <t xml:space="preserve">KANASIN </t>
  </si>
  <si>
    <t xml:space="preserve">IZAMAL </t>
  </si>
  <si>
    <t xml:space="preserve">IXIL </t>
  </si>
  <si>
    <t xml:space="preserve">HUNUCMA </t>
  </si>
  <si>
    <t xml:space="preserve">HUHI </t>
  </si>
  <si>
    <t xml:space="preserve">HOMUN </t>
  </si>
  <si>
    <t xml:space="preserve">HOCTUN </t>
  </si>
  <si>
    <t xml:space="preserve">HOCABA </t>
  </si>
  <si>
    <t xml:space="preserve">HALACHO </t>
  </si>
  <si>
    <t xml:space="preserve">ESPITA </t>
  </si>
  <si>
    <t xml:space="preserve">DZONCAUICH </t>
  </si>
  <si>
    <t xml:space="preserve">DZITAS </t>
  </si>
  <si>
    <t xml:space="preserve">DZILAM GONZALEZ </t>
  </si>
  <si>
    <t xml:space="preserve">DZILAM DE BRAVO </t>
  </si>
  <si>
    <t xml:space="preserve">DZIDZANTUN </t>
  </si>
  <si>
    <t xml:space="preserve">DZEMUL </t>
  </si>
  <si>
    <t xml:space="preserve">DZAN </t>
  </si>
  <si>
    <t xml:space="preserve">CHUMAYEL </t>
  </si>
  <si>
    <t xml:space="preserve">CHOCHOLA </t>
  </si>
  <si>
    <t xml:space="preserve">CHIKINDZONOT </t>
  </si>
  <si>
    <t xml:space="preserve">CHICHIMILA </t>
  </si>
  <si>
    <t xml:space="preserve">CHICXULUB PUEBLO </t>
  </si>
  <si>
    <t xml:space="preserve">CHEMAX </t>
  </si>
  <si>
    <t>CHAPAB</t>
  </si>
  <si>
    <t xml:space="preserve">CHANKOM </t>
  </si>
  <si>
    <t xml:space="preserve">CHACSINKIN </t>
  </si>
  <si>
    <t xml:space="preserve">CUZAMA </t>
  </si>
  <si>
    <t xml:space="preserve">CUNCUNUL </t>
  </si>
  <si>
    <t xml:space="preserve">CONKAL </t>
  </si>
  <si>
    <t xml:space="preserve">CENOTILLO </t>
  </si>
  <si>
    <t xml:space="preserve">CELESTUN </t>
  </si>
  <si>
    <t xml:space="preserve">CANTAMAYEC </t>
  </si>
  <si>
    <t xml:space="preserve">CANSAHCAB </t>
  </si>
  <si>
    <t xml:space="preserve">CALOTMUL </t>
  </si>
  <si>
    <t xml:space="preserve">CACALCHEN </t>
  </si>
  <si>
    <t xml:space="preserve">BUCTZOTZ </t>
  </si>
  <si>
    <t xml:space="preserve">BOKOBA </t>
  </si>
  <si>
    <t xml:space="preserve">BACA </t>
  </si>
  <si>
    <t xml:space="preserve">AKIL </t>
  </si>
  <si>
    <t xml:space="preserve">ACANCEH </t>
  </si>
  <si>
    <t xml:space="preserve">ABALA </t>
  </si>
  <si>
    <t>Partes Iguales 
0.27/106</t>
  </si>
  <si>
    <t>(IMMi/Ʃ IMMi)* 2.5%</t>
  </si>
  <si>
    <t>Razón directa
IMMi/Ʃ IMMi</t>
  </si>
  <si>
    <t>Marginación CONAPO
(Mi)</t>
  </si>
  <si>
    <t xml:space="preserve"> (IERi)*(4.5%)</t>
  </si>
  <si>
    <t>RAZÓN DIRECTA
(d)/Ʃ (d)</t>
  </si>
  <si>
    <t>2020
(b)+(c)=(d)</t>
  </si>
  <si>
    <t>Derechos de Agua
(c)</t>
  </si>
  <si>
    <t>Impuesto Predial
(b)</t>
  </si>
  <si>
    <t xml:space="preserve"> IERi (2019):
(d)/Ʃ (d) * (33%)</t>
  </si>
  <si>
    <t>2019
(b)+(c)=(d)</t>
  </si>
  <si>
    <t>Población 64.0%
(a)/Ʃ (a) * (64%)</t>
  </si>
  <si>
    <t>Razón directa
(a)/Ʃ (a)</t>
  </si>
  <si>
    <t>Población
(a)</t>
  </si>
  <si>
    <t>Municipios</t>
  </si>
  <si>
    <t>#</t>
  </si>
  <si>
    <t>Suma de los Factores</t>
  </si>
  <si>
    <t>Fracción VI</t>
  </si>
  <si>
    <t>Fracción V</t>
  </si>
  <si>
    <t>Fracción II</t>
  </si>
  <si>
    <t>R1i (2020)</t>
  </si>
  <si>
    <t>R1i (2019)</t>
  </si>
  <si>
    <t>Fracción I:</t>
  </si>
  <si>
    <r>
      <rPr>
        <b/>
        <sz val="11"/>
        <color indexed="8"/>
        <rFont val="Arial"/>
        <family val="2"/>
      </rPr>
      <t>Fuente</t>
    </r>
    <r>
      <rPr>
        <sz val="11"/>
        <color indexed="8"/>
        <rFont val="Arial"/>
        <family val="2"/>
      </rPr>
      <t>: La población municipal se tomó del censo 2020 del INEGI.</t>
    </r>
  </si>
  <si>
    <t xml:space="preserve">TOTALES </t>
  </si>
  <si>
    <t>YOBAIN, YUC.</t>
  </si>
  <si>
    <t>YAXKUKUL, YUC.</t>
  </si>
  <si>
    <t>YAXCABA, YUC.</t>
  </si>
  <si>
    <t>XOCCHEL, YUC.</t>
  </si>
  <si>
    <t>VALLADOLID, YUC.</t>
  </si>
  <si>
    <t>UMAN, YUC.</t>
  </si>
  <si>
    <t>UCU, YUC.</t>
  </si>
  <si>
    <t>UAYMA, YUC.</t>
  </si>
  <si>
    <t>TZUCACAB, YUC.</t>
  </si>
  <si>
    <t>TUNKAS, YUC.</t>
  </si>
  <si>
    <t>TIZIMIN, YUC.</t>
  </si>
  <si>
    <t>TIXPEUAL, YUC.</t>
  </si>
  <si>
    <t>TIXMEUAC, YUC.</t>
  </si>
  <si>
    <t>TIXKOKOB, YUC.</t>
  </si>
  <si>
    <t>TIXCACALCUPUL, YUC.</t>
  </si>
  <si>
    <t>TINUM, YUC.</t>
  </si>
  <si>
    <t>TIMUCUY, YUC.</t>
  </si>
  <si>
    <t>TICUL, YUC.</t>
  </si>
  <si>
    <t>TEYA, YUC.</t>
  </si>
  <si>
    <t>TETIZ, YUC.</t>
  </si>
  <si>
    <t>TEPAKAN, YUC.</t>
  </si>
  <si>
    <t>TEMOZON, YUC.</t>
  </si>
  <si>
    <t>TEMAX, YUC.</t>
  </si>
  <si>
    <t xml:space="preserve">TELCHAC PUERTO, YUC.  </t>
  </si>
  <si>
    <t>TELCHAC PUEBLO, YUC.</t>
  </si>
  <si>
    <t>TEKOM, YUC.</t>
  </si>
  <si>
    <t>TEKIT, YUC.</t>
  </si>
  <si>
    <t>TEKAX, YUC.</t>
  </si>
  <si>
    <t>TEKANTO, YUC.</t>
  </si>
  <si>
    <t>TEKAL DE VENEGAS, YUC.</t>
  </si>
  <si>
    <t>TECOH, YUC.</t>
  </si>
  <si>
    <t>TEABO, YUC.</t>
  </si>
  <si>
    <t>TAHMEK, YUC.</t>
  </si>
  <si>
    <t>TAHDZIU, YUC.</t>
  </si>
  <si>
    <t>SUMA, YUC.</t>
  </si>
  <si>
    <t>SUDZAL, YUC.</t>
  </si>
  <si>
    <t>SUCILA, YUC.</t>
  </si>
  <si>
    <t>SOTUTA, YUC.</t>
  </si>
  <si>
    <t>SINANCHE, YUC.</t>
  </si>
  <si>
    <t>SEYE, YUC.</t>
  </si>
  <si>
    <t>SANTA ELENA, YUC.</t>
  </si>
  <si>
    <t>SAN FELIPE, YUC.</t>
  </si>
  <si>
    <t>SANAHCAT, YUC.</t>
  </si>
  <si>
    <t>SAMAHIL, YUC.</t>
  </si>
  <si>
    <t>SACALUM, YUC.</t>
  </si>
  <si>
    <t>RIO LAGARTOS, YUC.</t>
  </si>
  <si>
    <t>QUINTANA ROO, YUC.</t>
  </si>
  <si>
    <t>PROGRESO, YUC.</t>
  </si>
  <si>
    <t>PETO, YUC.</t>
  </si>
  <si>
    <t>PANABA, YUC.</t>
  </si>
  <si>
    <t>OXKUTZCAB, YUC.</t>
  </si>
  <si>
    <t>OPICHEN, YUC.</t>
  </si>
  <si>
    <t>MUXUPIP, YUC.</t>
  </si>
  <si>
    <t>MUNA, YUC.</t>
  </si>
  <si>
    <t>MOTUL, YUC.</t>
  </si>
  <si>
    <t>MOCOCHA, YUC.</t>
  </si>
  <si>
    <t>MERIDA, YUC.</t>
  </si>
  <si>
    <t>MAYAPAN, YUC.</t>
  </si>
  <si>
    <t>MAXCANU, YUC.</t>
  </si>
  <si>
    <t>MANI, YUC.</t>
  </si>
  <si>
    <t>MAMA, YUC.</t>
  </si>
  <si>
    <t>KOPOMA, YUC.</t>
  </si>
  <si>
    <t>KINCHIL, YUC.</t>
  </si>
  <si>
    <t>KAUA, YUC.</t>
  </si>
  <si>
    <t>KANTUNIL, YUC.</t>
  </si>
  <si>
    <t>KANASIN, YUC.</t>
  </si>
  <si>
    <t>IZAMAL, YUC.</t>
  </si>
  <si>
    <t>IXIL, YUC.</t>
  </si>
  <si>
    <t>HUNUCMA, YUC.</t>
  </si>
  <si>
    <t>HUHI, YUC.</t>
  </si>
  <si>
    <t>HOMUN, YUC.</t>
  </si>
  <si>
    <t>HOCTUN, YUC.</t>
  </si>
  <si>
    <t>HOCABA, YUC.</t>
  </si>
  <si>
    <t>HALACHO, YUC.</t>
  </si>
  <si>
    <t>ESPITA, YUC.</t>
  </si>
  <si>
    <t>DZONCAUICH, YUC.</t>
  </si>
  <si>
    <t>DZITAS, YUC.</t>
  </si>
  <si>
    <t>DZILAM GONZALEZ, YUC.</t>
  </si>
  <si>
    <t>DZILAM DE BRAVO, YUC.</t>
  </si>
  <si>
    <t>DZIDZANTUN, YUC.</t>
  </si>
  <si>
    <t>DZEMUL, YUC.</t>
  </si>
  <si>
    <t>DZAN, YUC.</t>
  </si>
  <si>
    <t>CHUMAYEL, YUC.</t>
  </si>
  <si>
    <t>CHOCHOLA, YUC.</t>
  </si>
  <si>
    <t>CHIKINDZONOT, YUC.</t>
  </si>
  <si>
    <t>CHICHIMILA, YUC.</t>
  </si>
  <si>
    <t>CHICXULUB PUEBLO, YUC.</t>
  </si>
  <si>
    <t>CHEMAX, YUC.</t>
  </si>
  <si>
    <t>CHAPAB,YUC.</t>
  </si>
  <si>
    <t>CHANKOM, YUC.</t>
  </si>
  <si>
    <t>CHACSINKIN, YUC.</t>
  </si>
  <si>
    <t>CUZAMA, YUC.</t>
  </si>
  <si>
    <t>CUNCUNUL, YUC.</t>
  </si>
  <si>
    <t>CONKAL, YUC.</t>
  </si>
  <si>
    <t>CENOTILLO, YUC.</t>
  </si>
  <si>
    <t>CELESTUN, YUC.</t>
  </si>
  <si>
    <t>CANTAMAYEC, YUC.</t>
  </si>
  <si>
    <t>CANSAHCAB, YUC.</t>
  </si>
  <si>
    <t>CALOTMUL, YUC.</t>
  </si>
  <si>
    <t>CACALCHEN, YUC.</t>
  </si>
  <si>
    <t>BUCTZOTZ, YUC.</t>
  </si>
  <si>
    <t>BOKOBA, YUC.</t>
  </si>
  <si>
    <t>BACA, YUC.</t>
  </si>
  <si>
    <t>AKIL, YUC.</t>
  </si>
  <si>
    <t>ACANCEH, YUC.</t>
  </si>
  <si>
    <t>ABALA, YUC.</t>
  </si>
  <si>
    <t>Factor de distribución</t>
  </si>
  <si>
    <t xml:space="preserve">índice de Masa de Marginación
30.0%  </t>
  </si>
  <si>
    <t>Población 70.0%</t>
  </si>
  <si>
    <t>MUNICIPIOS</t>
  </si>
  <si>
    <t>Fracción II.</t>
  </si>
  <si>
    <t>Fracción I.</t>
  </si>
  <si>
    <t>Partes Iguales 
0.27/80</t>
  </si>
  <si>
    <t>+</t>
  </si>
  <si>
    <t>2.44852)*</t>
  </si>
  <si>
    <t>((((</t>
  </si>
  <si>
    <t>/65540751.1074742)))</t>
  </si>
  <si>
    <t>@</t>
  </si>
  <si>
    <t>Suma
(a*9.261-0.1456*Mi)</t>
  </si>
  <si>
    <t>Los valores de Marginación (indice-de-marginacion-carencias-poblacionales-por-localidad-municipio-y-entidad), corresponden a los publicados por CONAPO en 2021</t>
  </si>
  <si>
    <t>Ley de Coordinación Fiscal Estatal Actualizada enero 2022</t>
  </si>
  <si>
    <t>R1i (2021)</t>
  </si>
  <si>
    <t>2021
(b)+(c)=(d)</t>
  </si>
  <si>
    <t>DESARROLLO DE FACTOR DE DISTRIBUCIÓN  (TABLA  I) PERÍODO JULIO 2022 - JUNIO 2023</t>
  </si>
  <si>
    <t xml:space="preserve"> IERi (2021):
(d)/Ʃ (d) * (34%)</t>
  </si>
  <si>
    <t xml:space="preserve"> IERi:
(2019)+(2020)+(2021)</t>
  </si>
  <si>
    <t xml:space="preserve"> IERi (2021) * (2.0%)</t>
  </si>
  <si>
    <t>Fracción III: R1i (2021)</t>
  </si>
  <si>
    <t xml:space="preserve"> IERi (2020):
(d)/Ʃ (d) * (33%)</t>
  </si>
  <si>
    <t>Asi mismo se considera la Recaudación del Impuesto Predial y Derechos de Agua 2021</t>
  </si>
  <si>
    <t>DESARROLLO DE FACTOR DE DISTRIBUCIÓN  FOMUN 30%  (TABLA II) PERÍODO JULIO 2022 - JUNIO 2023</t>
  </si>
  <si>
    <t>DESARROLLO DEL FACTOR DE DISTRIBUCIÓN  (TABLA III) PERÍODO JULIO 2022 - JUNIO 2023</t>
  </si>
  <si>
    <r>
      <rPr>
        <b/>
        <sz val="10"/>
        <color indexed="8"/>
        <rFont val="Arial"/>
        <family val="2"/>
      </rPr>
      <t>Fuente</t>
    </r>
    <r>
      <rPr>
        <sz val="10"/>
        <color indexed="8"/>
        <rFont val="Arial"/>
        <family val="2"/>
      </rPr>
      <t>: La población municipal se tomó del censo 2020 del INEGI.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</si>
</sst>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-* #,##0_-;\-* #,##0_-;_-* &quot;-&quot;_-;_-@_-"/>
    <numFmt numFmtId="43" formatCode="_-* #,##0.00_-;\-* #,##0.00_-;_-* &quot;-&quot;??_-;_-@_-"/>
    <numFmt numFmtId="164" formatCode="_-* #,##0.00000_-;\-* #,##0.00000_-;_-* &quot;-&quot;??_-;_-@_-"/>
    <numFmt numFmtId="165" formatCode="_-* #,##0.000000_-;\-* #,##0.000000_-;_-* &quot;-&quot;??_-;_-@_-"/>
    <numFmt numFmtId="166" formatCode="_-* #,##0_-;\-* #,##0_-;_-* &quot;-&quot;??_-;_-@_-"/>
    <numFmt numFmtId="167" formatCode="0.0000000"/>
    <numFmt numFmtId="168" formatCode="0.0000000000"/>
    <numFmt numFmtId="169" formatCode="_-* #,##0.000000000_-;\-* #,##0.000000000_-;_-* &quot;-&quot;??_-;_-@_-"/>
    <numFmt numFmtId="170" formatCode="#,##0.00000000"/>
    <numFmt numFmtId="171" formatCode="0.00000000"/>
    <numFmt numFmtId="172" formatCode="#,##0.0"/>
    <numFmt numFmtId="173" formatCode="0.000000"/>
    <numFmt numFmtId="174" formatCode="#,##0.000000"/>
    <numFmt numFmtId="175" formatCode="#,##0.0000000000"/>
    <numFmt numFmtId="176" formatCode="_-* #,##0.00000000_-;\-* #,##0.00000000_-;_-* &quot;-&quot;??_-;_-@_-"/>
    <numFmt numFmtId="177" formatCode="0.00000"/>
    <numFmt numFmtId="178" formatCode="_-* #,##0.0000000000_-;\-* #,##0.0000000000_-;_-* &quot;-&quot;??_-;_-@_-"/>
    <numFmt numFmtId="179" formatCode="0.00000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4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ill="1"/>
    <xf numFmtId="0" fontId="3" fillId="0" borderId="0" xfId="0" applyFont="1"/>
    <xf numFmtId="0" fontId="6" fillId="0" borderId="0" xfId="0" applyFont="1"/>
    <xf numFmtId="165" fontId="7" fillId="2" borderId="1" xfId="1" applyNumberFormat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166" fontId="7" fillId="2" borderId="1" xfId="1" applyNumberFormat="1" applyFont="1" applyFill="1" applyBorder="1" applyAlignment="1">
      <alignment vertic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vertical="center"/>
    </xf>
    <xf numFmtId="165" fontId="7" fillId="4" borderId="1" xfId="1" applyNumberFormat="1" applyFont="1" applyFill="1" applyBorder="1" applyAlignment="1">
      <alignment vertical="center"/>
    </xf>
    <xf numFmtId="164" fontId="7" fillId="5" borderId="1" xfId="1" applyNumberFormat="1" applyFont="1" applyFill="1" applyBorder="1" applyAlignment="1">
      <alignment vertical="center"/>
    </xf>
    <xf numFmtId="41" fontId="7" fillId="2" borderId="1" xfId="1" applyNumberFormat="1" applyFont="1" applyFill="1" applyBorder="1" applyAlignment="1">
      <alignment vertical="center"/>
    </xf>
    <xf numFmtId="3" fontId="8" fillId="2" borderId="1" xfId="0" quotePrefix="1" applyNumberFormat="1" applyFont="1" applyFill="1" applyBorder="1" applyAlignment="1">
      <alignment horizontal="left" vertical="center"/>
    </xf>
    <xf numFmtId="0" fontId="6" fillId="0" borderId="0" xfId="0" applyFont="1" applyFill="1"/>
    <xf numFmtId="167" fontId="6" fillId="0" borderId="0" xfId="0" applyNumberFormat="1" applyFont="1"/>
    <xf numFmtId="0" fontId="6" fillId="0" borderId="1" xfId="0" applyFont="1" applyBorder="1"/>
    <xf numFmtId="168" fontId="6" fillId="0" borderId="1" xfId="0" applyNumberFormat="1" applyFont="1" applyBorder="1"/>
    <xf numFmtId="169" fontId="6" fillId="0" borderId="1" xfId="0" applyNumberFormat="1" applyFont="1" applyBorder="1"/>
    <xf numFmtId="0" fontId="6" fillId="0" borderId="1" xfId="0" applyFont="1" applyFill="1" applyBorder="1"/>
    <xf numFmtId="170" fontId="6" fillId="0" borderId="1" xfId="0" applyNumberFormat="1" applyFont="1" applyBorder="1"/>
    <xf numFmtId="171" fontId="6" fillId="0" borderId="1" xfId="0" applyNumberFormat="1" applyFont="1" applyBorder="1"/>
    <xf numFmtId="172" fontId="6" fillId="0" borderId="1" xfId="0" applyNumberFormat="1" applyFont="1" applyBorder="1"/>
    <xf numFmtId="172" fontId="6" fillId="0" borderId="1" xfId="0" applyNumberFormat="1" applyFont="1" applyBorder="1" applyAlignment="1">
      <alignment horizontal="right"/>
    </xf>
    <xf numFmtId="173" fontId="6" fillId="0" borderId="1" xfId="0" applyNumberFormat="1" applyFont="1" applyBorder="1"/>
    <xf numFmtId="174" fontId="6" fillId="0" borderId="1" xfId="0" applyNumberFormat="1" applyFont="1" applyBorder="1"/>
    <xf numFmtId="165" fontId="6" fillId="0" borderId="1" xfId="0" applyNumberFormat="1" applyFont="1" applyBorder="1"/>
    <xf numFmtId="3" fontId="9" fillId="0" borderId="1" xfId="0" quotePrefix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left" vertical="center"/>
    </xf>
    <xf numFmtId="168" fontId="6" fillId="0" borderId="1" xfId="0" applyNumberFormat="1" applyFont="1" applyFill="1" applyBorder="1"/>
    <xf numFmtId="169" fontId="6" fillId="0" borderId="1" xfId="0" applyNumberFormat="1" applyFont="1" applyFill="1" applyBorder="1"/>
    <xf numFmtId="170" fontId="6" fillId="0" borderId="1" xfId="0" applyNumberFormat="1" applyFont="1" applyFill="1" applyBorder="1"/>
    <xf numFmtId="171" fontId="6" fillId="0" borderId="1" xfId="0" applyNumberFormat="1" applyFont="1" applyFill="1" applyBorder="1"/>
    <xf numFmtId="172" fontId="6" fillId="0" borderId="1" xfId="0" applyNumberFormat="1" applyFont="1" applyFill="1" applyBorder="1"/>
    <xf numFmtId="172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164" fontId="12" fillId="6" borderId="1" xfId="1" applyNumberFormat="1" applyFont="1" applyFill="1" applyBorder="1" applyAlignment="1">
      <alignment vertical="center"/>
    </xf>
    <xf numFmtId="165" fontId="12" fillId="6" borderId="1" xfId="1" applyNumberFormat="1" applyFont="1" applyFill="1" applyBorder="1" applyAlignment="1">
      <alignment horizontal="center" vertical="center"/>
    </xf>
    <xf numFmtId="165" fontId="12" fillId="6" borderId="1" xfId="1" applyNumberFormat="1" applyFont="1" applyFill="1" applyBorder="1" applyAlignment="1">
      <alignment vertical="center"/>
    </xf>
    <xf numFmtId="173" fontId="6" fillId="0" borderId="1" xfId="0" applyNumberFormat="1" applyFont="1" applyFill="1" applyBorder="1"/>
    <xf numFmtId="175" fontId="6" fillId="0" borderId="1" xfId="0" applyNumberFormat="1" applyFont="1" applyBorder="1"/>
    <xf numFmtId="174" fontId="6" fillId="0" borderId="1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2" fillId="6" borderId="1" xfId="0" applyFont="1" applyFill="1" applyBorder="1"/>
    <xf numFmtId="176" fontId="6" fillId="0" borderId="4" xfId="0" applyNumberFormat="1" applyFont="1" applyBorder="1"/>
    <xf numFmtId="0" fontId="6" fillId="0" borderId="4" xfId="0" applyFont="1" applyBorder="1"/>
    <xf numFmtId="165" fontId="6" fillId="0" borderId="4" xfId="0" applyNumberFormat="1" applyFont="1" applyBorder="1"/>
    <xf numFmtId="0" fontId="8" fillId="0" borderId="4" xfId="0" applyFont="1" applyBorder="1" applyAlignment="1">
      <alignment horizontal="justify" vertical="center"/>
    </xf>
    <xf numFmtId="3" fontId="13" fillId="0" borderId="1" xfId="0" quotePrefix="1" applyNumberFormat="1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center"/>
    </xf>
    <xf numFmtId="177" fontId="6" fillId="0" borderId="0" xfId="0" applyNumberFormat="1" applyFont="1"/>
    <xf numFmtId="166" fontId="6" fillId="0" borderId="0" xfId="0" applyNumberFormat="1" applyFont="1"/>
    <xf numFmtId="0" fontId="7" fillId="0" borderId="0" xfId="0" applyFont="1" applyFill="1" applyBorder="1" applyAlignment="1">
      <alignment horizontal="center" vertical="center" wrapText="1"/>
    </xf>
    <xf numFmtId="168" fontId="6" fillId="0" borderId="0" xfId="2" applyNumberFormat="1" applyFont="1" applyFill="1" applyBorder="1"/>
    <xf numFmtId="168" fontId="6" fillId="0" borderId="0" xfId="2" applyNumberFormat="1" applyFont="1" applyBorder="1"/>
    <xf numFmtId="165" fontId="7" fillId="2" borderId="0" xfId="1" applyNumberFormat="1" applyFont="1" applyFill="1" applyBorder="1" applyAlignment="1">
      <alignment vertical="center"/>
    </xf>
    <xf numFmtId="169" fontId="6" fillId="0" borderId="1" xfId="2" applyNumberFormat="1" applyFont="1" applyBorder="1"/>
    <xf numFmtId="169" fontId="6" fillId="0" borderId="1" xfId="2" applyNumberFormat="1" applyFont="1" applyFill="1" applyBorder="1"/>
    <xf numFmtId="178" fontId="6" fillId="0" borderId="0" xfId="0" applyNumberFormat="1" applyFont="1"/>
    <xf numFmtId="179" fontId="6" fillId="0" borderId="0" xfId="0" applyNumberFormat="1" applyFont="1"/>
    <xf numFmtId="168" fontId="6" fillId="0" borderId="0" xfId="0" applyNumberFormat="1" applyFont="1"/>
    <xf numFmtId="1" fontId="0" fillId="0" borderId="1" xfId="0" applyNumberFormat="1" applyFill="1" applyBorder="1"/>
    <xf numFmtId="0" fontId="16" fillId="0" borderId="0" xfId="0" applyFont="1"/>
    <xf numFmtId="0" fontId="18" fillId="0" borderId="0" xfId="0" applyFont="1"/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tabSelected="1" zoomScale="85" zoomScaleNormal="85" zoomScaleSheetLayoutView="40" workbookViewId="0">
      <pane xSplit="2" ySplit="4" topLeftCell="C109" activePane="bottomRight" state="frozen"/>
      <selection activeCell="T115" sqref="T115"/>
      <selection pane="topRight" activeCell="T115" sqref="T115"/>
      <selection pane="bottomLeft" activeCell="T115" sqref="T115"/>
      <selection pane="bottomRight" activeCell="B110" sqref="B110"/>
    </sheetView>
  </sheetViews>
  <sheetFormatPr baseColWidth="10" defaultRowHeight="15" x14ac:dyDescent="0.25"/>
  <cols>
    <col min="1" max="1" width="3.42578125" bestFit="1" customWidth="1"/>
    <col min="2" max="2" width="14.85546875" customWidth="1"/>
    <col min="4" max="4" width="12" bestFit="1" customWidth="1"/>
    <col min="5" max="5" width="13.28515625" customWidth="1"/>
    <col min="8" max="8" width="12" bestFit="1" customWidth="1"/>
    <col min="13" max="13" width="12" bestFit="1" customWidth="1"/>
    <col min="16" max="16" width="13.42578125" customWidth="1"/>
    <col min="17" max="17" width="13.140625" customWidth="1"/>
    <col min="18" max="18" width="14" customWidth="1"/>
    <col min="19" max="19" width="11.7109375" bestFit="1" customWidth="1"/>
    <col min="21" max="21" width="12.5703125" customWidth="1"/>
    <col min="24" max="24" width="11.42578125" style="1"/>
    <col min="26" max="28" width="12.85546875" bestFit="1" customWidth="1"/>
    <col min="29" max="29" width="13.5703125" customWidth="1"/>
    <col min="30" max="30" width="13.7109375" bestFit="1" customWidth="1"/>
    <col min="31" max="31" width="13.42578125" bestFit="1" customWidth="1"/>
    <col min="32" max="32" width="14.28515625" bestFit="1" customWidth="1"/>
    <col min="253" max="253" width="3.42578125" bestFit="1" customWidth="1"/>
    <col min="254" max="254" width="14.85546875" customWidth="1"/>
    <col min="257" max="257" width="13.28515625" customWidth="1"/>
    <col min="268" max="268" width="13.42578125" customWidth="1"/>
    <col min="269" max="269" width="13.140625" customWidth="1"/>
    <col min="270" max="270" width="14" customWidth="1"/>
    <col min="278" max="278" width="13.7109375" customWidth="1"/>
    <col min="282" max="282" width="13.5703125" customWidth="1"/>
    <col min="509" max="509" width="3.42578125" bestFit="1" customWidth="1"/>
    <col min="510" max="510" width="14.85546875" customWidth="1"/>
    <col min="513" max="513" width="13.28515625" customWidth="1"/>
    <col min="524" max="524" width="13.42578125" customWidth="1"/>
    <col min="525" max="525" width="13.140625" customWidth="1"/>
    <col min="526" max="526" width="14" customWidth="1"/>
    <col min="534" max="534" width="13.7109375" customWidth="1"/>
    <col min="538" max="538" width="13.5703125" customWidth="1"/>
    <col min="765" max="765" width="3.42578125" bestFit="1" customWidth="1"/>
    <col min="766" max="766" width="14.85546875" customWidth="1"/>
    <col min="769" max="769" width="13.28515625" customWidth="1"/>
    <col min="780" max="780" width="13.42578125" customWidth="1"/>
    <col min="781" max="781" width="13.140625" customWidth="1"/>
    <col min="782" max="782" width="14" customWidth="1"/>
    <col min="790" max="790" width="13.7109375" customWidth="1"/>
    <col min="794" max="794" width="13.5703125" customWidth="1"/>
    <col min="1021" max="1021" width="3.42578125" bestFit="1" customWidth="1"/>
    <col min="1022" max="1022" width="14.85546875" customWidth="1"/>
    <col min="1025" max="1025" width="13.28515625" customWidth="1"/>
    <col min="1036" max="1036" width="13.42578125" customWidth="1"/>
    <col min="1037" max="1037" width="13.140625" customWidth="1"/>
    <col min="1038" max="1038" width="14" customWidth="1"/>
    <col min="1046" max="1046" width="13.7109375" customWidth="1"/>
    <col min="1050" max="1050" width="13.5703125" customWidth="1"/>
    <col min="1277" max="1277" width="3.42578125" bestFit="1" customWidth="1"/>
    <col min="1278" max="1278" width="14.85546875" customWidth="1"/>
    <col min="1281" max="1281" width="13.28515625" customWidth="1"/>
    <col min="1292" max="1292" width="13.42578125" customWidth="1"/>
    <col min="1293" max="1293" width="13.140625" customWidth="1"/>
    <col min="1294" max="1294" width="14" customWidth="1"/>
    <col min="1302" max="1302" width="13.7109375" customWidth="1"/>
    <col min="1306" max="1306" width="13.5703125" customWidth="1"/>
    <col min="1533" max="1533" width="3.42578125" bestFit="1" customWidth="1"/>
    <col min="1534" max="1534" width="14.85546875" customWidth="1"/>
    <col min="1537" max="1537" width="13.28515625" customWidth="1"/>
    <col min="1548" max="1548" width="13.42578125" customWidth="1"/>
    <col min="1549" max="1549" width="13.140625" customWidth="1"/>
    <col min="1550" max="1550" width="14" customWidth="1"/>
    <col min="1558" max="1558" width="13.7109375" customWidth="1"/>
    <col min="1562" max="1562" width="13.5703125" customWidth="1"/>
    <col min="1789" max="1789" width="3.42578125" bestFit="1" customWidth="1"/>
    <col min="1790" max="1790" width="14.85546875" customWidth="1"/>
    <col min="1793" max="1793" width="13.28515625" customWidth="1"/>
    <col min="1804" max="1804" width="13.42578125" customWidth="1"/>
    <col min="1805" max="1805" width="13.140625" customWidth="1"/>
    <col min="1806" max="1806" width="14" customWidth="1"/>
    <col min="1814" max="1814" width="13.7109375" customWidth="1"/>
    <col min="1818" max="1818" width="13.5703125" customWidth="1"/>
    <col min="2045" max="2045" width="3.42578125" bestFit="1" customWidth="1"/>
    <col min="2046" max="2046" width="14.85546875" customWidth="1"/>
    <col min="2049" max="2049" width="13.28515625" customWidth="1"/>
    <col min="2060" max="2060" width="13.42578125" customWidth="1"/>
    <col min="2061" max="2061" width="13.140625" customWidth="1"/>
    <col min="2062" max="2062" width="14" customWidth="1"/>
    <col min="2070" max="2070" width="13.7109375" customWidth="1"/>
    <col min="2074" max="2074" width="13.5703125" customWidth="1"/>
    <col min="2301" max="2301" width="3.42578125" bestFit="1" customWidth="1"/>
    <col min="2302" max="2302" width="14.85546875" customWidth="1"/>
    <col min="2305" max="2305" width="13.28515625" customWidth="1"/>
    <col min="2316" max="2316" width="13.42578125" customWidth="1"/>
    <col min="2317" max="2317" width="13.140625" customWidth="1"/>
    <col min="2318" max="2318" width="14" customWidth="1"/>
    <col min="2326" max="2326" width="13.7109375" customWidth="1"/>
    <col min="2330" max="2330" width="13.5703125" customWidth="1"/>
    <col min="2557" max="2557" width="3.42578125" bestFit="1" customWidth="1"/>
    <col min="2558" max="2558" width="14.85546875" customWidth="1"/>
    <col min="2561" max="2561" width="13.28515625" customWidth="1"/>
    <col min="2572" max="2572" width="13.42578125" customWidth="1"/>
    <col min="2573" max="2573" width="13.140625" customWidth="1"/>
    <col min="2574" max="2574" width="14" customWidth="1"/>
    <col min="2582" max="2582" width="13.7109375" customWidth="1"/>
    <col min="2586" max="2586" width="13.5703125" customWidth="1"/>
    <col min="2813" max="2813" width="3.42578125" bestFit="1" customWidth="1"/>
    <col min="2814" max="2814" width="14.85546875" customWidth="1"/>
    <col min="2817" max="2817" width="13.28515625" customWidth="1"/>
    <col min="2828" max="2828" width="13.42578125" customWidth="1"/>
    <col min="2829" max="2829" width="13.140625" customWidth="1"/>
    <col min="2830" max="2830" width="14" customWidth="1"/>
    <col min="2838" max="2838" width="13.7109375" customWidth="1"/>
    <col min="2842" max="2842" width="13.5703125" customWidth="1"/>
    <col min="3069" max="3069" width="3.42578125" bestFit="1" customWidth="1"/>
    <col min="3070" max="3070" width="14.85546875" customWidth="1"/>
    <col min="3073" max="3073" width="13.28515625" customWidth="1"/>
    <col min="3084" max="3084" width="13.42578125" customWidth="1"/>
    <col min="3085" max="3085" width="13.140625" customWidth="1"/>
    <col min="3086" max="3086" width="14" customWidth="1"/>
    <col min="3094" max="3094" width="13.7109375" customWidth="1"/>
    <col min="3098" max="3098" width="13.5703125" customWidth="1"/>
    <col min="3325" max="3325" width="3.42578125" bestFit="1" customWidth="1"/>
    <col min="3326" max="3326" width="14.85546875" customWidth="1"/>
    <col min="3329" max="3329" width="13.28515625" customWidth="1"/>
    <col min="3340" max="3340" width="13.42578125" customWidth="1"/>
    <col min="3341" max="3341" width="13.140625" customWidth="1"/>
    <col min="3342" max="3342" width="14" customWidth="1"/>
    <col min="3350" max="3350" width="13.7109375" customWidth="1"/>
    <col min="3354" max="3354" width="13.5703125" customWidth="1"/>
    <col min="3581" max="3581" width="3.42578125" bestFit="1" customWidth="1"/>
    <col min="3582" max="3582" width="14.85546875" customWidth="1"/>
    <col min="3585" max="3585" width="13.28515625" customWidth="1"/>
    <col min="3596" max="3596" width="13.42578125" customWidth="1"/>
    <col min="3597" max="3597" width="13.140625" customWidth="1"/>
    <col min="3598" max="3598" width="14" customWidth="1"/>
    <col min="3606" max="3606" width="13.7109375" customWidth="1"/>
    <col min="3610" max="3610" width="13.5703125" customWidth="1"/>
    <col min="3837" max="3837" width="3.42578125" bestFit="1" customWidth="1"/>
    <col min="3838" max="3838" width="14.85546875" customWidth="1"/>
    <col min="3841" max="3841" width="13.28515625" customWidth="1"/>
    <col min="3852" max="3852" width="13.42578125" customWidth="1"/>
    <col min="3853" max="3853" width="13.140625" customWidth="1"/>
    <col min="3854" max="3854" width="14" customWidth="1"/>
    <col min="3862" max="3862" width="13.7109375" customWidth="1"/>
    <col min="3866" max="3866" width="13.5703125" customWidth="1"/>
    <col min="4093" max="4093" width="3.42578125" bestFit="1" customWidth="1"/>
    <col min="4094" max="4094" width="14.85546875" customWidth="1"/>
    <col min="4097" max="4097" width="13.28515625" customWidth="1"/>
    <col min="4108" max="4108" width="13.42578125" customWidth="1"/>
    <col min="4109" max="4109" width="13.140625" customWidth="1"/>
    <col min="4110" max="4110" width="14" customWidth="1"/>
    <col min="4118" max="4118" width="13.7109375" customWidth="1"/>
    <col min="4122" max="4122" width="13.5703125" customWidth="1"/>
    <col min="4349" max="4349" width="3.42578125" bestFit="1" customWidth="1"/>
    <col min="4350" max="4350" width="14.85546875" customWidth="1"/>
    <col min="4353" max="4353" width="13.28515625" customWidth="1"/>
    <col min="4364" max="4364" width="13.42578125" customWidth="1"/>
    <col min="4365" max="4365" width="13.140625" customWidth="1"/>
    <col min="4366" max="4366" width="14" customWidth="1"/>
    <col min="4374" max="4374" width="13.7109375" customWidth="1"/>
    <col min="4378" max="4378" width="13.5703125" customWidth="1"/>
    <col min="4605" max="4605" width="3.42578125" bestFit="1" customWidth="1"/>
    <col min="4606" max="4606" width="14.85546875" customWidth="1"/>
    <col min="4609" max="4609" width="13.28515625" customWidth="1"/>
    <col min="4620" max="4620" width="13.42578125" customWidth="1"/>
    <col min="4621" max="4621" width="13.140625" customWidth="1"/>
    <col min="4622" max="4622" width="14" customWidth="1"/>
    <col min="4630" max="4630" width="13.7109375" customWidth="1"/>
    <col min="4634" max="4634" width="13.5703125" customWidth="1"/>
    <col min="4861" max="4861" width="3.42578125" bestFit="1" customWidth="1"/>
    <col min="4862" max="4862" width="14.85546875" customWidth="1"/>
    <col min="4865" max="4865" width="13.28515625" customWidth="1"/>
    <col min="4876" max="4876" width="13.42578125" customWidth="1"/>
    <col min="4877" max="4877" width="13.140625" customWidth="1"/>
    <col min="4878" max="4878" width="14" customWidth="1"/>
    <col min="4886" max="4886" width="13.7109375" customWidth="1"/>
    <col min="4890" max="4890" width="13.5703125" customWidth="1"/>
    <col min="5117" max="5117" width="3.42578125" bestFit="1" customWidth="1"/>
    <col min="5118" max="5118" width="14.85546875" customWidth="1"/>
    <col min="5121" max="5121" width="13.28515625" customWidth="1"/>
    <col min="5132" max="5132" width="13.42578125" customWidth="1"/>
    <col min="5133" max="5133" width="13.140625" customWidth="1"/>
    <col min="5134" max="5134" width="14" customWidth="1"/>
    <col min="5142" max="5142" width="13.7109375" customWidth="1"/>
    <col min="5146" max="5146" width="13.5703125" customWidth="1"/>
    <col min="5373" max="5373" width="3.42578125" bestFit="1" customWidth="1"/>
    <col min="5374" max="5374" width="14.85546875" customWidth="1"/>
    <col min="5377" max="5377" width="13.28515625" customWidth="1"/>
    <col min="5388" max="5388" width="13.42578125" customWidth="1"/>
    <col min="5389" max="5389" width="13.140625" customWidth="1"/>
    <col min="5390" max="5390" width="14" customWidth="1"/>
    <col min="5398" max="5398" width="13.7109375" customWidth="1"/>
    <col min="5402" max="5402" width="13.5703125" customWidth="1"/>
    <col min="5629" max="5629" width="3.42578125" bestFit="1" customWidth="1"/>
    <col min="5630" max="5630" width="14.85546875" customWidth="1"/>
    <col min="5633" max="5633" width="13.28515625" customWidth="1"/>
    <col min="5644" max="5644" width="13.42578125" customWidth="1"/>
    <col min="5645" max="5645" width="13.140625" customWidth="1"/>
    <col min="5646" max="5646" width="14" customWidth="1"/>
    <col min="5654" max="5654" width="13.7109375" customWidth="1"/>
    <col min="5658" max="5658" width="13.5703125" customWidth="1"/>
    <col min="5885" max="5885" width="3.42578125" bestFit="1" customWidth="1"/>
    <col min="5886" max="5886" width="14.85546875" customWidth="1"/>
    <col min="5889" max="5889" width="13.28515625" customWidth="1"/>
    <col min="5900" max="5900" width="13.42578125" customWidth="1"/>
    <col min="5901" max="5901" width="13.140625" customWidth="1"/>
    <col min="5902" max="5902" width="14" customWidth="1"/>
    <col min="5910" max="5910" width="13.7109375" customWidth="1"/>
    <col min="5914" max="5914" width="13.5703125" customWidth="1"/>
    <col min="6141" max="6141" width="3.42578125" bestFit="1" customWidth="1"/>
    <col min="6142" max="6142" width="14.85546875" customWidth="1"/>
    <col min="6145" max="6145" width="13.28515625" customWidth="1"/>
    <col min="6156" max="6156" width="13.42578125" customWidth="1"/>
    <col min="6157" max="6157" width="13.140625" customWidth="1"/>
    <col min="6158" max="6158" width="14" customWidth="1"/>
    <col min="6166" max="6166" width="13.7109375" customWidth="1"/>
    <col min="6170" max="6170" width="13.5703125" customWidth="1"/>
    <col min="6397" max="6397" width="3.42578125" bestFit="1" customWidth="1"/>
    <col min="6398" max="6398" width="14.85546875" customWidth="1"/>
    <col min="6401" max="6401" width="13.28515625" customWidth="1"/>
    <col min="6412" max="6412" width="13.42578125" customWidth="1"/>
    <col min="6413" max="6413" width="13.140625" customWidth="1"/>
    <col min="6414" max="6414" width="14" customWidth="1"/>
    <col min="6422" max="6422" width="13.7109375" customWidth="1"/>
    <col min="6426" max="6426" width="13.5703125" customWidth="1"/>
    <col min="6653" max="6653" width="3.42578125" bestFit="1" customWidth="1"/>
    <col min="6654" max="6654" width="14.85546875" customWidth="1"/>
    <col min="6657" max="6657" width="13.28515625" customWidth="1"/>
    <col min="6668" max="6668" width="13.42578125" customWidth="1"/>
    <col min="6669" max="6669" width="13.140625" customWidth="1"/>
    <col min="6670" max="6670" width="14" customWidth="1"/>
    <col min="6678" max="6678" width="13.7109375" customWidth="1"/>
    <col min="6682" max="6682" width="13.5703125" customWidth="1"/>
    <col min="6909" max="6909" width="3.42578125" bestFit="1" customWidth="1"/>
    <col min="6910" max="6910" width="14.85546875" customWidth="1"/>
    <col min="6913" max="6913" width="13.28515625" customWidth="1"/>
    <col min="6924" max="6924" width="13.42578125" customWidth="1"/>
    <col min="6925" max="6925" width="13.140625" customWidth="1"/>
    <col min="6926" max="6926" width="14" customWidth="1"/>
    <col min="6934" max="6934" width="13.7109375" customWidth="1"/>
    <col min="6938" max="6938" width="13.5703125" customWidth="1"/>
    <col min="7165" max="7165" width="3.42578125" bestFit="1" customWidth="1"/>
    <col min="7166" max="7166" width="14.85546875" customWidth="1"/>
    <col min="7169" max="7169" width="13.28515625" customWidth="1"/>
    <col min="7180" max="7180" width="13.42578125" customWidth="1"/>
    <col min="7181" max="7181" width="13.140625" customWidth="1"/>
    <col min="7182" max="7182" width="14" customWidth="1"/>
    <col min="7190" max="7190" width="13.7109375" customWidth="1"/>
    <col min="7194" max="7194" width="13.5703125" customWidth="1"/>
    <col min="7421" max="7421" width="3.42578125" bestFit="1" customWidth="1"/>
    <col min="7422" max="7422" width="14.85546875" customWidth="1"/>
    <col min="7425" max="7425" width="13.28515625" customWidth="1"/>
    <col min="7436" max="7436" width="13.42578125" customWidth="1"/>
    <col min="7437" max="7437" width="13.140625" customWidth="1"/>
    <col min="7438" max="7438" width="14" customWidth="1"/>
    <col min="7446" max="7446" width="13.7109375" customWidth="1"/>
    <col min="7450" max="7450" width="13.5703125" customWidth="1"/>
    <col min="7677" max="7677" width="3.42578125" bestFit="1" customWidth="1"/>
    <col min="7678" max="7678" width="14.85546875" customWidth="1"/>
    <col min="7681" max="7681" width="13.28515625" customWidth="1"/>
    <col min="7692" max="7692" width="13.42578125" customWidth="1"/>
    <col min="7693" max="7693" width="13.140625" customWidth="1"/>
    <col min="7694" max="7694" width="14" customWidth="1"/>
    <col min="7702" max="7702" width="13.7109375" customWidth="1"/>
    <col min="7706" max="7706" width="13.5703125" customWidth="1"/>
    <col min="7933" max="7933" width="3.42578125" bestFit="1" customWidth="1"/>
    <col min="7934" max="7934" width="14.85546875" customWidth="1"/>
    <col min="7937" max="7937" width="13.28515625" customWidth="1"/>
    <col min="7948" max="7948" width="13.42578125" customWidth="1"/>
    <col min="7949" max="7949" width="13.140625" customWidth="1"/>
    <col min="7950" max="7950" width="14" customWidth="1"/>
    <col min="7958" max="7958" width="13.7109375" customWidth="1"/>
    <col min="7962" max="7962" width="13.5703125" customWidth="1"/>
    <col min="8189" max="8189" width="3.42578125" bestFit="1" customWidth="1"/>
    <col min="8190" max="8190" width="14.85546875" customWidth="1"/>
    <col min="8193" max="8193" width="13.28515625" customWidth="1"/>
    <col min="8204" max="8204" width="13.42578125" customWidth="1"/>
    <col min="8205" max="8205" width="13.140625" customWidth="1"/>
    <col min="8206" max="8206" width="14" customWidth="1"/>
    <col min="8214" max="8214" width="13.7109375" customWidth="1"/>
    <col min="8218" max="8218" width="13.5703125" customWidth="1"/>
    <col min="8445" max="8445" width="3.42578125" bestFit="1" customWidth="1"/>
    <col min="8446" max="8446" width="14.85546875" customWidth="1"/>
    <col min="8449" max="8449" width="13.28515625" customWidth="1"/>
    <col min="8460" max="8460" width="13.42578125" customWidth="1"/>
    <col min="8461" max="8461" width="13.140625" customWidth="1"/>
    <col min="8462" max="8462" width="14" customWidth="1"/>
    <col min="8470" max="8470" width="13.7109375" customWidth="1"/>
    <col min="8474" max="8474" width="13.5703125" customWidth="1"/>
    <col min="8701" max="8701" width="3.42578125" bestFit="1" customWidth="1"/>
    <col min="8702" max="8702" width="14.85546875" customWidth="1"/>
    <col min="8705" max="8705" width="13.28515625" customWidth="1"/>
    <col min="8716" max="8716" width="13.42578125" customWidth="1"/>
    <col min="8717" max="8717" width="13.140625" customWidth="1"/>
    <col min="8718" max="8718" width="14" customWidth="1"/>
    <col min="8726" max="8726" width="13.7109375" customWidth="1"/>
    <col min="8730" max="8730" width="13.5703125" customWidth="1"/>
    <col min="8957" max="8957" width="3.42578125" bestFit="1" customWidth="1"/>
    <col min="8958" max="8958" width="14.85546875" customWidth="1"/>
    <col min="8961" max="8961" width="13.28515625" customWidth="1"/>
    <col min="8972" max="8972" width="13.42578125" customWidth="1"/>
    <col min="8973" max="8973" width="13.140625" customWidth="1"/>
    <col min="8974" max="8974" width="14" customWidth="1"/>
    <col min="8982" max="8982" width="13.7109375" customWidth="1"/>
    <col min="8986" max="8986" width="13.5703125" customWidth="1"/>
    <col min="9213" max="9213" width="3.42578125" bestFit="1" customWidth="1"/>
    <col min="9214" max="9214" width="14.85546875" customWidth="1"/>
    <col min="9217" max="9217" width="13.28515625" customWidth="1"/>
    <col min="9228" max="9228" width="13.42578125" customWidth="1"/>
    <col min="9229" max="9229" width="13.140625" customWidth="1"/>
    <col min="9230" max="9230" width="14" customWidth="1"/>
    <col min="9238" max="9238" width="13.7109375" customWidth="1"/>
    <col min="9242" max="9242" width="13.5703125" customWidth="1"/>
    <col min="9469" max="9469" width="3.42578125" bestFit="1" customWidth="1"/>
    <col min="9470" max="9470" width="14.85546875" customWidth="1"/>
    <col min="9473" max="9473" width="13.28515625" customWidth="1"/>
    <col min="9484" max="9484" width="13.42578125" customWidth="1"/>
    <col min="9485" max="9485" width="13.140625" customWidth="1"/>
    <col min="9486" max="9486" width="14" customWidth="1"/>
    <col min="9494" max="9494" width="13.7109375" customWidth="1"/>
    <col min="9498" max="9498" width="13.5703125" customWidth="1"/>
    <col min="9725" max="9725" width="3.42578125" bestFit="1" customWidth="1"/>
    <col min="9726" max="9726" width="14.85546875" customWidth="1"/>
    <col min="9729" max="9729" width="13.28515625" customWidth="1"/>
    <col min="9740" max="9740" width="13.42578125" customWidth="1"/>
    <col min="9741" max="9741" width="13.140625" customWidth="1"/>
    <col min="9742" max="9742" width="14" customWidth="1"/>
    <col min="9750" max="9750" width="13.7109375" customWidth="1"/>
    <col min="9754" max="9754" width="13.5703125" customWidth="1"/>
    <col min="9981" max="9981" width="3.42578125" bestFit="1" customWidth="1"/>
    <col min="9982" max="9982" width="14.85546875" customWidth="1"/>
    <col min="9985" max="9985" width="13.28515625" customWidth="1"/>
    <col min="9996" max="9996" width="13.42578125" customWidth="1"/>
    <col min="9997" max="9997" width="13.140625" customWidth="1"/>
    <col min="9998" max="9998" width="14" customWidth="1"/>
    <col min="10006" max="10006" width="13.7109375" customWidth="1"/>
    <col min="10010" max="10010" width="13.5703125" customWidth="1"/>
    <col min="10237" max="10237" width="3.42578125" bestFit="1" customWidth="1"/>
    <col min="10238" max="10238" width="14.85546875" customWidth="1"/>
    <col min="10241" max="10241" width="13.28515625" customWidth="1"/>
    <col min="10252" max="10252" width="13.42578125" customWidth="1"/>
    <col min="10253" max="10253" width="13.140625" customWidth="1"/>
    <col min="10254" max="10254" width="14" customWidth="1"/>
    <col min="10262" max="10262" width="13.7109375" customWidth="1"/>
    <col min="10266" max="10266" width="13.5703125" customWidth="1"/>
    <col min="10493" max="10493" width="3.42578125" bestFit="1" customWidth="1"/>
    <col min="10494" max="10494" width="14.85546875" customWidth="1"/>
    <col min="10497" max="10497" width="13.28515625" customWidth="1"/>
    <col min="10508" max="10508" width="13.42578125" customWidth="1"/>
    <col min="10509" max="10509" width="13.140625" customWidth="1"/>
    <col min="10510" max="10510" width="14" customWidth="1"/>
    <col min="10518" max="10518" width="13.7109375" customWidth="1"/>
    <col min="10522" max="10522" width="13.5703125" customWidth="1"/>
    <col min="10749" max="10749" width="3.42578125" bestFit="1" customWidth="1"/>
    <col min="10750" max="10750" width="14.85546875" customWidth="1"/>
    <col min="10753" max="10753" width="13.28515625" customWidth="1"/>
    <col min="10764" max="10764" width="13.42578125" customWidth="1"/>
    <col min="10765" max="10765" width="13.140625" customWidth="1"/>
    <col min="10766" max="10766" width="14" customWidth="1"/>
    <col min="10774" max="10774" width="13.7109375" customWidth="1"/>
    <col min="10778" max="10778" width="13.5703125" customWidth="1"/>
    <col min="11005" max="11005" width="3.42578125" bestFit="1" customWidth="1"/>
    <col min="11006" max="11006" width="14.85546875" customWidth="1"/>
    <col min="11009" max="11009" width="13.28515625" customWidth="1"/>
    <col min="11020" max="11020" width="13.42578125" customWidth="1"/>
    <col min="11021" max="11021" width="13.140625" customWidth="1"/>
    <col min="11022" max="11022" width="14" customWidth="1"/>
    <col min="11030" max="11030" width="13.7109375" customWidth="1"/>
    <col min="11034" max="11034" width="13.5703125" customWidth="1"/>
    <col min="11261" max="11261" width="3.42578125" bestFit="1" customWidth="1"/>
    <col min="11262" max="11262" width="14.85546875" customWidth="1"/>
    <col min="11265" max="11265" width="13.28515625" customWidth="1"/>
    <col min="11276" max="11276" width="13.42578125" customWidth="1"/>
    <col min="11277" max="11277" width="13.140625" customWidth="1"/>
    <col min="11278" max="11278" width="14" customWidth="1"/>
    <col min="11286" max="11286" width="13.7109375" customWidth="1"/>
    <col min="11290" max="11290" width="13.5703125" customWidth="1"/>
    <col min="11517" max="11517" width="3.42578125" bestFit="1" customWidth="1"/>
    <col min="11518" max="11518" width="14.85546875" customWidth="1"/>
    <col min="11521" max="11521" width="13.28515625" customWidth="1"/>
    <col min="11532" max="11532" width="13.42578125" customWidth="1"/>
    <col min="11533" max="11533" width="13.140625" customWidth="1"/>
    <col min="11534" max="11534" width="14" customWidth="1"/>
    <col min="11542" max="11542" width="13.7109375" customWidth="1"/>
    <col min="11546" max="11546" width="13.5703125" customWidth="1"/>
    <col min="11773" max="11773" width="3.42578125" bestFit="1" customWidth="1"/>
    <col min="11774" max="11774" width="14.85546875" customWidth="1"/>
    <col min="11777" max="11777" width="13.28515625" customWidth="1"/>
    <col min="11788" max="11788" width="13.42578125" customWidth="1"/>
    <col min="11789" max="11789" width="13.140625" customWidth="1"/>
    <col min="11790" max="11790" width="14" customWidth="1"/>
    <col min="11798" max="11798" width="13.7109375" customWidth="1"/>
    <col min="11802" max="11802" width="13.5703125" customWidth="1"/>
    <col min="12029" max="12029" width="3.42578125" bestFit="1" customWidth="1"/>
    <col min="12030" max="12030" width="14.85546875" customWidth="1"/>
    <col min="12033" max="12033" width="13.28515625" customWidth="1"/>
    <col min="12044" max="12044" width="13.42578125" customWidth="1"/>
    <col min="12045" max="12045" width="13.140625" customWidth="1"/>
    <col min="12046" max="12046" width="14" customWidth="1"/>
    <col min="12054" max="12054" width="13.7109375" customWidth="1"/>
    <col min="12058" max="12058" width="13.5703125" customWidth="1"/>
    <col min="12285" max="12285" width="3.42578125" bestFit="1" customWidth="1"/>
    <col min="12286" max="12286" width="14.85546875" customWidth="1"/>
    <col min="12289" max="12289" width="13.28515625" customWidth="1"/>
    <col min="12300" max="12300" width="13.42578125" customWidth="1"/>
    <col min="12301" max="12301" width="13.140625" customWidth="1"/>
    <col min="12302" max="12302" width="14" customWidth="1"/>
    <col min="12310" max="12310" width="13.7109375" customWidth="1"/>
    <col min="12314" max="12314" width="13.5703125" customWidth="1"/>
    <col min="12541" max="12541" width="3.42578125" bestFit="1" customWidth="1"/>
    <col min="12542" max="12542" width="14.85546875" customWidth="1"/>
    <col min="12545" max="12545" width="13.28515625" customWidth="1"/>
    <col min="12556" max="12556" width="13.42578125" customWidth="1"/>
    <col min="12557" max="12557" width="13.140625" customWidth="1"/>
    <col min="12558" max="12558" width="14" customWidth="1"/>
    <col min="12566" max="12566" width="13.7109375" customWidth="1"/>
    <col min="12570" max="12570" width="13.5703125" customWidth="1"/>
    <col min="12797" max="12797" width="3.42578125" bestFit="1" customWidth="1"/>
    <col min="12798" max="12798" width="14.85546875" customWidth="1"/>
    <col min="12801" max="12801" width="13.28515625" customWidth="1"/>
    <col min="12812" max="12812" width="13.42578125" customWidth="1"/>
    <col min="12813" max="12813" width="13.140625" customWidth="1"/>
    <col min="12814" max="12814" width="14" customWidth="1"/>
    <col min="12822" max="12822" width="13.7109375" customWidth="1"/>
    <col min="12826" max="12826" width="13.5703125" customWidth="1"/>
    <col min="13053" max="13053" width="3.42578125" bestFit="1" customWidth="1"/>
    <col min="13054" max="13054" width="14.85546875" customWidth="1"/>
    <col min="13057" max="13057" width="13.28515625" customWidth="1"/>
    <col min="13068" max="13068" width="13.42578125" customWidth="1"/>
    <col min="13069" max="13069" width="13.140625" customWidth="1"/>
    <col min="13070" max="13070" width="14" customWidth="1"/>
    <col min="13078" max="13078" width="13.7109375" customWidth="1"/>
    <col min="13082" max="13082" width="13.5703125" customWidth="1"/>
    <col min="13309" max="13309" width="3.42578125" bestFit="1" customWidth="1"/>
    <col min="13310" max="13310" width="14.85546875" customWidth="1"/>
    <col min="13313" max="13313" width="13.28515625" customWidth="1"/>
    <col min="13324" max="13324" width="13.42578125" customWidth="1"/>
    <col min="13325" max="13325" width="13.140625" customWidth="1"/>
    <col min="13326" max="13326" width="14" customWidth="1"/>
    <col min="13334" max="13334" width="13.7109375" customWidth="1"/>
    <col min="13338" max="13338" width="13.5703125" customWidth="1"/>
    <col min="13565" max="13565" width="3.42578125" bestFit="1" customWidth="1"/>
    <col min="13566" max="13566" width="14.85546875" customWidth="1"/>
    <col min="13569" max="13569" width="13.28515625" customWidth="1"/>
    <col min="13580" max="13580" width="13.42578125" customWidth="1"/>
    <col min="13581" max="13581" width="13.140625" customWidth="1"/>
    <col min="13582" max="13582" width="14" customWidth="1"/>
    <col min="13590" max="13590" width="13.7109375" customWidth="1"/>
    <col min="13594" max="13594" width="13.5703125" customWidth="1"/>
    <col min="13821" max="13821" width="3.42578125" bestFit="1" customWidth="1"/>
    <col min="13822" max="13822" width="14.85546875" customWidth="1"/>
    <col min="13825" max="13825" width="13.28515625" customWidth="1"/>
    <col min="13836" max="13836" width="13.42578125" customWidth="1"/>
    <col min="13837" max="13837" width="13.140625" customWidth="1"/>
    <col min="13838" max="13838" width="14" customWidth="1"/>
    <col min="13846" max="13846" width="13.7109375" customWidth="1"/>
    <col min="13850" max="13850" width="13.5703125" customWidth="1"/>
    <col min="14077" max="14077" width="3.42578125" bestFit="1" customWidth="1"/>
    <col min="14078" max="14078" width="14.85546875" customWidth="1"/>
    <col min="14081" max="14081" width="13.28515625" customWidth="1"/>
    <col min="14092" max="14092" width="13.42578125" customWidth="1"/>
    <col min="14093" max="14093" width="13.140625" customWidth="1"/>
    <col min="14094" max="14094" width="14" customWidth="1"/>
    <col min="14102" max="14102" width="13.7109375" customWidth="1"/>
    <col min="14106" max="14106" width="13.5703125" customWidth="1"/>
    <col min="14333" max="14333" width="3.42578125" bestFit="1" customWidth="1"/>
    <col min="14334" max="14334" width="14.85546875" customWidth="1"/>
    <col min="14337" max="14337" width="13.28515625" customWidth="1"/>
    <col min="14348" max="14348" width="13.42578125" customWidth="1"/>
    <col min="14349" max="14349" width="13.140625" customWidth="1"/>
    <col min="14350" max="14350" width="14" customWidth="1"/>
    <col min="14358" max="14358" width="13.7109375" customWidth="1"/>
    <col min="14362" max="14362" width="13.5703125" customWidth="1"/>
    <col min="14589" max="14589" width="3.42578125" bestFit="1" customWidth="1"/>
    <col min="14590" max="14590" width="14.85546875" customWidth="1"/>
    <col min="14593" max="14593" width="13.28515625" customWidth="1"/>
    <col min="14604" max="14604" width="13.42578125" customWidth="1"/>
    <col min="14605" max="14605" width="13.140625" customWidth="1"/>
    <col min="14606" max="14606" width="14" customWidth="1"/>
    <col min="14614" max="14614" width="13.7109375" customWidth="1"/>
    <col min="14618" max="14618" width="13.5703125" customWidth="1"/>
    <col min="14845" max="14845" width="3.42578125" bestFit="1" customWidth="1"/>
    <col min="14846" max="14846" width="14.85546875" customWidth="1"/>
    <col min="14849" max="14849" width="13.28515625" customWidth="1"/>
    <col min="14860" max="14860" width="13.42578125" customWidth="1"/>
    <col min="14861" max="14861" width="13.140625" customWidth="1"/>
    <col min="14862" max="14862" width="14" customWidth="1"/>
    <col min="14870" max="14870" width="13.7109375" customWidth="1"/>
    <col min="14874" max="14874" width="13.5703125" customWidth="1"/>
    <col min="15101" max="15101" width="3.42578125" bestFit="1" customWidth="1"/>
    <col min="15102" max="15102" width="14.85546875" customWidth="1"/>
    <col min="15105" max="15105" width="13.28515625" customWidth="1"/>
    <col min="15116" max="15116" width="13.42578125" customWidth="1"/>
    <col min="15117" max="15117" width="13.140625" customWidth="1"/>
    <col min="15118" max="15118" width="14" customWidth="1"/>
    <col min="15126" max="15126" width="13.7109375" customWidth="1"/>
    <col min="15130" max="15130" width="13.5703125" customWidth="1"/>
    <col min="15357" max="15357" width="3.42578125" bestFit="1" customWidth="1"/>
    <col min="15358" max="15358" width="14.85546875" customWidth="1"/>
    <col min="15361" max="15361" width="13.28515625" customWidth="1"/>
    <col min="15372" max="15372" width="13.42578125" customWidth="1"/>
    <col min="15373" max="15373" width="13.140625" customWidth="1"/>
    <col min="15374" max="15374" width="14" customWidth="1"/>
    <col min="15382" max="15382" width="13.7109375" customWidth="1"/>
    <col min="15386" max="15386" width="13.5703125" customWidth="1"/>
    <col min="15613" max="15613" width="3.42578125" bestFit="1" customWidth="1"/>
    <col min="15614" max="15614" width="14.85546875" customWidth="1"/>
    <col min="15617" max="15617" width="13.28515625" customWidth="1"/>
    <col min="15628" max="15628" width="13.42578125" customWidth="1"/>
    <col min="15629" max="15629" width="13.140625" customWidth="1"/>
    <col min="15630" max="15630" width="14" customWidth="1"/>
    <col min="15638" max="15638" width="13.7109375" customWidth="1"/>
    <col min="15642" max="15642" width="13.5703125" customWidth="1"/>
    <col min="15869" max="15869" width="3.42578125" bestFit="1" customWidth="1"/>
    <col min="15870" max="15870" width="14.85546875" customWidth="1"/>
    <col min="15873" max="15873" width="13.28515625" customWidth="1"/>
    <col min="15884" max="15884" width="13.42578125" customWidth="1"/>
    <col min="15885" max="15885" width="13.140625" customWidth="1"/>
    <col min="15886" max="15886" width="14" customWidth="1"/>
    <col min="15894" max="15894" width="13.7109375" customWidth="1"/>
    <col min="15898" max="15898" width="13.5703125" customWidth="1"/>
    <col min="16125" max="16125" width="3.42578125" bestFit="1" customWidth="1"/>
    <col min="16126" max="16126" width="14.85546875" customWidth="1"/>
    <col min="16129" max="16129" width="13.28515625" customWidth="1"/>
    <col min="16140" max="16140" width="13.42578125" customWidth="1"/>
    <col min="16141" max="16141" width="13.140625" customWidth="1"/>
    <col min="16142" max="16142" width="14" customWidth="1"/>
    <col min="16150" max="16150" width="13.7109375" customWidth="1"/>
    <col min="16154" max="16154" width="13.5703125" customWidth="1"/>
  </cols>
  <sheetData>
    <row r="1" spans="1:32" ht="50.25" x14ac:dyDescent="0.7">
      <c r="A1" s="87" t="s">
        <v>255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3" spans="1:32" s="3" customFormat="1" ht="25.5" x14ac:dyDescent="0.2">
      <c r="C3" s="79" t="s">
        <v>129</v>
      </c>
      <c r="D3" s="80"/>
      <c r="E3" s="81"/>
      <c r="F3" s="82" t="s">
        <v>128</v>
      </c>
      <c r="G3" s="83"/>
      <c r="H3" s="83"/>
      <c r="I3" s="83"/>
      <c r="J3" s="84"/>
      <c r="K3" s="82" t="s">
        <v>127</v>
      </c>
      <c r="L3" s="83"/>
      <c r="M3" s="83"/>
      <c r="N3" s="83"/>
      <c r="O3" s="84"/>
      <c r="P3" s="82" t="s">
        <v>253</v>
      </c>
      <c r="Q3" s="83"/>
      <c r="R3" s="83"/>
      <c r="S3" s="83"/>
      <c r="T3" s="84"/>
      <c r="U3" s="79" t="s">
        <v>126</v>
      </c>
      <c r="V3" s="81"/>
      <c r="W3" s="41" t="s">
        <v>259</v>
      </c>
      <c r="X3" s="79" t="s">
        <v>125</v>
      </c>
      <c r="Y3" s="80"/>
      <c r="Z3" s="80"/>
      <c r="AA3" s="81"/>
      <c r="AB3" s="43" t="s">
        <v>124</v>
      </c>
      <c r="AC3" s="85" t="s">
        <v>123</v>
      </c>
    </row>
    <row r="4" spans="1:32" s="15" customFormat="1" ht="60" customHeight="1" x14ac:dyDescent="0.2">
      <c r="A4" s="40" t="s">
        <v>122</v>
      </c>
      <c r="B4" s="52" t="s">
        <v>121</v>
      </c>
      <c r="C4" s="40" t="s">
        <v>120</v>
      </c>
      <c r="D4" s="40" t="s">
        <v>119</v>
      </c>
      <c r="E4" s="42" t="s">
        <v>118</v>
      </c>
      <c r="F4" s="40" t="s">
        <v>115</v>
      </c>
      <c r="G4" s="40" t="s">
        <v>114</v>
      </c>
      <c r="H4" s="40" t="s">
        <v>117</v>
      </c>
      <c r="I4" s="40" t="s">
        <v>112</v>
      </c>
      <c r="J4" s="42" t="s">
        <v>116</v>
      </c>
      <c r="K4" s="40" t="s">
        <v>115</v>
      </c>
      <c r="L4" s="40" t="s">
        <v>114</v>
      </c>
      <c r="M4" s="40" t="s">
        <v>113</v>
      </c>
      <c r="N4" s="40" t="s">
        <v>112</v>
      </c>
      <c r="O4" s="42" t="s">
        <v>260</v>
      </c>
      <c r="P4" s="40" t="s">
        <v>115</v>
      </c>
      <c r="Q4" s="40" t="s">
        <v>114</v>
      </c>
      <c r="R4" s="40" t="s">
        <v>254</v>
      </c>
      <c r="S4" s="40" t="s">
        <v>112</v>
      </c>
      <c r="T4" s="42" t="s">
        <v>256</v>
      </c>
      <c r="U4" s="41" t="s">
        <v>257</v>
      </c>
      <c r="V4" s="41" t="s">
        <v>111</v>
      </c>
      <c r="W4" s="42" t="s">
        <v>258</v>
      </c>
      <c r="X4" s="40" t="s">
        <v>110</v>
      </c>
      <c r="Y4" s="40" t="s">
        <v>250</v>
      </c>
      <c r="Z4" s="40" t="s">
        <v>109</v>
      </c>
      <c r="AA4" s="41" t="s">
        <v>108</v>
      </c>
      <c r="AB4" s="41" t="s">
        <v>107</v>
      </c>
      <c r="AC4" s="86"/>
    </row>
    <row r="5" spans="1:32" s="3" customFormat="1" ht="16.149999999999999" customHeight="1" x14ac:dyDescent="0.2">
      <c r="A5" s="29">
        <v>1</v>
      </c>
      <c r="B5" s="28" t="s">
        <v>106</v>
      </c>
      <c r="C5" s="20">
        <v>6550</v>
      </c>
      <c r="D5" s="27">
        <f t="shared" ref="D5:D36" si="0">C5/$C$112</f>
        <v>2.8221834824279225E-3</v>
      </c>
      <c r="E5" s="27">
        <f t="shared" ref="E5:E36" si="1">D5*0.64</f>
        <v>1.8061974287538704E-3</v>
      </c>
      <c r="F5" s="23">
        <v>0</v>
      </c>
      <c r="G5" s="23">
        <v>0</v>
      </c>
      <c r="H5" s="23">
        <f t="shared" ref="H5:H68" si="2">F5+G5</f>
        <v>0</v>
      </c>
      <c r="I5" s="26">
        <f>H5/$H$112</f>
        <v>0</v>
      </c>
      <c r="J5" s="26">
        <f t="shared" ref="J5:J68" si="3">I5*0.33</f>
        <v>0</v>
      </c>
      <c r="K5" s="24">
        <v>25055.29</v>
      </c>
      <c r="L5" s="24">
        <v>50000</v>
      </c>
      <c r="M5" s="23">
        <f t="shared" ref="M5:M68" si="4">K5+L5</f>
        <v>75055.290000000008</v>
      </c>
      <c r="N5" s="18">
        <f>M5/$M$112</f>
        <v>7.1674809516137831E-5</v>
      </c>
      <c r="O5" s="25">
        <f>N5*0.33</f>
        <v>2.3652687140325484E-5</v>
      </c>
      <c r="P5" s="24">
        <v>0</v>
      </c>
      <c r="Q5" s="24">
        <v>0</v>
      </c>
      <c r="R5" s="23">
        <f t="shared" ref="R5:R36" si="5">P5+Q5</f>
        <v>0</v>
      </c>
      <c r="S5" s="21">
        <f t="shared" ref="S5:S36" si="6">R5/$R$112</f>
        <v>0</v>
      </c>
      <c r="T5" s="21">
        <f>S5*0.34</f>
        <v>0</v>
      </c>
      <c r="U5" s="21">
        <f>J5+O5+T5</f>
        <v>2.3652687140325484E-5</v>
      </c>
      <c r="V5" s="22">
        <f t="shared" ref="V5:V36" si="7">U5*0.045</f>
        <v>1.0643709213146467E-6</v>
      </c>
      <c r="W5" s="21">
        <f>S5*0.02</f>
        <v>0</v>
      </c>
      <c r="X5" s="20">
        <v>52.064402972226397</v>
      </c>
      <c r="Y5" s="20">
        <f>C5*(9.261-0.1456*X5)</f>
        <v>11006.770173447123</v>
      </c>
      <c r="Z5" s="19">
        <f>Y5/$Y$112</f>
        <v>4.7665005926614346E-3</v>
      </c>
      <c r="AA5" s="19">
        <f>Z5*0.025</f>
        <v>1.1916251481653587E-4</v>
      </c>
      <c r="AB5" s="19">
        <f>0.27/106</f>
        <v>2.5471698113207547E-3</v>
      </c>
      <c r="AC5" s="71">
        <f t="shared" ref="AC5:AC36" si="8">E5+V5+W5+AA5+AB5</f>
        <v>4.4735941258124759E-3</v>
      </c>
      <c r="AD5" s="73"/>
      <c r="AE5" s="75"/>
      <c r="AF5" s="74"/>
    </row>
    <row r="6" spans="1:32" s="3" customFormat="1" ht="16.149999999999999" customHeight="1" x14ac:dyDescent="0.2">
      <c r="A6" s="29">
        <v>2</v>
      </c>
      <c r="B6" s="28" t="s">
        <v>105</v>
      </c>
      <c r="C6" s="20">
        <v>16772</v>
      </c>
      <c r="D6" s="27">
        <f t="shared" si="0"/>
        <v>7.2265131858444444E-3</v>
      </c>
      <c r="E6" s="27">
        <f t="shared" si="1"/>
        <v>4.6249684389404449E-3</v>
      </c>
      <c r="F6" s="23">
        <v>31181</v>
      </c>
      <c r="G6" s="23">
        <v>105808.5</v>
      </c>
      <c r="H6" s="23">
        <f>F6+G6</f>
        <v>136989.5</v>
      </c>
      <c r="I6" s="26">
        <f>H6/$H$112</f>
        <v>1.2700822601900848E-4</v>
      </c>
      <c r="J6" s="26">
        <f>I6*0.33</f>
        <v>4.1912714586272798E-5</v>
      </c>
      <c r="K6" s="24">
        <v>23043</v>
      </c>
      <c r="L6" s="24">
        <v>25600</v>
      </c>
      <c r="M6" s="23">
        <f>K6+L6</f>
        <v>48643</v>
      </c>
      <c r="N6" s="18">
        <f>M6/$M$112</f>
        <v>4.6452125616908445E-5</v>
      </c>
      <c r="O6" s="25">
        <f t="shared" ref="O6:O69" si="9">N6*0.33</f>
        <v>1.5329201453579789E-5</v>
      </c>
      <c r="P6" s="24">
        <v>49449</v>
      </c>
      <c r="Q6" s="24">
        <v>46723</v>
      </c>
      <c r="R6" s="23">
        <f t="shared" si="5"/>
        <v>96172</v>
      </c>
      <c r="S6" s="21">
        <f>R6/$R$112</f>
        <v>7.6828040115245209E-5</v>
      </c>
      <c r="T6" s="21">
        <f>S6*0.34</f>
        <v>2.6121533639183372E-5</v>
      </c>
      <c r="U6" s="21">
        <f t="shared" ref="U6:U36" si="10">J6+O6+T6</f>
        <v>8.3363449679035959E-5</v>
      </c>
      <c r="V6" s="22">
        <f t="shared" si="7"/>
        <v>3.7513552355566181E-6</v>
      </c>
      <c r="W6" s="21">
        <f t="shared" ref="W6:W36" si="11">S6*0.02</f>
        <v>1.5365608023049043E-6</v>
      </c>
      <c r="X6" s="20">
        <v>55.083317191262999</v>
      </c>
      <c r="Y6" s="20">
        <f t="shared" ref="Y6:Y69" si="12">C6*(9.261-0.1456*X6)</f>
        <v>20811.855152320713</v>
      </c>
      <c r="Z6" s="19">
        <f t="shared" ref="Z6:Z69" si="13">Y6/$Y$112</f>
        <v>9.0126093626658361E-3</v>
      </c>
      <c r="AA6" s="19">
        <f t="shared" ref="AA6:AA36" si="14">Z6*0.025</f>
        <v>2.2531523406664591E-4</v>
      </c>
      <c r="AB6" s="19">
        <f t="shared" ref="AB6:AB36" si="15">0.27/106</f>
        <v>2.5471698113207547E-3</v>
      </c>
      <c r="AC6" s="71">
        <f t="shared" si="8"/>
        <v>7.4027414003657067E-3</v>
      </c>
      <c r="AD6" s="73"/>
      <c r="AE6" s="75"/>
    </row>
    <row r="7" spans="1:32" s="3" customFormat="1" ht="16.149999999999999" customHeight="1" x14ac:dyDescent="0.2">
      <c r="A7" s="38">
        <v>3</v>
      </c>
      <c r="B7" s="28" t="s">
        <v>104</v>
      </c>
      <c r="C7" s="20">
        <v>12285</v>
      </c>
      <c r="D7" s="37">
        <f t="shared" si="0"/>
        <v>5.293209783454508E-3</v>
      </c>
      <c r="E7" s="37">
        <f t="shared" si="1"/>
        <v>3.3876542614108851E-3</v>
      </c>
      <c r="F7" s="35">
        <v>104252.65</v>
      </c>
      <c r="G7" s="35">
        <v>196917.5</v>
      </c>
      <c r="H7" s="35">
        <f t="shared" si="2"/>
        <v>301170.15000000002</v>
      </c>
      <c r="I7" s="26">
        <f t="shared" ref="I7:I70" si="16">H7/$H$112</f>
        <v>2.7922641137735876E-4</v>
      </c>
      <c r="J7" s="26">
        <f t="shared" si="3"/>
        <v>9.2144715754528391E-5</v>
      </c>
      <c r="K7" s="36">
        <v>67378.81</v>
      </c>
      <c r="L7" s="36">
        <v>37410</v>
      </c>
      <c r="M7" s="23">
        <f t="shared" si="4"/>
        <v>104788.81</v>
      </c>
      <c r="N7" s="18">
        <f t="shared" ref="N7:N69" si="17">M7/$M$112</f>
        <v>1.0006913564883645E-4</v>
      </c>
      <c r="O7" s="25">
        <f t="shared" si="9"/>
        <v>3.3022814764116028E-5</v>
      </c>
      <c r="P7" s="24">
        <v>98578.51</v>
      </c>
      <c r="Q7" s="24">
        <v>234962.51</v>
      </c>
      <c r="R7" s="35">
        <f t="shared" si="5"/>
        <v>333541.02</v>
      </c>
      <c r="S7" s="33">
        <f t="shared" si="6"/>
        <v>2.6645284349540203E-4</v>
      </c>
      <c r="T7" s="33">
        <f t="shared" ref="T7:T36" si="18">S7*0.34</f>
        <v>9.0593966788436693E-5</v>
      </c>
      <c r="U7" s="21">
        <f t="shared" si="10"/>
        <v>2.1576149730708112E-4</v>
      </c>
      <c r="V7" s="34">
        <f t="shared" si="7"/>
        <v>9.7092673788186501E-6</v>
      </c>
      <c r="W7" s="33">
        <f t="shared" si="11"/>
        <v>5.329056869908041E-6</v>
      </c>
      <c r="X7" s="20">
        <v>53.822860644154098</v>
      </c>
      <c r="Y7" s="20">
        <f t="shared" si="12"/>
        <v>17498.64945724413</v>
      </c>
      <c r="Z7" s="19">
        <f t="shared" si="13"/>
        <v>7.5778199866425632E-3</v>
      </c>
      <c r="AA7" s="32">
        <f t="shared" si="14"/>
        <v>1.8944549966606409E-4</v>
      </c>
      <c r="AB7" s="32">
        <f t="shared" si="15"/>
        <v>2.5471698113207547E-3</v>
      </c>
      <c r="AC7" s="72">
        <f t="shared" si="8"/>
        <v>6.1393078966464308E-3</v>
      </c>
      <c r="AD7" s="73"/>
      <c r="AE7" s="75"/>
    </row>
    <row r="8" spans="1:32" s="3" customFormat="1" ht="16.149999999999999" customHeight="1" x14ac:dyDescent="0.2">
      <c r="A8" s="29">
        <v>4</v>
      </c>
      <c r="B8" s="30" t="s">
        <v>103</v>
      </c>
      <c r="C8" s="20">
        <v>6195</v>
      </c>
      <c r="D8" s="27">
        <f t="shared" si="0"/>
        <v>2.6692254463574015E-3</v>
      </c>
      <c r="E8" s="27">
        <f t="shared" si="1"/>
        <v>1.708304285668737E-3</v>
      </c>
      <c r="F8" s="23">
        <v>458379</v>
      </c>
      <c r="G8" s="23">
        <v>3400</v>
      </c>
      <c r="H8" s="23">
        <f t="shared" si="2"/>
        <v>461779</v>
      </c>
      <c r="I8" s="26">
        <f t="shared" si="16"/>
        <v>4.2813304379409891E-4</v>
      </c>
      <c r="J8" s="26">
        <f t="shared" si="3"/>
        <v>1.4128390445205264E-4</v>
      </c>
      <c r="K8" s="24">
        <v>195541</v>
      </c>
      <c r="L8" s="24">
        <v>6000</v>
      </c>
      <c r="M8" s="23">
        <f t="shared" si="4"/>
        <v>201541</v>
      </c>
      <c r="N8" s="18">
        <f t="shared" si="17"/>
        <v>1.9246361961551187E-4</v>
      </c>
      <c r="O8" s="25">
        <f t="shared" si="9"/>
        <v>6.3512994473118923E-5</v>
      </c>
      <c r="P8" s="24">
        <v>270812.58</v>
      </c>
      <c r="Q8" s="24">
        <v>650</v>
      </c>
      <c r="R8" s="23">
        <f t="shared" si="5"/>
        <v>271462.58</v>
      </c>
      <c r="S8" s="21">
        <f t="shared" si="6"/>
        <v>2.1686081173343552E-4</v>
      </c>
      <c r="T8" s="21">
        <f t="shared" si="18"/>
        <v>7.3732675989368084E-5</v>
      </c>
      <c r="U8" s="21">
        <f t="shared" si="10"/>
        <v>2.7852957491453966E-4</v>
      </c>
      <c r="V8" s="22">
        <f t="shared" si="7"/>
        <v>1.2533830871154285E-5</v>
      </c>
      <c r="W8" s="21">
        <f t="shared" si="11"/>
        <v>4.3372162346687105E-6</v>
      </c>
      <c r="X8" s="20">
        <v>55.026934819492702</v>
      </c>
      <c r="Y8" s="20">
        <f t="shared" si="12"/>
        <v>7738.0400082961323</v>
      </c>
      <c r="Z8" s="19">
        <f t="shared" si="13"/>
        <v>3.3509714207133477E-3</v>
      </c>
      <c r="AA8" s="19">
        <f t="shared" si="14"/>
        <v>8.3774285517833702E-5</v>
      </c>
      <c r="AB8" s="19">
        <f t="shared" si="15"/>
        <v>2.5471698113207547E-3</v>
      </c>
      <c r="AC8" s="71">
        <f t="shared" si="8"/>
        <v>4.3561194296131483E-3</v>
      </c>
      <c r="AD8" s="73"/>
      <c r="AE8" s="75"/>
    </row>
    <row r="9" spans="1:32" s="3" customFormat="1" ht="16.149999999999999" customHeight="1" x14ac:dyDescent="0.2">
      <c r="A9" s="29">
        <v>5</v>
      </c>
      <c r="B9" s="30" t="s">
        <v>102</v>
      </c>
      <c r="C9" s="20">
        <v>2167</v>
      </c>
      <c r="D9" s="27">
        <f t="shared" si="0"/>
        <v>9.3369032159103932E-4</v>
      </c>
      <c r="E9" s="27">
        <f t="shared" si="1"/>
        <v>5.9756180581826523E-4</v>
      </c>
      <c r="F9" s="23">
        <v>0</v>
      </c>
      <c r="G9" s="23">
        <v>0</v>
      </c>
      <c r="H9" s="23">
        <f t="shared" si="2"/>
        <v>0</v>
      </c>
      <c r="I9" s="26">
        <f t="shared" si="16"/>
        <v>0</v>
      </c>
      <c r="J9" s="26">
        <f t="shared" si="3"/>
        <v>0</v>
      </c>
      <c r="K9" s="24">
        <v>0</v>
      </c>
      <c r="L9" s="24">
        <v>0</v>
      </c>
      <c r="M9" s="23">
        <f t="shared" si="4"/>
        <v>0</v>
      </c>
      <c r="N9" s="18">
        <f t="shared" si="17"/>
        <v>0</v>
      </c>
      <c r="O9" s="25">
        <f t="shared" si="9"/>
        <v>0</v>
      </c>
      <c r="P9" s="24">
        <v>0</v>
      </c>
      <c r="Q9" s="24">
        <v>0</v>
      </c>
      <c r="R9" s="23">
        <f t="shared" si="5"/>
        <v>0</v>
      </c>
      <c r="S9" s="21">
        <f t="shared" si="6"/>
        <v>0</v>
      </c>
      <c r="T9" s="21">
        <f t="shared" si="18"/>
        <v>0</v>
      </c>
      <c r="U9" s="21">
        <f t="shared" si="10"/>
        <v>0</v>
      </c>
      <c r="V9" s="22">
        <f t="shared" si="7"/>
        <v>0</v>
      </c>
      <c r="W9" s="21">
        <f t="shared" si="11"/>
        <v>0</v>
      </c>
      <c r="X9" s="20">
        <v>54.383083000653997</v>
      </c>
      <c r="Y9" s="20">
        <f t="shared" si="12"/>
        <v>2909.8976904320507</v>
      </c>
      <c r="Z9" s="19">
        <f t="shared" si="13"/>
        <v>1.2601361568799492E-3</v>
      </c>
      <c r="AA9" s="19">
        <f t="shared" si="14"/>
        <v>3.1503403921998733E-5</v>
      </c>
      <c r="AB9" s="19">
        <f t="shared" si="15"/>
        <v>2.5471698113207547E-3</v>
      </c>
      <c r="AC9" s="71">
        <f t="shared" si="8"/>
        <v>3.1762350210610187E-3</v>
      </c>
      <c r="AD9" s="73"/>
      <c r="AE9" s="75"/>
    </row>
    <row r="10" spans="1:32" s="3" customFormat="1" ht="16.149999999999999" customHeight="1" x14ac:dyDescent="0.2">
      <c r="A10" s="29">
        <v>6</v>
      </c>
      <c r="B10" s="28" t="s">
        <v>101</v>
      </c>
      <c r="C10" s="20">
        <v>9159</v>
      </c>
      <c r="D10" s="27">
        <f t="shared" si="0"/>
        <v>3.9463173306194411E-3</v>
      </c>
      <c r="E10" s="27">
        <f t="shared" si="1"/>
        <v>2.5256430915964424E-3</v>
      </c>
      <c r="F10" s="23">
        <v>111676.66</v>
      </c>
      <c r="G10" s="23">
        <v>197134</v>
      </c>
      <c r="H10" s="23">
        <f t="shared" si="2"/>
        <v>308810.66000000003</v>
      </c>
      <c r="I10" s="26">
        <f t="shared" si="16"/>
        <v>2.8631022160354759E-4</v>
      </c>
      <c r="J10" s="26">
        <f t="shared" si="3"/>
        <v>9.4482373129170717E-5</v>
      </c>
      <c r="K10" s="24">
        <v>80087</v>
      </c>
      <c r="L10" s="24">
        <v>97394</v>
      </c>
      <c r="M10" s="23">
        <f t="shared" si="4"/>
        <v>177481</v>
      </c>
      <c r="N10" s="18">
        <f t="shared" si="17"/>
        <v>1.6948727888112426E-4</v>
      </c>
      <c r="O10" s="25">
        <f t="shared" si="9"/>
        <v>5.5930802030771008E-5</v>
      </c>
      <c r="P10" s="24">
        <v>139023</v>
      </c>
      <c r="Q10" s="24">
        <v>118617</v>
      </c>
      <c r="R10" s="23">
        <f t="shared" si="5"/>
        <v>257640</v>
      </c>
      <c r="S10" s="21">
        <f t="shared" si="6"/>
        <v>2.0581849452326847E-4</v>
      </c>
      <c r="T10" s="21">
        <f t="shared" si="18"/>
        <v>6.997828813791129E-5</v>
      </c>
      <c r="U10" s="21">
        <f t="shared" si="10"/>
        <v>2.2039146329785303E-4</v>
      </c>
      <c r="V10" s="22">
        <f t="shared" si="7"/>
        <v>9.9176158484033863E-6</v>
      </c>
      <c r="W10" s="21">
        <f t="shared" si="11"/>
        <v>4.1163698904653691E-6</v>
      </c>
      <c r="X10" s="20">
        <v>54.146130246399998</v>
      </c>
      <c r="Y10" s="20">
        <f t="shared" si="12"/>
        <v>12614.90535146117</v>
      </c>
      <c r="Z10" s="19">
        <f t="shared" si="13"/>
        <v>5.4629062737371814E-3</v>
      </c>
      <c r="AA10" s="19">
        <f t="shared" si="14"/>
        <v>1.3657265684342953E-4</v>
      </c>
      <c r="AB10" s="19">
        <f t="shared" si="15"/>
        <v>2.5471698113207547E-3</v>
      </c>
      <c r="AC10" s="71">
        <f t="shared" si="8"/>
        <v>5.2234195454994954E-3</v>
      </c>
      <c r="AD10" s="73"/>
      <c r="AE10" s="75"/>
    </row>
    <row r="11" spans="1:32" s="3" customFormat="1" ht="16.149999999999999" customHeight="1" x14ac:dyDescent="0.2">
      <c r="A11" s="29">
        <v>7</v>
      </c>
      <c r="B11" s="30" t="s">
        <v>100</v>
      </c>
      <c r="C11" s="20">
        <v>7490</v>
      </c>
      <c r="D11" s="27">
        <f t="shared" si="0"/>
        <v>3.2271991272343724E-3</v>
      </c>
      <c r="E11" s="27">
        <f t="shared" si="1"/>
        <v>2.0654074414299985E-3</v>
      </c>
      <c r="F11" s="23">
        <v>64825.5</v>
      </c>
      <c r="G11" s="23">
        <v>15760</v>
      </c>
      <c r="H11" s="23">
        <f t="shared" si="2"/>
        <v>80585.5</v>
      </c>
      <c r="I11" s="26">
        <f t="shared" si="16"/>
        <v>7.4713911634503429E-5</v>
      </c>
      <c r="J11" s="26">
        <f t="shared" si="3"/>
        <v>2.4655590839386131E-5</v>
      </c>
      <c r="K11" s="24">
        <v>52111</v>
      </c>
      <c r="L11" s="24">
        <v>11460</v>
      </c>
      <c r="M11" s="23">
        <f t="shared" si="4"/>
        <v>63571</v>
      </c>
      <c r="N11" s="18">
        <f t="shared" si="17"/>
        <v>6.0707770441635721E-5</v>
      </c>
      <c r="O11" s="25">
        <f t="shared" si="9"/>
        <v>2.0033564245739788E-5</v>
      </c>
      <c r="P11" s="24">
        <v>61295</v>
      </c>
      <c r="Q11" s="24">
        <v>18865</v>
      </c>
      <c r="R11" s="23">
        <f t="shared" si="5"/>
        <v>80160</v>
      </c>
      <c r="S11" s="21">
        <f t="shared" si="6"/>
        <v>6.4036681109242352E-5</v>
      </c>
      <c r="T11" s="21">
        <f t="shared" si="18"/>
        <v>2.1772471577142402E-5</v>
      </c>
      <c r="U11" s="21">
        <f t="shared" si="10"/>
        <v>6.6461626662268328E-5</v>
      </c>
      <c r="V11" s="22">
        <f t="shared" si="7"/>
        <v>2.9907731998020747E-6</v>
      </c>
      <c r="W11" s="21">
        <f t="shared" si="11"/>
        <v>1.280733622184847E-6</v>
      </c>
      <c r="X11" s="20">
        <v>56.256665752072699</v>
      </c>
      <c r="Y11" s="20">
        <f t="shared" si="12"/>
        <v>8014.5207040716241</v>
      </c>
      <c r="Z11" s="19">
        <f t="shared" si="13"/>
        <v>3.4707018574814848E-3</v>
      </c>
      <c r="AA11" s="19">
        <f t="shared" si="14"/>
        <v>8.676754643703713E-5</v>
      </c>
      <c r="AB11" s="19">
        <f t="shared" si="15"/>
        <v>2.5471698113207547E-3</v>
      </c>
      <c r="AC11" s="71">
        <f t="shared" si="8"/>
        <v>4.7036163060097773E-3</v>
      </c>
      <c r="AD11" s="73"/>
      <c r="AE11" s="75"/>
    </row>
    <row r="12" spans="1:32" s="3" customFormat="1" ht="16.149999999999999" customHeight="1" x14ac:dyDescent="0.2">
      <c r="A12" s="29">
        <v>8</v>
      </c>
      <c r="B12" s="28" t="s">
        <v>99</v>
      </c>
      <c r="C12" s="20">
        <v>3949</v>
      </c>
      <c r="D12" s="27">
        <f t="shared" si="0"/>
        <v>1.7014965758943305E-3</v>
      </c>
      <c r="E12" s="27">
        <f t="shared" si="1"/>
        <v>1.0889578085723716E-3</v>
      </c>
      <c r="F12" s="23">
        <v>33013.21</v>
      </c>
      <c r="G12" s="23">
        <v>5525</v>
      </c>
      <c r="H12" s="23">
        <f t="shared" si="2"/>
        <v>38538.21</v>
      </c>
      <c r="I12" s="26">
        <f t="shared" si="16"/>
        <v>3.5730254406710093E-5</v>
      </c>
      <c r="J12" s="26">
        <f t="shared" si="3"/>
        <v>1.1790983954214331E-5</v>
      </c>
      <c r="K12" s="24">
        <v>36716.720000000001</v>
      </c>
      <c r="L12" s="24">
        <v>58257</v>
      </c>
      <c r="M12" s="23">
        <f t="shared" si="4"/>
        <v>94973.72</v>
      </c>
      <c r="N12" s="18">
        <f t="shared" si="17"/>
        <v>9.069611602378738E-5</v>
      </c>
      <c r="O12" s="25">
        <f t="shared" si="9"/>
        <v>2.9929718287849837E-5</v>
      </c>
      <c r="P12" s="24">
        <v>52800.18</v>
      </c>
      <c r="Q12" s="24">
        <v>4308</v>
      </c>
      <c r="R12" s="23">
        <f t="shared" si="5"/>
        <v>57108.18</v>
      </c>
      <c r="S12" s="21">
        <f t="shared" si="6"/>
        <v>4.5621485920524103E-5</v>
      </c>
      <c r="T12" s="21">
        <f t="shared" si="18"/>
        <v>1.5511305212978197E-5</v>
      </c>
      <c r="U12" s="21">
        <f t="shared" si="10"/>
        <v>5.7232007455042365E-5</v>
      </c>
      <c r="V12" s="22">
        <f t="shared" si="7"/>
        <v>2.5754403354769065E-6</v>
      </c>
      <c r="W12" s="21">
        <f t="shared" si="11"/>
        <v>9.1242971841048207E-7</v>
      </c>
      <c r="X12" s="20">
        <v>52.119102222447303</v>
      </c>
      <c r="Y12" s="20">
        <f t="shared" si="12"/>
        <v>6604.5394711096887</v>
      </c>
      <c r="Z12" s="19">
        <f t="shared" si="13"/>
        <v>2.8601070802081654E-3</v>
      </c>
      <c r="AA12" s="19">
        <f t="shared" si="14"/>
        <v>7.1502677005204143E-5</v>
      </c>
      <c r="AB12" s="19">
        <f t="shared" si="15"/>
        <v>2.5471698113207547E-3</v>
      </c>
      <c r="AC12" s="71">
        <f t="shared" si="8"/>
        <v>3.7111181669522179E-3</v>
      </c>
      <c r="AD12" s="73"/>
      <c r="AE12" s="75"/>
    </row>
    <row r="13" spans="1:32" s="3" customFormat="1" ht="16.149999999999999" customHeight="1" x14ac:dyDescent="0.2">
      <c r="A13" s="29">
        <v>9</v>
      </c>
      <c r="B13" s="30" t="s">
        <v>98</v>
      </c>
      <c r="C13" s="20">
        <v>4466</v>
      </c>
      <c r="D13" s="27">
        <f t="shared" si="0"/>
        <v>1.924255180537878E-3</v>
      </c>
      <c r="E13" s="27">
        <f t="shared" si="1"/>
        <v>1.231523315544242E-3</v>
      </c>
      <c r="F13" s="23">
        <v>67793</v>
      </c>
      <c r="G13" s="23">
        <v>39213</v>
      </c>
      <c r="H13" s="23">
        <f t="shared" si="2"/>
        <v>107006</v>
      </c>
      <c r="I13" s="26">
        <f t="shared" si="16"/>
        <v>9.9209371764916437E-5</v>
      </c>
      <c r="J13" s="26">
        <f t="shared" si="3"/>
        <v>3.2739092682422426E-5</v>
      </c>
      <c r="K13" s="24">
        <v>54723</v>
      </c>
      <c r="L13" s="24">
        <v>90810</v>
      </c>
      <c r="M13" s="23">
        <f t="shared" si="4"/>
        <v>145533</v>
      </c>
      <c r="N13" s="18">
        <f t="shared" si="17"/>
        <v>1.389782126391369E-4</v>
      </c>
      <c r="O13" s="25">
        <f t="shared" si="9"/>
        <v>4.586281017091518E-5</v>
      </c>
      <c r="P13" s="24">
        <v>84738</v>
      </c>
      <c r="Q13" s="24">
        <v>42076</v>
      </c>
      <c r="R13" s="23">
        <f t="shared" si="5"/>
        <v>126814</v>
      </c>
      <c r="S13" s="21">
        <f t="shared" si="6"/>
        <v>1.0130673251231861E-4</v>
      </c>
      <c r="T13" s="21">
        <f t="shared" si="18"/>
        <v>3.4444289054188331E-5</v>
      </c>
      <c r="U13" s="21">
        <f t="shared" si="10"/>
        <v>1.1304619190752595E-4</v>
      </c>
      <c r="V13" s="22">
        <f t="shared" si="7"/>
        <v>5.0870786358386673E-6</v>
      </c>
      <c r="W13" s="21">
        <f t="shared" si="11"/>
        <v>2.0261346502463723E-6</v>
      </c>
      <c r="X13" s="20">
        <v>53.728510472629701</v>
      </c>
      <c r="Y13" s="20">
        <f t="shared" si="12"/>
        <v>6422.6835565767215</v>
      </c>
      <c r="Z13" s="19">
        <f t="shared" si="13"/>
        <v>2.7813540663139081E-3</v>
      </c>
      <c r="AA13" s="19">
        <f t="shared" si="14"/>
        <v>6.9533851657847706E-5</v>
      </c>
      <c r="AB13" s="19">
        <f t="shared" si="15"/>
        <v>2.5471698113207547E-3</v>
      </c>
      <c r="AC13" s="71">
        <f t="shared" si="8"/>
        <v>3.8553401918089295E-3</v>
      </c>
      <c r="AD13" s="73"/>
      <c r="AE13" s="75"/>
    </row>
    <row r="14" spans="1:32" s="3" customFormat="1" ht="16.149999999999999" customHeight="1" x14ac:dyDescent="0.2">
      <c r="A14" s="29">
        <v>10</v>
      </c>
      <c r="B14" s="28" t="s">
        <v>97</v>
      </c>
      <c r="C14" s="20">
        <v>2755</v>
      </c>
      <c r="D14" s="27">
        <f t="shared" si="0"/>
        <v>1.1870405334486909E-3</v>
      </c>
      <c r="E14" s="27">
        <f t="shared" si="1"/>
        <v>7.5970594140716224E-4</v>
      </c>
      <c r="F14" s="23">
        <v>0</v>
      </c>
      <c r="G14" s="23">
        <v>0</v>
      </c>
      <c r="H14" s="23">
        <f t="shared" si="2"/>
        <v>0</v>
      </c>
      <c r="I14" s="26">
        <f t="shared" si="16"/>
        <v>0</v>
      </c>
      <c r="J14" s="26">
        <f t="shared" si="3"/>
        <v>0</v>
      </c>
      <c r="K14" s="24">
        <v>0</v>
      </c>
      <c r="L14" s="24">
        <v>0</v>
      </c>
      <c r="M14" s="23">
        <f t="shared" si="4"/>
        <v>0</v>
      </c>
      <c r="N14" s="18">
        <f t="shared" si="17"/>
        <v>0</v>
      </c>
      <c r="O14" s="25">
        <f t="shared" si="9"/>
        <v>0</v>
      </c>
      <c r="P14" s="24">
        <v>0</v>
      </c>
      <c r="Q14" s="24">
        <v>0</v>
      </c>
      <c r="R14" s="23">
        <f t="shared" si="5"/>
        <v>0</v>
      </c>
      <c r="S14" s="21">
        <f t="shared" si="6"/>
        <v>0</v>
      </c>
      <c r="T14" s="21">
        <f t="shared" si="18"/>
        <v>0</v>
      </c>
      <c r="U14" s="21">
        <f t="shared" si="10"/>
        <v>0</v>
      </c>
      <c r="V14" s="22">
        <f t="shared" si="7"/>
        <v>0</v>
      </c>
      <c r="W14" s="21">
        <f t="shared" si="11"/>
        <v>0</v>
      </c>
      <c r="X14" s="20">
        <v>49.061852249180603</v>
      </c>
      <c r="Y14" s="20">
        <f t="shared" si="12"/>
        <v>5833.9723309906803</v>
      </c>
      <c r="Z14" s="19">
        <f t="shared" si="13"/>
        <v>2.5264116661871425E-3</v>
      </c>
      <c r="AA14" s="19">
        <f t="shared" si="14"/>
        <v>6.3160291654678569E-5</v>
      </c>
      <c r="AB14" s="19">
        <f t="shared" si="15"/>
        <v>2.5471698113207547E-3</v>
      </c>
      <c r="AC14" s="71">
        <f t="shared" si="8"/>
        <v>3.3700360443825956E-3</v>
      </c>
      <c r="AD14" s="73"/>
      <c r="AE14" s="75"/>
    </row>
    <row r="15" spans="1:32" s="3" customFormat="1" ht="16.149999999999999" customHeight="1" x14ac:dyDescent="0.2">
      <c r="A15" s="29">
        <v>11</v>
      </c>
      <c r="B15" s="28" t="s">
        <v>96</v>
      </c>
      <c r="C15" s="20">
        <v>8389</v>
      </c>
      <c r="D15" s="27">
        <f t="shared" si="0"/>
        <v>3.6145491960439449E-3</v>
      </c>
      <c r="E15" s="27">
        <f t="shared" si="1"/>
        <v>2.3133114854681247E-3</v>
      </c>
      <c r="F15" s="23">
        <v>530347.30000000005</v>
      </c>
      <c r="G15" s="23">
        <v>23110</v>
      </c>
      <c r="H15" s="23">
        <f t="shared" si="2"/>
        <v>553457.30000000005</v>
      </c>
      <c r="I15" s="26">
        <f t="shared" si="16"/>
        <v>5.1313151628606707E-4</v>
      </c>
      <c r="J15" s="26">
        <f t="shared" si="3"/>
        <v>1.6933340037440214E-4</v>
      </c>
      <c r="K15" s="24">
        <v>382911.11</v>
      </c>
      <c r="L15" s="24">
        <v>37000</v>
      </c>
      <c r="M15" s="23">
        <f t="shared" si="4"/>
        <v>419911.11</v>
      </c>
      <c r="N15" s="18">
        <f t="shared" si="17"/>
        <v>4.0099836830901584E-4</v>
      </c>
      <c r="O15" s="25">
        <f t="shared" si="9"/>
        <v>1.3232946154197522E-4</v>
      </c>
      <c r="P15" s="24">
        <v>300492.55</v>
      </c>
      <c r="Q15" s="24">
        <v>8900</v>
      </c>
      <c r="R15" s="23">
        <f t="shared" si="5"/>
        <v>309392.55</v>
      </c>
      <c r="S15" s="21">
        <f t="shared" si="6"/>
        <v>2.4716157761882883E-4</v>
      </c>
      <c r="T15" s="21">
        <f t="shared" si="18"/>
        <v>8.4034936390401811E-5</v>
      </c>
      <c r="U15" s="21">
        <f t="shared" si="10"/>
        <v>3.8569779830677919E-4</v>
      </c>
      <c r="V15" s="22">
        <f t="shared" si="7"/>
        <v>1.7356400923805065E-5</v>
      </c>
      <c r="W15" s="21">
        <f t="shared" si="11"/>
        <v>4.9432315523765769E-6</v>
      </c>
      <c r="X15" s="20">
        <v>55.201169409642802</v>
      </c>
      <c r="Y15" s="20">
        <f t="shared" si="12"/>
        <v>10265.70095815694</v>
      </c>
      <c r="Z15" s="19">
        <f t="shared" si="13"/>
        <v>4.4455793052882156E-3</v>
      </c>
      <c r="AA15" s="19">
        <f t="shared" si="14"/>
        <v>1.1113948263220539E-4</v>
      </c>
      <c r="AB15" s="19">
        <f t="shared" si="15"/>
        <v>2.5471698113207547E-3</v>
      </c>
      <c r="AC15" s="71">
        <f t="shared" si="8"/>
        <v>4.9939204118972669E-3</v>
      </c>
      <c r="AD15" s="73"/>
      <c r="AE15" s="75"/>
    </row>
    <row r="16" spans="1:32" s="3" customFormat="1" ht="16.149999999999999" customHeight="1" x14ac:dyDescent="0.2">
      <c r="A16" s="29">
        <v>12</v>
      </c>
      <c r="B16" s="28" t="s">
        <v>95</v>
      </c>
      <c r="C16" s="20">
        <v>3736</v>
      </c>
      <c r="D16" s="27">
        <f t="shared" si="0"/>
        <v>1.609721754252018E-3</v>
      </c>
      <c r="E16" s="27">
        <f t="shared" si="1"/>
        <v>1.0302219227212915E-3</v>
      </c>
      <c r="F16" s="23">
        <v>216144.5</v>
      </c>
      <c r="G16" s="23">
        <v>168126</v>
      </c>
      <c r="H16" s="23">
        <f t="shared" si="2"/>
        <v>384270.5</v>
      </c>
      <c r="I16" s="26">
        <f t="shared" si="16"/>
        <v>3.5627193702026359E-4</v>
      </c>
      <c r="J16" s="26">
        <f t="shared" si="3"/>
        <v>1.1756973921668699E-4</v>
      </c>
      <c r="K16" s="24">
        <v>306413</v>
      </c>
      <c r="L16" s="24">
        <v>222517</v>
      </c>
      <c r="M16" s="23">
        <f t="shared" si="4"/>
        <v>528930</v>
      </c>
      <c r="N16" s="18">
        <f t="shared" si="17"/>
        <v>5.0510706170572091E-4</v>
      </c>
      <c r="O16" s="25">
        <f t="shared" si="9"/>
        <v>1.6668533036288792E-4</v>
      </c>
      <c r="P16" s="24">
        <v>438760</v>
      </c>
      <c r="Q16" s="24">
        <v>223756</v>
      </c>
      <c r="R16" s="23">
        <f t="shared" si="5"/>
        <v>662516</v>
      </c>
      <c r="S16" s="21">
        <f t="shared" si="6"/>
        <v>5.2925805665881751E-4</v>
      </c>
      <c r="T16" s="21">
        <f t="shared" si="18"/>
        <v>1.7994773926399796E-4</v>
      </c>
      <c r="U16" s="21">
        <f t="shared" si="10"/>
        <v>4.6420280884357289E-4</v>
      </c>
      <c r="V16" s="22">
        <f t="shared" si="7"/>
        <v>2.0889126397960779E-5</v>
      </c>
      <c r="W16" s="21">
        <f t="shared" si="11"/>
        <v>1.0585161133176351E-5</v>
      </c>
      <c r="X16" s="20">
        <v>53.734002402342497</v>
      </c>
      <c r="Y16" s="20">
        <f t="shared" si="12"/>
        <v>5369.862078817926</v>
      </c>
      <c r="Z16" s="19">
        <f t="shared" si="13"/>
        <v>2.3254279300700411E-3</v>
      </c>
      <c r="AA16" s="19">
        <f t="shared" si="14"/>
        <v>5.8135698251751027E-5</v>
      </c>
      <c r="AB16" s="19">
        <f t="shared" si="15"/>
        <v>2.5471698113207547E-3</v>
      </c>
      <c r="AC16" s="71">
        <f t="shared" si="8"/>
        <v>3.6670017198249345E-3</v>
      </c>
      <c r="AD16" s="73"/>
      <c r="AE16" s="75"/>
    </row>
    <row r="17" spans="1:31" s="3" customFormat="1" ht="16.149999999999999" customHeight="1" x14ac:dyDescent="0.2">
      <c r="A17" s="29">
        <v>13</v>
      </c>
      <c r="B17" s="30" t="s">
        <v>94</v>
      </c>
      <c r="C17" s="20">
        <v>16671</v>
      </c>
      <c r="D17" s="27">
        <f t="shared" si="0"/>
        <v>7.1829955474131133E-3</v>
      </c>
      <c r="E17" s="27">
        <f t="shared" si="1"/>
        <v>4.5971171503443927E-3</v>
      </c>
      <c r="F17" s="23">
        <v>1947092.82</v>
      </c>
      <c r="G17" s="23">
        <v>646498.4</v>
      </c>
      <c r="H17" s="23">
        <f t="shared" si="2"/>
        <v>2593591.2200000002</v>
      </c>
      <c r="I17" s="26">
        <f t="shared" si="16"/>
        <v>2.4046180172252324E-3</v>
      </c>
      <c r="J17" s="26">
        <f t="shared" si="3"/>
        <v>7.9352394568432672E-4</v>
      </c>
      <c r="K17" s="24">
        <v>5209291.54</v>
      </c>
      <c r="L17" s="24">
        <v>2121109.84</v>
      </c>
      <c r="M17" s="23">
        <f t="shared" si="4"/>
        <v>7330401.3799999999</v>
      </c>
      <c r="N17" s="18">
        <f t="shared" si="17"/>
        <v>7.0002410568040414E-3</v>
      </c>
      <c r="O17" s="25">
        <f t="shared" si="9"/>
        <v>2.3100795487453339E-3</v>
      </c>
      <c r="P17" s="24">
        <v>9123211.2799999993</v>
      </c>
      <c r="Q17" s="24">
        <v>620168.62</v>
      </c>
      <c r="R17" s="23">
        <f t="shared" si="5"/>
        <v>9743379.8999999985</v>
      </c>
      <c r="S17" s="21">
        <f t="shared" si="6"/>
        <v>7.7836041864084524E-3</v>
      </c>
      <c r="T17" s="21">
        <f t="shared" si="18"/>
        <v>2.6464254233788741E-3</v>
      </c>
      <c r="U17" s="21">
        <f t="shared" si="10"/>
        <v>5.7500289178085348E-3</v>
      </c>
      <c r="V17" s="22">
        <f t="shared" si="7"/>
        <v>2.5875130130138406E-4</v>
      </c>
      <c r="W17" s="21">
        <f t="shared" si="11"/>
        <v>1.5567208372816905E-4</v>
      </c>
      <c r="X17" s="20">
        <v>58.883084195099201</v>
      </c>
      <c r="Y17" s="20">
        <f t="shared" si="12"/>
        <v>11463.362052637745</v>
      </c>
      <c r="Z17" s="19">
        <f t="shared" si="13"/>
        <v>4.9642284845380861E-3</v>
      </c>
      <c r="AA17" s="19">
        <f t="shared" si="14"/>
        <v>1.2410571211345217E-4</v>
      </c>
      <c r="AB17" s="19">
        <f t="shared" si="15"/>
        <v>2.5471698113207547E-3</v>
      </c>
      <c r="AC17" s="71">
        <f t="shared" si="8"/>
        <v>7.6828160588081522E-3</v>
      </c>
      <c r="AD17" s="73"/>
      <c r="AE17" s="75"/>
    </row>
    <row r="18" spans="1:31" s="3" customFormat="1" ht="16.149999999999999" customHeight="1" x14ac:dyDescent="0.2">
      <c r="A18" s="29">
        <v>14</v>
      </c>
      <c r="B18" s="28" t="s">
        <v>93</v>
      </c>
      <c r="C18" s="20">
        <v>1714</v>
      </c>
      <c r="D18" s="27">
        <f t="shared" si="0"/>
        <v>7.3850725021090973E-4</v>
      </c>
      <c r="E18" s="27">
        <f t="shared" si="1"/>
        <v>4.7264464013498222E-4</v>
      </c>
      <c r="F18" s="23">
        <v>13788</v>
      </c>
      <c r="G18" s="23">
        <v>4215</v>
      </c>
      <c r="H18" s="23">
        <f t="shared" si="2"/>
        <v>18003</v>
      </c>
      <c r="I18" s="26">
        <f t="shared" si="16"/>
        <v>1.6691272637831436E-5</v>
      </c>
      <c r="J18" s="26">
        <f t="shared" si="3"/>
        <v>5.5081199704843742E-6</v>
      </c>
      <c r="K18" s="24">
        <v>31363</v>
      </c>
      <c r="L18" s="24">
        <v>800</v>
      </c>
      <c r="M18" s="23">
        <f t="shared" si="4"/>
        <v>32163</v>
      </c>
      <c r="N18" s="18">
        <f t="shared" si="17"/>
        <v>3.071438266999622E-5</v>
      </c>
      <c r="O18" s="25">
        <f t="shared" si="9"/>
        <v>1.0135746281098754E-5</v>
      </c>
      <c r="P18" s="24">
        <v>37804</v>
      </c>
      <c r="Q18" s="24">
        <v>450</v>
      </c>
      <c r="R18" s="23">
        <f t="shared" si="5"/>
        <v>38254</v>
      </c>
      <c r="S18" s="21">
        <f t="shared" si="6"/>
        <v>3.0559620747916133E-5</v>
      </c>
      <c r="T18" s="21">
        <f t="shared" si="18"/>
        <v>1.0390271054291487E-5</v>
      </c>
      <c r="U18" s="21">
        <f t="shared" si="10"/>
        <v>2.6034137305874615E-5</v>
      </c>
      <c r="V18" s="22">
        <f t="shared" si="7"/>
        <v>1.1715361787643577E-6</v>
      </c>
      <c r="W18" s="21">
        <f t="shared" si="11"/>
        <v>6.1119241495832268E-7</v>
      </c>
      <c r="X18" s="20">
        <v>52.603119206433099</v>
      </c>
      <c r="Y18" s="20">
        <f t="shared" si="12"/>
        <v>2745.8037358332836</v>
      </c>
      <c r="Z18" s="19">
        <f t="shared" si="13"/>
        <v>1.1890749900233849E-3</v>
      </c>
      <c r="AA18" s="19">
        <f t="shared" si="14"/>
        <v>2.9726874750584623E-5</v>
      </c>
      <c r="AB18" s="19">
        <f t="shared" si="15"/>
        <v>2.5471698113207547E-3</v>
      </c>
      <c r="AC18" s="71">
        <f t="shared" si="8"/>
        <v>3.0513240548000441E-3</v>
      </c>
      <c r="AD18" s="73"/>
      <c r="AE18" s="75"/>
    </row>
    <row r="19" spans="1:31" s="3" customFormat="1" ht="16.149999999999999" customHeight="1" x14ac:dyDescent="0.2">
      <c r="A19" s="29">
        <v>15</v>
      </c>
      <c r="B19" s="30" t="s">
        <v>92</v>
      </c>
      <c r="C19" s="20">
        <v>5560</v>
      </c>
      <c r="D19" s="27">
        <f t="shared" si="0"/>
        <v>2.3956244522594272E-3</v>
      </c>
      <c r="E19" s="27">
        <f t="shared" si="1"/>
        <v>1.5331996494460335E-3</v>
      </c>
      <c r="F19" s="23">
        <v>19150</v>
      </c>
      <c r="G19" s="23">
        <v>0</v>
      </c>
      <c r="H19" s="23">
        <f t="shared" si="2"/>
        <v>19150</v>
      </c>
      <c r="I19" s="26">
        <f t="shared" si="16"/>
        <v>1.7754700384073322E-5</v>
      </c>
      <c r="J19" s="26">
        <f t="shared" si="3"/>
        <v>5.8590511267441967E-6</v>
      </c>
      <c r="K19" s="24">
        <v>20500</v>
      </c>
      <c r="L19" s="24">
        <v>0</v>
      </c>
      <c r="M19" s="23">
        <f t="shared" si="4"/>
        <v>20500</v>
      </c>
      <c r="N19" s="18">
        <f t="shared" si="17"/>
        <v>1.9576682670612894E-5</v>
      </c>
      <c r="O19" s="25">
        <f t="shared" si="9"/>
        <v>6.460305281302255E-6</v>
      </c>
      <c r="P19" s="24">
        <v>21650</v>
      </c>
      <c r="Q19" s="24">
        <v>0</v>
      </c>
      <c r="R19" s="23">
        <f t="shared" si="5"/>
        <v>21650</v>
      </c>
      <c r="S19" s="21">
        <f t="shared" si="6"/>
        <v>1.7295336152882947E-5</v>
      </c>
      <c r="T19" s="21">
        <f t="shared" si="18"/>
        <v>5.8804142919802025E-6</v>
      </c>
      <c r="U19" s="21">
        <f t="shared" si="10"/>
        <v>1.8199770700026655E-5</v>
      </c>
      <c r="V19" s="22">
        <f t="shared" si="7"/>
        <v>8.1898968150119941E-7</v>
      </c>
      <c r="W19" s="21">
        <f t="shared" si="11"/>
        <v>3.4590672305765894E-7</v>
      </c>
      <c r="X19" s="20">
        <v>51.711242823354397</v>
      </c>
      <c r="Y19" s="20">
        <f t="shared" si="12"/>
        <v>9629.0473297529661</v>
      </c>
      <c r="Z19" s="19">
        <f t="shared" si="13"/>
        <v>4.1698753658684275E-3</v>
      </c>
      <c r="AA19" s="19">
        <f t="shared" si="14"/>
        <v>1.042468841467107E-4</v>
      </c>
      <c r="AB19" s="19">
        <f t="shared" si="15"/>
        <v>2.5471698113207547E-3</v>
      </c>
      <c r="AC19" s="71">
        <f t="shared" si="8"/>
        <v>4.1857812413180571E-3</v>
      </c>
      <c r="AD19" s="73"/>
      <c r="AE19" s="75"/>
    </row>
    <row r="20" spans="1:31" s="3" customFormat="1" ht="16.149999999999999" customHeight="1" x14ac:dyDescent="0.2">
      <c r="A20" s="29">
        <v>16</v>
      </c>
      <c r="B20" s="28" t="s">
        <v>91</v>
      </c>
      <c r="C20" s="20">
        <v>3104</v>
      </c>
      <c r="D20" s="27">
        <f t="shared" si="0"/>
        <v>1.3374133632757666E-3</v>
      </c>
      <c r="E20" s="27">
        <f t="shared" si="1"/>
        <v>8.559445524964907E-4</v>
      </c>
      <c r="F20" s="23">
        <v>0</v>
      </c>
      <c r="G20" s="23">
        <v>23390</v>
      </c>
      <c r="H20" s="23">
        <f t="shared" si="2"/>
        <v>23390</v>
      </c>
      <c r="I20" s="26">
        <f t="shared" si="16"/>
        <v>2.1685767205403394E-5</v>
      </c>
      <c r="J20" s="26">
        <f t="shared" si="3"/>
        <v>7.1563031777831205E-6</v>
      </c>
      <c r="K20" s="24">
        <v>0</v>
      </c>
      <c r="L20" s="24">
        <v>0</v>
      </c>
      <c r="M20" s="23">
        <f t="shared" si="4"/>
        <v>0</v>
      </c>
      <c r="N20" s="18">
        <f t="shared" si="17"/>
        <v>0</v>
      </c>
      <c r="O20" s="25">
        <f t="shared" si="9"/>
        <v>0</v>
      </c>
      <c r="P20" s="24">
        <v>0</v>
      </c>
      <c r="Q20" s="24">
        <v>0</v>
      </c>
      <c r="R20" s="23">
        <f t="shared" si="5"/>
        <v>0</v>
      </c>
      <c r="S20" s="21">
        <f t="shared" si="6"/>
        <v>0</v>
      </c>
      <c r="T20" s="21">
        <f t="shared" si="18"/>
        <v>0</v>
      </c>
      <c r="U20" s="21">
        <f t="shared" si="10"/>
        <v>7.1563031777831205E-6</v>
      </c>
      <c r="V20" s="22">
        <f t="shared" si="7"/>
        <v>3.2203364300024041E-7</v>
      </c>
      <c r="W20" s="21">
        <f t="shared" si="11"/>
        <v>0</v>
      </c>
      <c r="X20" s="20">
        <v>52.303856046019497</v>
      </c>
      <c r="Y20" s="20">
        <f t="shared" si="12"/>
        <v>5107.8137693074341</v>
      </c>
      <c r="Z20" s="19">
        <f t="shared" si="13"/>
        <v>2.211947462784468E-3</v>
      </c>
      <c r="AA20" s="19">
        <f t="shared" si="14"/>
        <v>5.5298686569611701E-5</v>
      </c>
      <c r="AB20" s="19">
        <f t="shared" si="15"/>
        <v>2.5471698113207547E-3</v>
      </c>
      <c r="AC20" s="71">
        <f t="shared" si="8"/>
        <v>3.4587350840298574E-3</v>
      </c>
      <c r="AD20" s="73"/>
      <c r="AE20" s="75"/>
    </row>
    <row r="21" spans="1:31" s="3" customFormat="1" ht="16.149999999999999" customHeight="1" x14ac:dyDescent="0.2">
      <c r="A21" s="29">
        <v>17</v>
      </c>
      <c r="B21" s="28" t="s">
        <v>90</v>
      </c>
      <c r="C21" s="20">
        <v>4686</v>
      </c>
      <c r="D21" s="27">
        <f t="shared" si="0"/>
        <v>2.0190460761308768E-3</v>
      </c>
      <c r="E21" s="27">
        <f t="shared" si="1"/>
        <v>1.2921894887237611E-3</v>
      </c>
      <c r="F21" s="23">
        <v>9000</v>
      </c>
      <c r="G21" s="23">
        <v>0</v>
      </c>
      <c r="H21" s="23">
        <f t="shared" si="2"/>
        <v>9000</v>
      </c>
      <c r="I21" s="26">
        <f t="shared" si="16"/>
        <v>8.3442456113138325E-6</v>
      </c>
      <c r="J21" s="26">
        <f t="shared" si="3"/>
        <v>2.7536010517335647E-6</v>
      </c>
      <c r="K21" s="24">
        <v>0</v>
      </c>
      <c r="L21" s="24">
        <v>0</v>
      </c>
      <c r="M21" s="23">
        <f t="shared" si="4"/>
        <v>0</v>
      </c>
      <c r="N21" s="18">
        <f t="shared" si="17"/>
        <v>0</v>
      </c>
      <c r="O21" s="25">
        <f t="shared" si="9"/>
        <v>0</v>
      </c>
      <c r="P21" s="24">
        <v>0</v>
      </c>
      <c r="Q21" s="24">
        <v>0</v>
      </c>
      <c r="R21" s="23">
        <f t="shared" si="5"/>
        <v>0</v>
      </c>
      <c r="S21" s="21">
        <f t="shared" si="6"/>
        <v>0</v>
      </c>
      <c r="T21" s="21">
        <f t="shared" si="18"/>
        <v>0</v>
      </c>
      <c r="U21" s="21">
        <f t="shared" si="10"/>
        <v>2.7536010517335647E-6</v>
      </c>
      <c r="V21" s="22">
        <f t="shared" si="7"/>
        <v>1.239120473280104E-7</v>
      </c>
      <c r="W21" s="21">
        <f t="shared" si="11"/>
        <v>0</v>
      </c>
      <c r="X21" s="20">
        <v>49.888448401560701</v>
      </c>
      <c r="Y21" s="20">
        <f t="shared" si="12"/>
        <v>9359.0756030657139</v>
      </c>
      <c r="Z21" s="19">
        <f t="shared" si="13"/>
        <v>4.052963649263228E-3</v>
      </c>
      <c r="AA21" s="19">
        <f t="shared" si="14"/>
        <v>1.013240912315807E-4</v>
      </c>
      <c r="AB21" s="19">
        <f t="shared" si="15"/>
        <v>2.5471698113207547E-3</v>
      </c>
      <c r="AC21" s="71">
        <f t="shared" si="8"/>
        <v>3.9408073033234247E-3</v>
      </c>
      <c r="AD21" s="73"/>
      <c r="AE21" s="75"/>
    </row>
    <row r="22" spans="1:31" s="3" customFormat="1" ht="16.149999999999999" customHeight="1" x14ac:dyDescent="0.2">
      <c r="A22" s="29">
        <v>18</v>
      </c>
      <c r="B22" s="28" t="s">
        <v>89</v>
      </c>
      <c r="C22" s="20">
        <v>3385</v>
      </c>
      <c r="D22" s="27">
        <f t="shared" si="0"/>
        <v>1.4584871890104606E-3</v>
      </c>
      <c r="E22" s="27">
        <f t="shared" si="1"/>
        <v>9.3343180096669474E-4</v>
      </c>
      <c r="F22" s="23">
        <v>4600</v>
      </c>
      <c r="G22" s="23">
        <v>0</v>
      </c>
      <c r="H22" s="23">
        <f t="shared" si="2"/>
        <v>4600</v>
      </c>
      <c r="I22" s="26">
        <f t="shared" si="16"/>
        <v>4.2648366457826255E-6</v>
      </c>
      <c r="J22" s="26">
        <f t="shared" si="3"/>
        <v>1.4073960931082665E-6</v>
      </c>
      <c r="K22" s="24">
        <v>0</v>
      </c>
      <c r="L22" s="24">
        <v>0</v>
      </c>
      <c r="M22" s="23">
        <f t="shared" si="4"/>
        <v>0</v>
      </c>
      <c r="N22" s="18">
        <f t="shared" si="17"/>
        <v>0</v>
      </c>
      <c r="O22" s="25">
        <f t="shared" si="9"/>
        <v>0</v>
      </c>
      <c r="P22" s="24">
        <v>0</v>
      </c>
      <c r="Q22" s="24">
        <v>0</v>
      </c>
      <c r="R22" s="23">
        <f t="shared" si="5"/>
        <v>0</v>
      </c>
      <c r="S22" s="21">
        <f t="shared" si="6"/>
        <v>0</v>
      </c>
      <c r="T22" s="21">
        <f t="shared" si="18"/>
        <v>0</v>
      </c>
      <c r="U22" s="21">
        <f t="shared" si="10"/>
        <v>1.4073960931082665E-6</v>
      </c>
      <c r="V22" s="22">
        <f t="shared" si="7"/>
        <v>6.333282418987199E-8</v>
      </c>
      <c r="W22" s="21">
        <f t="shared" si="11"/>
        <v>0</v>
      </c>
      <c r="X22" s="20">
        <v>52.576072279621599</v>
      </c>
      <c r="Y22" s="20">
        <f t="shared" si="12"/>
        <v>5436.0523205548143</v>
      </c>
      <c r="Z22" s="19">
        <f t="shared" si="13"/>
        <v>2.3540917271236386E-3</v>
      </c>
      <c r="AA22" s="19">
        <f t="shared" si="14"/>
        <v>5.8852293178090967E-5</v>
      </c>
      <c r="AB22" s="19">
        <f t="shared" si="15"/>
        <v>2.5471698113207547E-3</v>
      </c>
      <c r="AC22" s="71">
        <f t="shared" si="8"/>
        <v>3.5395172382897302E-3</v>
      </c>
      <c r="AD22" s="73"/>
      <c r="AE22" s="75"/>
    </row>
    <row r="23" spans="1:31" s="3" customFormat="1" ht="16.149999999999999" customHeight="1" x14ac:dyDescent="0.2">
      <c r="A23" s="29">
        <v>19</v>
      </c>
      <c r="B23" s="28" t="s">
        <v>88</v>
      </c>
      <c r="C23" s="20">
        <v>38934</v>
      </c>
      <c r="D23" s="27">
        <f t="shared" si="0"/>
        <v>1.6775403313717362E-2</v>
      </c>
      <c r="E23" s="27">
        <f t="shared" si="1"/>
        <v>1.0736258120779113E-2</v>
      </c>
      <c r="F23" s="23">
        <v>31861</v>
      </c>
      <c r="G23" s="23">
        <v>500</v>
      </c>
      <c r="H23" s="23">
        <f t="shared" si="2"/>
        <v>32361</v>
      </c>
      <c r="I23" s="26">
        <f t="shared" si="16"/>
        <v>3.0003125803080769E-5</v>
      </c>
      <c r="J23" s="26">
        <f t="shared" si="3"/>
        <v>9.9010315150166542E-6</v>
      </c>
      <c r="K23" s="24">
        <v>34106</v>
      </c>
      <c r="L23" s="24">
        <v>37700</v>
      </c>
      <c r="M23" s="23">
        <f t="shared" si="4"/>
        <v>71806</v>
      </c>
      <c r="N23" s="18">
        <f t="shared" si="17"/>
        <v>6.8571867114440463E-5</v>
      </c>
      <c r="O23" s="25">
        <f t="shared" si="9"/>
        <v>2.2628716147765355E-5</v>
      </c>
      <c r="P23" s="24">
        <v>31340</v>
      </c>
      <c r="Q23" s="24">
        <v>13200</v>
      </c>
      <c r="R23" s="23">
        <f t="shared" si="5"/>
        <v>44540</v>
      </c>
      <c r="S23" s="21">
        <f t="shared" si="6"/>
        <v>3.5581259688194292E-5</v>
      </c>
      <c r="T23" s="21">
        <f t="shared" si="18"/>
        <v>1.209762829398606E-5</v>
      </c>
      <c r="U23" s="21">
        <f t="shared" si="10"/>
        <v>4.4627375956768069E-5</v>
      </c>
      <c r="V23" s="22">
        <f t="shared" si="7"/>
        <v>2.008231918054563E-6</v>
      </c>
      <c r="W23" s="21">
        <f t="shared" si="11"/>
        <v>7.1162519376388587E-7</v>
      </c>
      <c r="X23" s="20">
        <v>48.7793371874385</v>
      </c>
      <c r="Y23" s="20">
        <f t="shared" si="12"/>
        <v>84047.935633485569</v>
      </c>
      <c r="Z23" s="19">
        <f t="shared" si="13"/>
        <v>3.6397101846954785E-2</v>
      </c>
      <c r="AA23" s="19">
        <f t="shared" si="14"/>
        <v>9.0992754617386963E-4</v>
      </c>
      <c r="AB23" s="19">
        <f t="shared" si="15"/>
        <v>2.5471698113207547E-3</v>
      </c>
      <c r="AC23" s="71">
        <f t="shared" si="8"/>
        <v>1.4196075335385555E-2</v>
      </c>
      <c r="AD23" s="73"/>
      <c r="AE23" s="75"/>
    </row>
    <row r="24" spans="1:31" s="3" customFormat="1" ht="16.149999999999999" customHeight="1" x14ac:dyDescent="0.2">
      <c r="A24" s="29">
        <v>20</v>
      </c>
      <c r="B24" s="30" t="s">
        <v>87</v>
      </c>
      <c r="C24" s="20">
        <v>4497</v>
      </c>
      <c r="D24" s="27">
        <f t="shared" si="0"/>
        <v>1.937612079462346E-3</v>
      </c>
      <c r="E24" s="27">
        <f t="shared" si="1"/>
        <v>1.2400717308559015E-3</v>
      </c>
      <c r="F24" s="23">
        <v>264386.34000000003</v>
      </c>
      <c r="G24" s="23">
        <v>327538.09999999998</v>
      </c>
      <c r="H24" s="23">
        <f t="shared" si="2"/>
        <v>591924.43999999994</v>
      </c>
      <c r="I24" s="26">
        <f t="shared" si="16"/>
        <v>5.4879587896659973E-4</v>
      </c>
      <c r="J24" s="26">
        <f t="shared" si="3"/>
        <v>1.8110264005897792E-4</v>
      </c>
      <c r="K24" s="24">
        <v>306826.23999999999</v>
      </c>
      <c r="L24" s="24">
        <v>312741</v>
      </c>
      <c r="M24" s="23">
        <f t="shared" si="4"/>
        <v>619567.24</v>
      </c>
      <c r="N24" s="18">
        <f t="shared" si="17"/>
        <v>5.9166201222377859E-4</v>
      </c>
      <c r="O24" s="25">
        <f t="shared" si="9"/>
        <v>1.9524846403384694E-4</v>
      </c>
      <c r="P24" s="24">
        <v>432755.16</v>
      </c>
      <c r="Q24" s="24">
        <v>296476.83</v>
      </c>
      <c r="R24" s="23">
        <f t="shared" si="5"/>
        <v>729231.99</v>
      </c>
      <c r="S24" s="21">
        <f t="shared" si="6"/>
        <v>5.8255484528802652E-4</v>
      </c>
      <c r="T24" s="21">
        <f t="shared" si="18"/>
        <v>1.9806864739792902E-4</v>
      </c>
      <c r="U24" s="21">
        <f t="shared" si="10"/>
        <v>5.7441975149075391E-4</v>
      </c>
      <c r="V24" s="22">
        <f t="shared" si="7"/>
        <v>2.5848888817083925E-5</v>
      </c>
      <c r="W24" s="21">
        <f t="shared" si="11"/>
        <v>1.165109690576053E-5</v>
      </c>
      <c r="X24" s="20">
        <v>55.688963939236402</v>
      </c>
      <c r="Y24" s="20">
        <f t="shared" si="12"/>
        <v>5183.6327664609616</v>
      </c>
      <c r="Z24" s="19">
        <f t="shared" si="13"/>
        <v>2.2447810087904627E-3</v>
      </c>
      <c r="AA24" s="19">
        <f t="shared" si="14"/>
        <v>5.6119525219761572E-5</v>
      </c>
      <c r="AB24" s="19">
        <f t="shared" si="15"/>
        <v>2.5471698113207547E-3</v>
      </c>
      <c r="AC24" s="71">
        <f t="shared" si="8"/>
        <v>3.8808610531192622E-3</v>
      </c>
      <c r="AD24" s="73"/>
      <c r="AE24" s="75"/>
    </row>
    <row r="25" spans="1:31" s="3" customFormat="1" ht="16.149999999999999" customHeight="1" x14ac:dyDescent="0.2">
      <c r="A25" s="29">
        <v>21</v>
      </c>
      <c r="B25" s="28" t="s">
        <v>86</v>
      </c>
      <c r="C25" s="20">
        <v>9406</v>
      </c>
      <c r="D25" s="27">
        <f t="shared" si="0"/>
        <v>4.052741654307945E-3</v>
      </c>
      <c r="E25" s="27">
        <f t="shared" si="1"/>
        <v>2.5937546587570847E-3</v>
      </c>
      <c r="F25" s="23">
        <v>15078</v>
      </c>
      <c r="G25" s="23">
        <v>3800</v>
      </c>
      <c r="H25" s="23">
        <f t="shared" si="2"/>
        <v>18878</v>
      </c>
      <c r="I25" s="26">
        <f t="shared" si="16"/>
        <v>1.7502518738931394E-5</v>
      </c>
      <c r="J25" s="26">
        <f t="shared" si="3"/>
        <v>5.7758311838473599E-6</v>
      </c>
      <c r="K25" s="24">
        <v>7492</v>
      </c>
      <c r="L25" s="24">
        <v>0</v>
      </c>
      <c r="M25" s="23">
        <f t="shared" si="4"/>
        <v>7492</v>
      </c>
      <c r="N25" s="18">
        <f t="shared" si="17"/>
        <v>7.1545612960113082E-6</v>
      </c>
      <c r="O25" s="25">
        <f t="shared" si="9"/>
        <v>2.3610052276837317E-6</v>
      </c>
      <c r="P25" s="24">
        <v>37901.800000000003</v>
      </c>
      <c r="Q25" s="24">
        <v>4460</v>
      </c>
      <c r="R25" s="23">
        <f t="shared" si="5"/>
        <v>42361.8</v>
      </c>
      <c r="S25" s="21">
        <f t="shared" si="6"/>
        <v>3.3841181110447891E-5</v>
      </c>
      <c r="T25" s="21">
        <f t="shared" si="18"/>
        <v>1.1506001577552284E-5</v>
      </c>
      <c r="U25" s="21">
        <f t="shared" si="10"/>
        <v>1.9642837989083377E-5</v>
      </c>
      <c r="V25" s="22">
        <f t="shared" si="7"/>
        <v>8.8392770950875187E-7</v>
      </c>
      <c r="W25" s="21">
        <f t="shared" si="11"/>
        <v>6.7682362220895779E-7</v>
      </c>
      <c r="X25" s="20">
        <v>50.171329232292102</v>
      </c>
      <c r="Y25" s="20">
        <f t="shared" si="12"/>
        <v>18398.648286298398</v>
      </c>
      <c r="Z25" s="19">
        <f t="shared" si="13"/>
        <v>7.9675660142675096E-3</v>
      </c>
      <c r="AA25" s="19">
        <f t="shared" si="14"/>
        <v>1.9918915035668775E-4</v>
      </c>
      <c r="AB25" s="19">
        <f t="shared" si="15"/>
        <v>2.5471698113207547E-3</v>
      </c>
      <c r="AC25" s="71">
        <f t="shared" si="8"/>
        <v>5.3416743717662448E-3</v>
      </c>
      <c r="AD25" s="73"/>
      <c r="AE25" s="75"/>
    </row>
    <row r="26" spans="1:31" s="3" customFormat="1" ht="16.149999999999999" customHeight="1" x14ac:dyDescent="0.2">
      <c r="A26" s="29">
        <v>22</v>
      </c>
      <c r="B26" s="28" t="s">
        <v>85</v>
      </c>
      <c r="C26" s="20">
        <v>4363</v>
      </c>
      <c r="D26" s="27">
        <f t="shared" si="0"/>
        <v>1.879875806692065E-3</v>
      </c>
      <c r="E26" s="27">
        <f t="shared" si="1"/>
        <v>1.2031205162829216E-3</v>
      </c>
      <c r="F26" s="23">
        <v>450</v>
      </c>
      <c r="G26" s="23">
        <v>0</v>
      </c>
      <c r="H26" s="23">
        <f t="shared" si="2"/>
        <v>450</v>
      </c>
      <c r="I26" s="26">
        <f t="shared" si="16"/>
        <v>4.1721228056569162E-7</v>
      </c>
      <c r="J26" s="26">
        <f t="shared" si="3"/>
        <v>1.3768005258667824E-7</v>
      </c>
      <c r="K26" s="24">
        <v>496</v>
      </c>
      <c r="L26" s="24">
        <v>0</v>
      </c>
      <c r="M26" s="23">
        <f t="shared" si="4"/>
        <v>496</v>
      </c>
      <c r="N26" s="18">
        <f t="shared" si="17"/>
        <v>4.7366022461580469E-7</v>
      </c>
      <c r="O26" s="25">
        <f t="shared" si="9"/>
        <v>1.5630787412321555E-7</v>
      </c>
      <c r="P26" s="24">
        <v>496</v>
      </c>
      <c r="Q26" s="24">
        <v>0</v>
      </c>
      <c r="R26" s="23">
        <f t="shared" si="5"/>
        <v>496</v>
      </c>
      <c r="S26" s="21">
        <f t="shared" si="6"/>
        <v>3.9623495297135987E-7</v>
      </c>
      <c r="T26" s="21">
        <f t="shared" si="18"/>
        <v>1.3471988401026237E-7</v>
      </c>
      <c r="U26" s="21">
        <f t="shared" si="10"/>
        <v>4.2870781072015612E-7</v>
      </c>
      <c r="V26" s="22">
        <f t="shared" si="7"/>
        <v>1.9291851482407025E-8</v>
      </c>
      <c r="W26" s="21">
        <f t="shared" si="11"/>
        <v>7.9246990594271978E-9</v>
      </c>
      <c r="X26" s="20">
        <v>49.088945837836199</v>
      </c>
      <c r="Y26" s="20">
        <f t="shared" si="12"/>
        <v>9221.8527074662015</v>
      </c>
      <c r="Z26" s="19">
        <f t="shared" si="13"/>
        <v>3.9935390403275667E-3</v>
      </c>
      <c r="AA26" s="19">
        <f t="shared" si="14"/>
        <v>9.983847600818918E-5</v>
      </c>
      <c r="AB26" s="19">
        <f t="shared" si="15"/>
        <v>2.5471698113207547E-3</v>
      </c>
      <c r="AC26" s="71">
        <f t="shared" si="8"/>
        <v>3.8501560201624073E-3</v>
      </c>
      <c r="AD26" s="73"/>
      <c r="AE26" s="75"/>
    </row>
    <row r="27" spans="1:31" s="3" customFormat="1" ht="16.149999999999999" customHeight="1" x14ac:dyDescent="0.2">
      <c r="A27" s="29">
        <v>23</v>
      </c>
      <c r="B27" s="28" t="s">
        <v>84</v>
      </c>
      <c r="C27" s="20">
        <v>4863</v>
      </c>
      <c r="D27" s="27">
        <f t="shared" si="0"/>
        <v>2.095309660312517E-3</v>
      </c>
      <c r="E27" s="27">
        <f t="shared" si="1"/>
        <v>1.3409981826000108E-3</v>
      </c>
      <c r="F27" s="23">
        <v>105261.8</v>
      </c>
      <c r="G27" s="23">
        <v>16020</v>
      </c>
      <c r="H27" s="23">
        <f t="shared" si="2"/>
        <v>121281.8</v>
      </c>
      <c r="I27" s="26">
        <f t="shared" si="16"/>
        <v>1.1244501415358245E-4</v>
      </c>
      <c r="J27" s="26">
        <f t="shared" si="3"/>
        <v>3.7106854670682208E-5</v>
      </c>
      <c r="K27" s="24">
        <v>67210.59</v>
      </c>
      <c r="L27" s="24">
        <v>5350</v>
      </c>
      <c r="M27" s="23">
        <f t="shared" si="4"/>
        <v>72560.59</v>
      </c>
      <c r="N27" s="18">
        <f t="shared" si="17"/>
        <v>6.9292470479143762E-5</v>
      </c>
      <c r="O27" s="25">
        <f t="shared" si="9"/>
        <v>2.2866515258117444E-5</v>
      </c>
      <c r="P27" s="24">
        <v>59091.25</v>
      </c>
      <c r="Q27" s="24">
        <v>3735</v>
      </c>
      <c r="R27" s="23">
        <f t="shared" si="5"/>
        <v>62826.25</v>
      </c>
      <c r="S27" s="21">
        <f t="shared" si="6"/>
        <v>5.0189427851042135E-5</v>
      </c>
      <c r="T27" s="21">
        <f t="shared" si="18"/>
        <v>1.7064405469354328E-5</v>
      </c>
      <c r="U27" s="21">
        <f t="shared" si="10"/>
        <v>7.7037775398153984E-5</v>
      </c>
      <c r="V27" s="22">
        <f t="shared" si="7"/>
        <v>3.4666998929169291E-6</v>
      </c>
      <c r="W27" s="21">
        <f t="shared" si="11"/>
        <v>1.0037885570208426E-6</v>
      </c>
      <c r="X27" s="20">
        <v>54.827067853042699</v>
      </c>
      <c r="Y27" s="20">
        <f t="shared" si="12"/>
        <v>6215.7840908631242</v>
      </c>
      <c r="Z27" s="19">
        <f t="shared" si="13"/>
        <v>2.6917558998759204E-3</v>
      </c>
      <c r="AA27" s="19">
        <f t="shared" si="14"/>
        <v>6.7293897496898016E-5</v>
      </c>
      <c r="AB27" s="19">
        <f t="shared" si="15"/>
        <v>2.5471698113207547E-3</v>
      </c>
      <c r="AC27" s="71">
        <f t="shared" si="8"/>
        <v>3.9599323798676011E-3</v>
      </c>
      <c r="AD27" s="73"/>
      <c r="AE27" s="75"/>
    </row>
    <row r="28" spans="1:31" s="3" customFormat="1" ht="16.149999999999999" customHeight="1" x14ac:dyDescent="0.2">
      <c r="A28" s="29">
        <v>24</v>
      </c>
      <c r="B28" s="28" t="s">
        <v>83</v>
      </c>
      <c r="C28" s="20">
        <v>3244</v>
      </c>
      <c r="D28" s="27">
        <f t="shared" si="0"/>
        <v>1.397734842289493E-3</v>
      </c>
      <c r="E28" s="27">
        <f t="shared" si="1"/>
        <v>8.9455029906527551E-4</v>
      </c>
      <c r="F28" s="23">
        <v>1150</v>
      </c>
      <c r="G28" s="23">
        <v>0</v>
      </c>
      <c r="H28" s="23">
        <f t="shared" si="2"/>
        <v>1150</v>
      </c>
      <c r="I28" s="26">
        <f t="shared" si="16"/>
        <v>1.0662091614456564E-6</v>
      </c>
      <c r="J28" s="26">
        <f t="shared" si="3"/>
        <v>3.5184902327706661E-7</v>
      </c>
      <c r="K28" s="24">
        <v>5750</v>
      </c>
      <c r="L28" s="24">
        <v>0</v>
      </c>
      <c r="M28" s="23">
        <f t="shared" si="4"/>
        <v>5750</v>
      </c>
      <c r="N28" s="18">
        <f t="shared" si="17"/>
        <v>5.4910207490743485E-6</v>
      </c>
      <c r="O28" s="25">
        <f t="shared" si="9"/>
        <v>1.812036847194535E-6</v>
      </c>
      <c r="P28" s="24">
        <v>3900</v>
      </c>
      <c r="Q28" s="24">
        <v>0</v>
      </c>
      <c r="R28" s="23">
        <f t="shared" si="5"/>
        <v>3900</v>
      </c>
      <c r="S28" s="21">
        <f t="shared" si="6"/>
        <v>3.1155570898957733E-6</v>
      </c>
      <c r="T28" s="21">
        <f t="shared" si="18"/>
        <v>1.059289410564563E-6</v>
      </c>
      <c r="U28" s="21">
        <f t="shared" si="10"/>
        <v>3.2231752810361644E-6</v>
      </c>
      <c r="V28" s="22">
        <f t="shared" si="7"/>
        <v>1.4504288764662738E-7</v>
      </c>
      <c r="W28" s="21">
        <f t="shared" si="11"/>
        <v>6.2311141797915469E-8</v>
      </c>
      <c r="X28" s="20">
        <v>51.226445609730597</v>
      </c>
      <c r="Y28" s="20">
        <f t="shared" si="12"/>
        <v>5847.0813603601373</v>
      </c>
      <c r="Z28" s="19">
        <f t="shared" si="13"/>
        <v>2.5320885537094668E-3</v>
      </c>
      <c r="AA28" s="19">
        <f t="shared" si="14"/>
        <v>6.3302213842736675E-5</v>
      </c>
      <c r="AB28" s="19">
        <f t="shared" si="15"/>
        <v>2.5471698113207547E-3</v>
      </c>
      <c r="AC28" s="71">
        <f t="shared" si="8"/>
        <v>3.5052296782582112E-3</v>
      </c>
      <c r="AD28" s="73"/>
      <c r="AE28" s="75"/>
    </row>
    <row r="29" spans="1:31" s="3" customFormat="1" ht="16.149999999999999" customHeight="1" x14ac:dyDescent="0.2">
      <c r="A29" s="29">
        <v>25</v>
      </c>
      <c r="B29" s="28" t="s">
        <v>82</v>
      </c>
      <c r="C29" s="20">
        <v>6003</v>
      </c>
      <c r="D29" s="27">
        <f t="shared" si="0"/>
        <v>2.5864988465671476E-3</v>
      </c>
      <c r="E29" s="27">
        <f t="shared" si="1"/>
        <v>1.6553592618029744E-3</v>
      </c>
      <c r="F29" s="23">
        <v>7190</v>
      </c>
      <c r="G29" s="23">
        <v>14311</v>
      </c>
      <c r="H29" s="23">
        <f t="shared" si="2"/>
        <v>21501</v>
      </c>
      <c r="I29" s="26">
        <f t="shared" si="16"/>
        <v>1.9934402765428745E-5</v>
      </c>
      <c r="J29" s="26">
        <f t="shared" si="3"/>
        <v>6.5783529125914863E-6</v>
      </c>
      <c r="K29" s="24">
        <v>8330</v>
      </c>
      <c r="L29" s="24">
        <v>7310</v>
      </c>
      <c r="M29" s="23">
        <f t="shared" si="4"/>
        <v>15640</v>
      </c>
      <c r="N29" s="18">
        <f t="shared" si="17"/>
        <v>1.4935576437482228E-5</v>
      </c>
      <c r="O29" s="25">
        <f t="shared" si="9"/>
        <v>4.9287402243691354E-6</v>
      </c>
      <c r="P29" s="24">
        <v>10850.04</v>
      </c>
      <c r="Q29" s="24">
        <v>2760</v>
      </c>
      <c r="R29" s="23">
        <f t="shared" si="5"/>
        <v>13610.04</v>
      </c>
      <c r="S29" s="21">
        <f t="shared" si="6"/>
        <v>1.0872527337375659E-5</v>
      </c>
      <c r="T29" s="21">
        <f t="shared" si="18"/>
        <v>3.6966592947077245E-6</v>
      </c>
      <c r="U29" s="21">
        <f t="shared" si="10"/>
        <v>1.5203752431668346E-5</v>
      </c>
      <c r="V29" s="22">
        <f t="shared" si="7"/>
        <v>6.841688594250756E-7</v>
      </c>
      <c r="W29" s="21">
        <f t="shared" si="11"/>
        <v>2.1745054674751319E-7</v>
      </c>
      <c r="X29" s="20">
        <v>54.958322962571401</v>
      </c>
      <c r="Y29" s="20">
        <f t="shared" si="12"/>
        <v>7558.1862644275643</v>
      </c>
      <c r="Z29" s="19">
        <f t="shared" si="13"/>
        <v>3.2730854502394662E-3</v>
      </c>
      <c r="AA29" s="19">
        <f t="shared" si="14"/>
        <v>8.1827136255986665E-5</v>
      </c>
      <c r="AB29" s="19">
        <f t="shared" si="15"/>
        <v>2.5471698113207547E-3</v>
      </c>
      <c r="AC29" s="71">
        <f t="shared" si="8"/>
        <v>4.2852578287858878E-3</v>
      </c>
      <c r="AD29" s="73"/>
      <c r="AE29" s="75"/>
    </row>
    <row r="30" spans="1:31" s="3" customFormat="1" ht="16.149999999999999" customHeight="1" x14ac:dyDescent="0.2">
      <c r="A30" s="29">
        <v>26</v>
      </c>
      <c r="B30" s="30" t="s">
        <v>81</v>
      </c>
      <c r="C30" s="20">
        <v>3622</v>
      </c>
      <c r="D30" s="27">
        <f t="shared" si="0"/>
        <v>1.5606028356265548E-3</v>
      </c>
      <c r="E30" s="27">
        <f t="shared" si="1"/>
        <v>9.987858148009952E-4</v>
      </c>
      <c r="F30" s="23">
        <v>1195367.3999999999</v>
      </c>
      <c r="G30" s="23">
        <v>0</v>
      </c>
      <c r="H30" s="23">
        <f t="shared" si="2"/>
        <v>1195367.3999999999</v>
      </c>
      <c r="I30" s="26">
        <f t="shared" si="16"/>
        <v>1.1082710201508472E-3</v>
      </c>
      <c r="J30" s="26">
        <f t="shared" si="3"/>
        <v>3.6572943664977961E-4</v>
      </c>
      <c r="K30" s="24">
        <v>1511205.98</v>
      </c>
      <c r="L30" s="24">
        <v>0</v>
      </c>
      <c r="M30" s="23">
        <f t="shared" si="4"/>
        <v>1511205.98</v>
      </c>
      <c r="N30" s="18">
        <f t="shared" si="17"/>
        <v>1.4431414595313453E-3</v>
      </c>
      <c r="O30" s="25">
        <f t="shared" si="9"/>
        <v>4.7623668164534396E-4</v>
      </c>
      <c r="P30" s="24">
        <v>4932175.8899999997</v>
      </c>
      <c r="Q30" s="24">
        <v>0</v>
      </c>
      <c r="R30" s="23">
        <f t="shared" si="5"/>
        <v>4932175.8899999997</v>
      </c>
      <c r="S30" s="21">
        <f t="shared" si="6"/>
        <v>3.9401219391544855E-3</v>
      </c>
      <c r="T30" s="21">
        <f t="shared" si="18"/>
        <v>1.3396414593125252E-3</v>
      </c>
      <c r="U30" s="21">
        <f t="shared" si="10"/>
        <v>2.1816075776076487E-3</v>
      </c>
      <c r="V30" s="22">
        <f t="shared" si="7"/>
        <v>9.8172340992344192E-5</v>
      </c>
      <c r="W30" s="21">
        <f t="shared" si="11"/>
        <v>7.8802438783089705E-5</v>
      </c>
      <c r="X30" s="20">
        <v>55.088869679474499</v>
      </c>
      <c r="Y30" s="20">
        <f t="shared" si="12"/>
        <v>4491.4994014493486</v>
      </c>
      <c r="Z30" s="19">
        <f t="shared" si="13"/>
        <v>1.9450514748271489E-3</v>
      </c>
      <c r="AA30" s="19">
        <f t="shared" si="14"/>
        <v>4.8626286870678726E-5</v>
      </c>
      <c r="AB30" s="19">
        <f t="shared" si="15"/>
        <v>2.5471698113207547E-3</v>
      </c>
      <c r="AC30" s="71">
        <f t="shared" si="8"/>
        <v>3.7715566927678627E-3</v>
      </c>
      <c r="AD30" s="73"/>
      <c r="AE30" s="75"/>
    </row>
    <row r="31" spans="1:31" s="3" customFormat="1" ht="16.149999999999999" customHeight="1" x14ac:dyDescent="0.2">
      <c r="A31" s="29">
        <v>27</v>
      </c>
      <c r="B31" s="28" t="s">
        <v>80</v>
      </c>
      <c r="C31" s="20">
        <v>8345</v>
      </c>
      <c r="D31" s="27">
        <f t="shared" si="0"/>
        <v>3.5955910169253452E-3</v>
      </c>
      <c r="E31" s="27">
        <f t="shared" si="1"/>
        <v>2.301178250832221E-3</v>
      </c>
      <c r="F31" s="23">
        <v>1112505</v>
      </c>
      <c r="G31" s="23">
        <v>7333</v>
      </c>
      <c r="H31" s="23">
        <f t="shared" si="2"/>
        <v>1119838</v>
      </c>
      <c r="I31" s="26">
        <f t="shared" si="16"/>
        <v>1.0382448129869399E-3</v>
      </c>
      <c r="J31" s="26">
        <f t="shared" si="3"/>
        <v>3.4262078828569022E-4</v>
      </c>
      <c r="K31" s="24">
        <v>909097.5</v>
      </c>
      <c r="L31" s="24">
        <v>38700</v>
      </c>
      <c r="M31" s="23">
        <f t="shared" si="4"/>
        <v>947797.5</v>
      </c>
      <c r="N31" s="18">
        <f t="shared" si="17"/>
        <v>9.0510882407318172E-4</v>
      </c>
      <c r="O31" s="25">
        <f t="shared" si="9"/>
        <v>2.9868591194415E-4</v>
      </c>
      <c r="P31" s="24">
        <v>1365392.4</v>
      </c>
      <c r="Q31" s="24">
        <v>19050</v>
      </c>
      <c r="R31" s="23">
        <f t="shared" si="5"/>
        <v>1384442.4</v>
      </c>
      <c r="S31" s="21">
        <f t="shared" si="6"/>
        <v>1.1059767525313641E-3</v>
      </c>
      <c r="T31" s="21">
        <f t="shared" si="18"/>
        <v>3.760320958606638E-4</v>
      </c>
      <c r="U31" s="21">
        <f t="shared" si="10"/>
        <v>1.0173387960905039E-3</v>
      </c>
      <c r="V31" s="22">
        <f t="shared" si="7"/>
        <v>4.5780245824072671E-5</v>
      </c>
      <c r="W31" s="21">
        <f t="shared" si="11"/>
        <v>2.2119535050627281E-5</v>
      </c>
      <c r="X31" s="20">
        <v>56.710971441663801</v>
      </c>
      <c r="Y31" s="20">
        <f t="shared" si="12"/>
        <v>8377.3999472923424</v>
      </c>
      <c r="Z31" s="19">
        <f t="shared" si="13"/>
        <v>3.6278473325499798E-3</v>
      </c>
      <c r="AA31" s="19">
        <f t="shared" si="14"/>
        <v>9.0696183313749502E-5</v>
      </c>
      <c r="AB31" s="19">
        <f t="shared" si="15"/>
        <v>2.5471698113207547E-3</v>
      </c>
      <c r="AC31" s="71">
        <f t="shared" si="8"/>
        <v>5.0069440263414249E-3</v>
      </c>
      <c r="AD31" s="73"/>
      <c r="AE31" s="75"/>
    </row>
    <row r="32" spans="1:31" s="3" customFormat="1" ht="16.149999999999999" customHeight="1" x14ac:dyDescent="0.2">
      <c r="A32" s="29">
        <v>28</v>
      </c>
      <c r="B32" s="28" t="s">
        <v>79</v>
      </c>
      <c r="C32" s="20">
        <v>2936</v>
      </c>
      <c r="D32" s="27">
        <f t="shared" si="0"/>
        <v>1.2650275884592947E-3</v>
      </c>
      <c r="E32" s="27">
        <f t="shared" si="1"/>
        <v>8.0961765661394865E-4</v>
      </c>
      <c r="F32" s="23">
        <v>85247.5</v>
      </c>
      <c r="G32" s="23">
        <v>3030</v>
      </c>
      <c r="H32" s="23">
        <f t="shared" si="2"/>
        <v>88277.5</v>
      </c>
      <c r="I32" s="26">
        <f t="shared" si="16"/>
        <v>8.1845460216972983E-5</v>
      </c>
      <c r="J32" s="26">
        <f t="shared" si="3"/>
        <v>2.7009001871601085E-5</v>
      </c>
      <c r="K32" s="24">
        <v>0</v>
      </c>
      <c r="L32" s="24">
        <v>0</v>
      </c>
      <c r="M32" s="23">
        <f t="shared" si="4"/>
        <v>0</v>
      </c>
      <c r="N32" s="18">
        <f t="shared" si="17"/>
        <v>0</v>
      </c>
      <c r="O32" s="25">
        <f t="shared" si="9"/>
        <v>0</v>
      </c>
      <c r="P32" s="24">
        <v>0</v>
      </c>
      <c r="Q32" s="24">
        <v>5885.5</v>
      </c>
      <c r="R32" s="23">
        <f t="shared" si="5"/>
        <v>5885.5</v>
      </c>
      <c r="S32" s="21">
        <f t="shared" si="6"/>
        <v>4.7016951929696339E-6</v>
      </c>
      <c r="T32" s="21">
        <f t="shared" si="18"/>
        <v>1.5985763656096756E-6</v>
      </c>
      <c r="U32" s="21">
        <f t="shared" si="10"/>
        <v>2.860757823721076E-5</v>
      </c>
      <c r="V32" s="22">
        <f t="shared" si="7"/>
        <v>1.2873410206744842E-6</v>
      </c>
      <c r="W32" s="21">
        <f t="shared" si="11"/>
        <v>9.4033903859392679E-8</v>
      </c>
      <c r="X32" s="20">
        <v>54.903949457612498</v>
      </c>
      <c r="Y32" s="20">
        <f t="shared" si="12"/>
        <v>3719.8678395406741</v>
      </c>
      <c r="Z32" s="19">
        <f t="shared" si="13"/>
        <v>1.6108951111350298E-3</v>
      </c>
      <c r="AA32" s="19">
        <f t="shared" si="14"/>
        <v>4.0272377778375744E-5</v>
      </c>
      <c r="AB32" s="19">
        <f t="shared" si="15"/>
        <v>2.5471698113207547E-3</v>
      </c>
      <c r="AC32" s="71">
        <f t="shared" si="8"/>
        <v>3.3984412206376127E-3</v>
      </c>
      <c r="AD32" s="73"/>
      <c r="AE32" s="75"/>
    </row>
    <row r="33" spans="1:31" s="3" customFormat="1" ht="16.149999999999999" customHeight="1" x14ac:dyDescent="0.2">
      <c r="A33" s="29">
        <v>29</v>
      </c>
      <c r="B33" s="28" t="s">
        <v>78</v>
      </c>
      <c r="C33" s="20">
        <v>6240</v>
      </c>
      <c r="D33" s="27">
        <f t="shared" si="0"/>
        <v>2.6886144931832418E-3</v>
      </c>
      <c r="E33" s="27">
        <f t="shared" si="1"/>
        <v>1.7207132756372747E-3</v>
      </c>
      <c r="F33" s="23">
        <v>0</v>
      </c>
      <c r="G33" s="23">
        <v>0</v>
      </c>
      <c r="H33" s="23">
        <f t="shared" si="2"/>
        <v>0</v>
      </c>
      <c r="I33" s="26">
        <f t="shared" si="16"/>
        <v>0</v>
      </c>
      <c r="J33" s="26">
        <f t="shared" si="3"/>
        <v>0</v>
      </c>
      <c r="K33" s="24">
        <v>0</v>
      </c>
      <c r="L33" s="24">
        <v>0</v>
      </c>
      <c r="M33" s="23">
        <f t="shared" si="4"/>
        <v>0</v>
      </c>
      <c r="N33" s="18">
        <f t="shared" si="17"/>
        <v>0</v>
      </c>
      <c r="O33" s="25">
        <f t="shared" si="9"/>
        <v>0</v>
      </c>
      <c r="P33" s="24">
        <v>0</v>
      </c>
      <c r="Q33" s="24">
        <v>0</v>
      </c>
      <c r="R33" s="23">
        <f t="shared" si="5"/>
        <v>0</v>
      </c>
      <c r="S33" s="21">
        <f t="shared" si="6"/>
        <v>0</v>
      </c>
      <c r="T33" s="21">
        <f t="shared" si="18"/>
        <v>0</v>
      </c>
      <c r="U33" s="21">
        <f t="shared" si="10"/>
        <v>0</v>
      </c>
      <c r="V33" s="22">
        <f t="shared" si="7"/>
        <v>0</v>
      </c>
      <c r="W33" s="21">
        <f t="shared" si="11"/>
        <v>0</v>
      </c>
      <c r="X33" s="20">
        <v>55.462182976939197</v>
      </c>
      <c r="Y33" s="20">
        <f t="shared" si="12"/>
        <v>7398.8064293997486</v>
      </c>
      <c r="Z33" s="19">
        <f t="shared" si="13"/>
        <v>3.2040657409017495E-3</v>
      </c>
      <c r="AA33" s="19">
        <f t="shared" si="14"/>
        <v>8.0101643522543749E-5</v>
      </c>
      <c r="AB33" s="19">
        <f t="shared" si="15"/>
        <v>2.5471698113207547E-3</v>
      </c>
      <c r="AC33" s="71">
        <f t="shared" si="8"/>
        <v>4.3479847304805728E-3</v>
      </c>
      <c r="AD33" s="73"/>
      <c r="AE33" s="75"/>
    </row>
    <row r="34" spans="1:31" s="3" customFormat="1" ht="16.149999999999999" customHeight="1" x14ac:dyDescent="0.2">
      <c r="A34" s="29">
        <v>30</v>
      </c>
      <c r="B34" s="28" t="s">
        <v>77</v>
      </c>
      <c r="C34" s="20">
        <v>4015</v>
      </c>
      <c r="D34" s="27">
        <f t="shared" si="0"/>
        <v>1.7299338445722302E-3</v>
      </c>
      <c r="E34" s="27">
        <f t="shared" si="1"/>
        <v>1.1071576605262274E-3</v>
      </c>
      <c r="F34" s="23">
        <v>19020</v>
      </c>
      <c r="G34" s="23">
        <v>7915</v>
      </c>
      <c r="H34" s="23">
        <f t="shared" si="2"/>
        <v>26935</v>
      </c>
      <c r="I34" s="26">
        <f t="shared" si="16"/>
        <v>2.4972472837859786E-5</v>
      </c>
      <c r="J34" s="26">
        <f t="shared" si="3"/>
        <v>8.2409160364937299E-6</v>
      </c>
      <c r="K34" s="24">
        <v>0</v>
      </c>
      <c r="L34" s="24">
        <v>0</v>
      </c>
      <c r="M34" s="23">
        <f t="shared" si="4"/>
        <v>0</v>
      </c>
      <c r="N34" s="18">
        <f t="shared" si="17"/>
        <v>0</v>
      </c>
      <c r="O34" s="25">
        <f t="shared" si="9"/>
        <v>0</v>
      </c>
      <c r="P34" s="24">
        <v>3000</v>
      </c>
      <c r="Q34" s="24">
        <v>1230</v>
      </c>
      <c r="R34" s="23">
        <f t="shared" si="5"/>
        <v>4230</v>
      </c>
      <c r="S34" s="21">
        <f t="shared" si="6"/>
        <v>3.3791811513484923E-6</v>
      </c>
      <c r="T34" s="21">
        <f t="shared" si="18"/>
        <v>1.1489215914584875E-6</v>
      </c>
      <c r="U34" s="21">
        <f t="shared" si="10"/>
        <v>9.389837627952218E-6</v>
      </c>
      <c r="V34" s="22">
        <f t="shared" si="7"/>
        <v>4.225426932578498E-7</v>
      </c>
      <c r="W34" s="21">
        <f t="shared" si="11"/>
        <v>6.7583623026969847E-8</v>
      </c>
      <c r="X34" s="20">
        <v>49.2620186668522</v>
      </c>
      <c r="Y34" s="20">
        <f t="shared" si="12"/>
        <v>8385.1270796568715</v>
      </c>
      <c r="Z34" s="19">
        <f t="shared" si="13"/>
        <v>3.6311935803969597E-3</v>
      </c>
      <c r="AA34" s="19">
        <f t="shared" si="14"/>
        <v>9.0779839509924E-5</v>
      </c>
      <c r="AB34" s="19">
        <f t="shared" si="15"/>
        <v>2.5471698113207547E-3</v>
      </c>
      <c r="AC34" s="71">
        <f t="shared" si="8"/>
        <v>3.7455974376731909E-3</v>
      </c>
      <c r="AD34" s="73"/>
      <c r="AE34" s="75"/>
    </row>
    <row r="35" spans="1:31" s="3" customFormat="1" ht="16.149999999999999" customHeight="1" x14ac:dyDescent="0.2">
      <c r="A35" s="29">
        <v>31</v>
      </c>
      <c r="B35" s="30" t="s">
        <v>76</v>
      </c>
      <c r="C35" s="20">
        <v>2818</v>
      </c>
      <c r="D35" s="27">
        <f t="shared" si="0"/>
        <v>1.2141851990048679E-3</v>
      </c>
      <c r="E35" s="27">
        <f t="shared" si="1"/>
        <v>7.7707852736311547E-4</v>
      </c>
      <c r="F35" s="23">
        <v>13067.74</v>
      </c>
      <c r="G35" s="23">
        <v>0</v>
      </c>
      <c r="H35" s="23">
        <f t="shared" si="2"/>
        <v>13067.74</v>
      </c>
      <c r="I35" s="26">
        <f t="shared" si="16"/>
        <v>1.2115603571643357E-5</v>
      </c>
      <c r="J35" s="26">
        <f t="shared" si="3"/>
        <v>3.9981491786423078E-6</v>
      </c>
      <c r="K35" s="24">
        <v>6840</v>
      </c>
      <c r="L35" s="24">
        <v>0</v>
      </c>
      <c r="M35" s="23">
        <f t="shared" si="4"/>
        <v>6840</v>
      </c>
      <c r="N35" s="18">
        <f t="shared" si="17"/>
        <v>6.5319272910727907E-6</v>
      </c>
      <c r="O35" s="25">
        <f t="shared" si="9"/>
        <v>2.1555360060540211E-6</v>
      </c>
      <c r="P35" s="24">
        <v>12800</v>
      </c>
      <c r="Q35" s="24">
        <v>0</v>
      </c>
      <c r="R35" s="23">
        <f t="shared" si="5"/>
        <v>12800</v>
      </c>
      <c r="S35" s="21">
        <f t="shared" si="6"/>
        <v>1.0225418141196384E-5</v>
      </c>
      <c r="T35" s="21">
        <f t="shared" si="18"/>
        <v>3.4766421680067707E-6</v>
      </c>
      <c r="U35" s="21">
        <f t="shared" si="10"/>
        <v>9.6303273527031001E-6</v>
      </c>
      <c r="V35" s="22">
        <f t="shared" si="7"/>
        <v>4.3336473087163948E-7</v>
      </c>
      <c r="W35" s="21">
        <f t="shared" si="11"/>
        <v>2.0450836282392767E-7</v>
      </c>
      <c r="X35" s="20">
        <v>51.262294036781803</v>
      </c>
      <c r="Y35" s="20">
        <f t="shared" si="12"/>
        <v>5064.537746873194</v>
      </c>
      <c r="Z35" s="19">
        <f t="shared" si="13"/>
        <v>2.1932067074738452E-3</v>
      </c>
      <c r="AA35" s="19">
        <f t="shared" si="14"/>
        <v>5.4830167686846134E-5</v>
      </c>
      <c r="AB35" s="19">
        <f t="shared" si="15"/>
        <v>2.5471698113207547E-3</v>
      </c>
      <c r="AC35" s="71">
        <f t="shared" si="8"/>
        <v>3.3797163794644118E-3</v>
      </c>
      <c r="AD35" s="73"/>
      <c r="AE35" s="75"/>
    </row>
    <row r="36" spans="1:31" s="3" customFormat="1" ht="16.149999999999999" customHeight="1" x14ac:dyDescent="0.2">
      <c r="A36" s="29">
        <v>32</v>
      </c>
      <c r="B36" s="28" t="s">
        <v>75</v>
      </c>
      <c r="C36" s="20">
        <v>16779</v>
      </c>
      <c r="D36" s="27">
        <f t="shared" si="0"/>
        <v>7.2295292597951309E-3</v>
      </c>
      <c r="E36" s="27">
        <f t="shared" si="1"/>
        <v>4.6268987262688835E-3</v>
      </c>
      <c r="F36" s="23">
        <v>168428.5</v>
      </c>
      <c r="G36" s="23">
        <v>177493</v>
      </c>
      <c r="H36" s="23">
        <f t="shared" si="2"/>
        <v>345921.5</v>
      </c>
      <c r="I36" s="26">
        <f t="shared" si="16"/>
        <v>3.2071710647045532E-4</v>
      </c>
      <c r="J36" s="26">
        <f t="shared" si="3"/>
        <v>1.0583664513525026E-4</v>
      </c>
      <c r="K36" s="24">
        <v>135857.4</v>
      </c>
      <c r="L36" s="24">
        <v>71962</v>
      </c>
      <c r="M36" s="23">
        <f t="shared" si="4"/>
        <v>207819.4</v>
      </c>
      <c r="N36" s="18">
        <f t="shared" si="17"/>
        <v>1.9845924129742288E-4</v>
      </c>
      <c r="O36" s="25">
        <f t="shared" si="9"/>
        <v>6.5491549628149553E-5</v>
      </c>
      <c r="P36" s="24">
        <v>186130.5</v>
      </c>
      <c r="Q36" s="24">
        <v>93836</v>
      </c>
      <c r="R36" s="23">
        <f t="shared" si="5"/>
        <v>279966.5</v>
      </c>
      <c r="S36" s="21">
        <f t="shared" si="6"/>
        <v>2.236542600021295E-4</v>
      </c>
      <c r="T36" s="21">
        <f t="shared" si="18"/>
        <v>7.6042448400724037E-5</v>
      </c>
      <c r="U36" s="21">
        <f t="shared" si="10"/>
        <v>2.4737064316412386E-4</v>
      </c>
      <c r="V36" s="22">
        <f t="shared" si="7"/>
        <v>1.1131678942385572E-5</v>
      </c>
      <c r="W36" s="21">
        <f t="shared" si="11"/>
        <v>4.4730852000425898E-6</v>
      </c>
      <c r="X36" s="20">
        <v>52.251815023813997</v>
      </c>
      <c r="Y36" s="20">
        <f t="shared" si="12"/>
        <v>27737.964456165846</v>
      </c>
      <c r="Z36" s="19">
        <f t="shared" si="13"/>
        <v>1.2011972807289894E-2</v>
      </c>
      <c r="AA36" s="19">
        <f t="shared" si="14"/>
        <v>3.0029932018224738E-4</v>
      </c>
      <c r="AB36" s="19">
        <f t="shared" si="15"/>
        <v>2.5471698113207547E-3</v>
      </c>
      <c r="AC36" s="71">
        <f t="shared" si="8"/>
        <v>7.4899726219143144E-3</v>
      </c>
      <c r="AD36" s="73"/>
      <c r="AE36" s="75"/>
    </row>
    <row r="37" spans="1:31" s="3" customFormat="1" ht="16.149999999999999" customHeight="1" x14ac:dyDescent="0.2">
      <c r="A37" s="29">
        <v>33</v>
      </c>
      <c r="B37" s="28" t="s">
        <v>74</v>
      </c>
      <c r="C37" s="20">
        <v>21255</v>
      </c>
      <c r="D37" s="27">
        <f t="shared" ref="D37:D68" si="19">C37/$C$112</f>
        <v>9.1580931174054178E-3</v>
      </c>
      <c r="E37" s="27">
        <f t="shared" ref="E37:E68" si="20">D37*0.64</f>
        <v>5.8611795951394674E-3</v>
      </c>
      <c r="F37" s="23">
        <v>73390</v>
      </c>
      <c r="G37" s="23">
        <v>80537</v>
      </c>
      <c r="H37" s="23">
        <f t="shared" si="2"/>
        <v>153927</v>
      </c>
      <c r="I37" s="26">
        <f t="shared" si="16"/>
        <v>1.4271163269030047E-4</v>
      </c>
      <c r="J37" s="26">
        <f t="shared" si="3"/>
        <v>4.709483878779916E-5</v>
      </c>
      <c r="K37" s="24">
        <v>48503</v>
      </c>
      <c r="L37" s="24">
        <v>141588</v>
      </c>
      <c r="M37" s="23">
        <f t="shared" si="4"/>
        <v>190091</v>
      </c>
      <c r="N37" s="18">
        <f t="shared" si="17"/>
        <v>1.8152932612387686E-4</v>
      </c>
      <c r="O37" s="25">
        <f t="shared" si="9"/>
        <v>5.9904677620879365E-5</v>
      </c>
      <c r="P37" s="24">
        <v>91988</v>
      </c>
      <c r="Q37" s="24">
        <v>120669</v>
      </c>
      <c r="R37" s="23">
        <f t="shared" ref="R37:R68" si="21">P37+Q37</f>
        <v>212657</v>
      </c>
      <c r="S37" s="21">
        <f t="shared" ref="S37:S68" si="22">R37/$R$112</f>
        <v>1.6988333950409372E-4</v>
      </c>
      <c r="T37" s="21">
        <f t="shared" ref="T37:T68" si="23">S37*0.34</f>
        <v>5.7760335431391866E-5</v>
      </c>
      <c r="U37" s="21">
        <f t="shared" ref="U37:U68" si="24">J37+O37+T37</f>
        <v>1.6475985184007038E-4</v>
      </c>
      <c r="V37" s="22">
        <f t="shared" ref="V37:V68" si="25">U37*0.045</f>
        <v>7.4141933328031669E-6</v>
      </c>
      <c r="W37" s="21">
        <f t="shared" ref="W37:W68" si="26">S37*0.02</f>
        <v>3.3976667900818743E-6</v>
      </c>
      <c r="X37" s="20">
        <v>52.109950730545897</v>
      </c>
      <c r="Y37" s="20">
        <f t="shared" si="12"/>
        <v>35576.431395559128</v>
      </c>
      <c r="Z37" s="19">
        <f t="shared" si="13"/>
        <v>1.5406434281765654E-2</v>
      </c>
      <c r="AA37" s="19">
        <f t="shared" ref="AA37:AA68" si="27">Z37*0.025</f>
        <v>3.8516085704414139E-4</v>
      </c>
      <c r="AB37" s="19">
        <f t="shared" ref="AB37:AB68" si="28">0.27/106</f>
        <v>2.5471698113207547E-3</v>
      </c>
      <c r="AC37" s="71">
        <f t="shared" ref="AC37:AC68" si="29">E37+V37+W37+AA37+AB37</f>
        <v>8.8043221236272472E-3</v>
      </c>
      <c r="AD37" s="73"/>
      <c r="AE37" s="75"/>
    </row>
    <row r="38" spans="1:31" s="3" customFormat="1" ht="16.149999999999999" customHeight="1" x14ac:dyDescent="0.2">
      <c r="A38" s="29">
        <v>34</v>
      </c>
      <c r="B38" s="28" t="s">
        <v>73</v>
      </c>
      <c r="C38" s="20">
        <v>6514</v>
      </c>
      <c r="D38" s="27">
        <f t="shared" si="19"/>
        <v>2.8066722449672497E-3</v>
      </c>
      <c r="E38" s="27">
        <f t="shared" si="20"/>
        <v>1.7962702367790399E-3</v>
      </c>
      <c r="F38" s="23">
        <v>16070</v>
      </c>
      <c r="G38" s="23">
        <v>22060</v>
      </c>
      <c r="H38" s="23">
        <f t="shared" si="2"/>
        <v>38130</v>
      </c>
      <c r="I38" s="26">
        <f t="shared" si="16"/>
        <v>3.5351787239932938E-5</v>
      </c>
      <c r="J38" s="26">
        <f t="shared" si="3"/>
        <v>1.1666089789177869E-5</v>
      </c>
      <c r="K38" s="24">
        <v>12930</v>
      </c>
      <c r="L38" s="24">
        <v>8930</v>
      </c>
      <c r="M38" s="23">
        <f t="shared" si="4"/>
        <v>21860</v>
      </c>
      <c r="N38" s="18">
        <f t="shared" si="17"/>
        <v>2.0875428447785262E-5</v>
      </c>
      <c r="O38" s="25">
        <f t="shared" si="9"/>
        <v>6.8888913877691368E-6</v>
      </c>
      <c r="P38" s="24">
        <v>21990</v>
      </c>
      <c r="Q38" s="24">
        <v>6320</v>
      </c>
      <c r="R38" s="23">
        <f t="shared" si="21"/>
        <v>28310</v>
      </c>
      <c r="S38" s="21">
        <f t="shared" si="22"/>
        <v>2.261574902947419E-5</v>
      </c>
      <c r="T38" s="21">
        <f t="shared" si="23"/>
        <v>7.6893546700212255E-6</v>
      </c>
      <c r="U38" s="21">
        <f t="shared" si="24"/>
        <v>2.6244335846968232E-5</v>
      </c>
      <c r="V38" s="22">
        <f t="shared" si="25"/>
        <v>1.1809951131135703E-6</v>
      </c>
      <c r="W38" s="21">
        <f t="shared" si="26"/>
        <v>4.5231498058948381E-7</v>
      </c>
      <c r="X38" s="20">
        <v>50.966674166207099</v>
      </c>
      <c r="Y38" s="20">
        <f t="shared" si="12"/>
        <v>11987.403100481197</v>
      </c>
      <c r="Z38" s="19">
        <f t="shared" si="13"/>
        <v>5.1911653539160399E-3</v>
      </c>
      <c r="AA38" s="19">
        <f t="shared" si="27"/>
        <v>1.29779133847901E-4</v>
      </c>
      <c r="AB38" s="19">
        <f t="shared" si="28"/>
        <v>2.5471698113207547E-3</v>
      </c>
      <c r="AC38" s="71">
        <f t="shared" si="29"/>
        <v>4.4748524920413986E-3</v>
      </c>
      <c r="AD38" s="73"/>
      <c r="AE38" s="75"/>
    </row>
    <row r="39" spans="1:31" s="3" customFormat="1" ht="16.149999999999999" customHeight="1" x14ac:dyDescent="0.2">
      <c r="A39" s="29">
        <v>35</v>
      </c>
      <c r="B39" s="28" t="s">
        <v>72</v>
      </c>
      <c r="C39" s="20">
        <v>6384</v>
      </c>
      <c r="D39" s="27">
        <f t="shared" si="19"/>
        <v>2.7506594430259323E-3</v>
      </c>
      <c r="E39" s="27">
        <f t="shared" si="20"/>
        <v>1.7604220435365966E-3</v>
      </c>
      <c r="F39" s="23">
        <v>0</v>
      </c>
      <c r="G39" s="23">
        <v>0</v>
      </c>
      <c r="H39" s="23">
        <f t="shared" si="2"/>
        <v>0</v>
      </c>
      <c r="I39" s="26">
        <f t="shared" si="16"/>
        <v>0</v>
      </c>
      <c r="J39" s="26">
        <f t="shared" si="3"/>
        <v>0</v>
      </c>
      <c r="K39" s="24">
        <v>0</v>
      </c>
      <c r="L39" s="24">
        <v>0</v>
      </c>
      <c r="M39" s="23">
        <f t="shared" si="4"/>
        <v>0</v>
      </c>
      <c r="N39" s="18">
        <f t="shared" si="17"/>
        <v>0</v>
      </c>
      <c r="O39" s="25">
        <f t="shared" si="9"/>
        <v>0</v>
      </c>
      <c r="P39" s="24">
        <v>6715</v>
      </c>
      <c r="Q39" s="24">
        <v>3063</v>
      </c>
      <c r="R39" s="23">
        <f t="shared" si="21"/>
        <v>9778</v>
      </c>
      <c r="S39" s="21">
        <f t="shared" si="22"/>
        <v>7.8112608269233007E-6</v>
      </c>
      <c r="T39" s="21">
        <f t="shared" si="23"/>
        <v>2.6558286811539226E-6</v>
      </c>
      <c r="U39" s="21">
        <f t="shared" si="24"/>
        <v>2.6558286811539226E-6</v>
      </c>
      <c r="V39" s="22">
        <f t="shared" si="25"/>
        <v>1.1951229065192652E-7</v>
      </c>
      <c r="W39" s="21">
        <f t="shared" si="26"/>
        <v>1.5622521653846602E-7</v>
      </c>
      <c r="X39" s="20">
        <v>52.660157138938303</v>
      </c>
      <c r="Y39" s="20">
        <f t="shared" si="12"/>
        <v>10174.060273722596</v>
      </c>
      <c r="Z39" s="19">
        <f t="shared" si="13"/>
        <v>4.4058941506256834E-3</v>
      </c>
      <c r="AA39" s="19">
        <f t="shared" si="27"/>
        <v>1.1014735376564209E-4</v>
      </c>
      <c r="AB39" s="19">
        <f t="shared" si="28"/>
        <v>2.5471698113207547E-3</v>
      </c>
      <c r="AC39" s="71">
        <f t="shared" si="29"/>
        <v>4.4180149461301842E-3</v>
      </c>
      <c r="AD39" s="73"/>
      <c r="AE39" s="75"/>
    </row>
    <row r="40" spans="1:31" s="3" customFormat="1" ht="16.149999999999999" customHeight="1" x14ac:dyDescent="0.2">
      <c r="A40" s="29">
        <v>36</v>
      </c>
      <c r="B40" s="30" t="s">
        <v>71</v>
      </c>
      <c r="C40" s="20">
        <v>8090</v>
      </c>
      <c r="D40" s="27">
        <f t="shared" si="19"/>
        <v>3.4857197515789145E-3</v>
      </c>
      <c r="E40" s="27">
        <f t="shared" si="20"/>
        <v>2.2308606410105054E-3</v>
      </c>
      <c r="F40" s="23">
        <v>14450</v>
      </c>
      <c r="G40" s="23">
        <v>0</v>
      </c>
      <c r="H40" s="23">
        <f t="shared" si="2"/>
        <v>14450</v>
      </c>
      <c r="I40" s="26">
        <f t="shared" si="16"/>
        <v>1.3397149898164987E-5</v>
      </c>
      <c r="J40" s="26">
        <f t="shared" si="3"/>
        <v>4.4210594663944463E-6</v>
      </c>
      <c r="K40" s="24">
        <v>16550</v>
      </c>
      <c r="L40" s="24">
        <v>25000</v>
      </c>
      <c r="M40" s="23">
        <f t="shared" si="4"/>
        <v>41550</v>
      </c>
      <c r="N40" s="18">
        <f t="shared" si="17"/>
        <v>3.9678593412876382E-5</v>
      </c>
      <c r="O40" s="25">
        <f t="shared" si="9"/>
        <v>1.3093935826249206E-5</v>
      </c>
      <c r="P40" s="24">
        <v>5825</v>
      </c>
      <c r="Q40" s="24">
        <v>720</v>
      </c>
      <c r="R40" s="23">
        <f t="shared" si="21"/>
        <v>6545</v>
      </c>
      <c r="S40" s="21">
        <f t="shared" si="22"/>
        <v>5.2285438854789326E-6</v>
      </c>
      <c r="T40" s="21">
        <f t="shared" si="23"/>
        <v>1.7777049210628372E-6</v>
      </c>
      <c r="U40" s="21">
        <f t="shared" si="24"/>
        <v>1.929270021370649E-5</v>
      </c>
      <c r="V40" s="22">
        <f t="shared" si="25"/>
        <v>8.6817150961679202E-7</v>
      </c>
      <c r="W40" s="21">
        <f t="shared" si="26"/>
        <v>1.0457087770957866E-7</v>
      </c>
      <c r="X40" s="20">
        <v>53.030389865795101</v>
      </c>
      <c r="Y40" s="20">
        <f t="shared" si="12"/>
        <v>12456.781655520479</v>
      </c>
      <c r="Z40" s="19">
        <f t="shared" si="13"/>
        <v>5.3944305375731479E-3</v>
      </c>
      <c r="AA40" s="19">
        <f t="shared" si="27"/>
        <v>1.348607634393287E-4</v>
      </c>
      <c r="AB40" s="19">
        <f t="shared" si="28"/>
        <v>2.5471698113207547E-3</v>
      </c>
      <c r="AC40" s="71">
        <f t="shared" si="29"/>
        <v>4.9138639581579151E-3</v>
      </c>
      <c r="AD40" s="73"/>
      <c r="AE40" s="75"/>
    </row>
    <row r="41" spans="1:31" s="3" customFormat="1" ht="16.149999999999999" customHeight="1" x14ac:dyDescent="0.2">
      <c r="A41" s="29">
        <v>37</v>
      </c>
      <c r="B41" s="30" t="s">
        <v>70</v>
      </c>
      <c r="C41" s="20">
        <v>5250</v>
      </c>
      <c r="D41" s="27">
        <f t="shared" si="19"/>
        <v>2.262055463014747E-3</v>
      </c>
      <c r="E41" s="27">
        <f t="shared" si="20"/>
        <v>1.4477154963294381E-3</v>
      </c>
      <c r="F41" s="23">
        <v>26772</v>
      </c>
      <c r="G41" s="23">
        <v>0</v>
      </c>
      <c r="H41" s="23">
        <f t="shared" si="2"/>
        <v>26772</v>
      </c>
      <c r="I41" s="26">
        <f t="shared" si="16"/>
        <v>2.4821349278454881E-5</v>
      </c>
      <c r="J41" s="26">
        <f t="shared" si="3"/>
        <v>8.191045261890112E-6</v>
      </c>
      <c r="K41" s="24">
        <v>24020</v>
      </c>
      <c r="L41" s="24">
        <v>0</v>
      </c>
      <c r="M41" s="23">
        <f t="shared" si="4"/>
        <v>24020</v>
      </c>
      <c r="N41" s="18">
        <f t="shared" si="17"/>
        <v>2.2938142329176669E-5</v>
      </c>
      <c r="O41" s="25">
        <f t="shared" si="9"/>
        <v>7.5695869686283016E-6</v>
      </c>
      <c r="P41" s="24">
        <v>23481.01</v>
      </c>
      <c r="Q41" s="24">
        <v>0</v>
      </c>
      <c r="R41" s="23">
        <f t="shared" si="21"/>
        <v>23481.01</v>
      </c>
      <c r="S41" s="21">
        <f t="shared" si="22"/>
        <v>1.8758058252157318E-5</v>
      </c>
      <c r="T41" s="21">
        <f t="shared" si="23"/>
        <v>6.3777398057334884E-6</v>
      </c>
      <c r="U41" s="21">
        <f t="shared" si="24"/>
        <v>2.2138372036251904E-5</v>
      </c>
      <c r="V41" s="22">
        <f t="shared" si="25"/>
        <v>9.9622674163133559E-7</v>
      </c>
      <c r="W41" s="21">
        <f t="shared" si="26"/>
        <v>3.751611650431464E-7</v>
      </c>
      <c r="X41" s="20">
        <v>54.088077284278299</v>
      </c>
      <c r="Y41" s="20">
        <f t="shared" si="12"/>
        <v>7275.3237238976644</v>
      </c>
      <c r="Z41" s="19">
        <f t="shared" si="13"/>
        <v>3.1505913447179338E-3</v>
      </c>
      <c r="AA41" s="19">
        <f t="shared" si="27"/>
        <v>7.8764783617948355E-5</v>
      </c>
      <c r="AB41" s="19">
        <f t="shared" si="28"/>
        <v>2.5471698113207547E-3</v>
      </c>
      <c r="AC41" s="71">
        <f t="shared" si="29"/>
        <v>4.075021479174816E-3</v>
      </c>
      <c r="AD41" s="73"/>
      <c r="AE41" s="75"/>
    </row>
    <row r="42" spans="1:31" s="3" customFormat="1" ht="16.149999999999999" customHeight="1" x14ac:dyDescent="0.2">
      <c r="A42" s="29">
        <v>38</v>
      </c>
      <c r="B42" s="28" t="s">
        <v>69</v>
      </c>
      <c r="C42" s="20">
        <v>35137</v>
      </c>
      <c r="D42" s="27">
        <f t="shared" si="19"/>
        <v>1.5139398629323651E-2</v>
      </c>
      <c r="E42" s="27">
        <f t="shared" si="20"/>
        <v>9.689215122767136E-3</v>
      </c>
      <c r="F42" s="23">
        <v>1236299.55</v>
      </c>
      <c r="G42" s="23">
        <v>79476</v>
      </c>
      <c r="H42" s="23">
        <f t="shared" si="2"/>
        <v>1315775.55</v>
      </c>
      <c r="I42" s="26">
        <f t="shared" si="16"/>
        <v>1.2199060398401717E-3</v>
      </c>
      <c r="J42" s="26">
        <f t="shared" si="3"/>
        <v>4.0256899314725667E-4</v>
      </c>
      <c r="K42" s="24">
        <v>1479034.53</v>
      </c>
      <c r="L42" s="24">
        <v>31374.79</v>
      </c>
      <c r="M42" s="23">
        <f t="shared" si="4"/>
        <v>1510409.32</v>
      </c>
      <c r="N42" s="18">
        <f t="shared" si="17"/>
        <v>1.4423806809939614E-3</v>
      </c>
      <c r="O42" s="25">
        <f t="shared" si="9"/>
        <v>4.7598562472800729E-4</v>
      </c>
      <c r="P42" s="24">
        <v>2229291.23</v>
      </c>
      <c r="Q42" s="24">
        <v>135411</v>
      </c>
      <c r="R42" s="23">
        <f t="shared" si="21"/>
        <v>2364702.23</v>
      </c>
      <c r="S42" s="21">
        <f t="shared" si="22"/>
        <v>1.8890678969663707E-3</v>
      </c>
      <c r="T42" s="21">
        <f t="shared" si="23"/>
        <v>6.4228308496856604E-4</v>
      </c>
      <c r="U42" s="21">
        <f t="shared" si="24"/>
        <v>1.5208377028438299E-3</v>
      </c>
      <c r="V42" s="22">
        <f t="shared" si="25"/>
        <v>6.8437696627972344E-5</v>
      </c>
      <c r="W42" s="21">
        <f t="shared" si="26"/>
        <v>3.7781357939327412E-5</v>
      </c>
      <c r="X42" s="20">
        <v>54.493181212077502</v>
      </c>
      <c r="Y42" s="20">
        <f t="shared" si="12"/>
        <v>46619.519158979456</v>
      </c>
      <c r="Z42" s="19">
        <f t="shared" si="13"/>
        <v>2.018866226869475E-2</v>
      </c>
      <c r="AA42" s="19">
        <f t="shared" si="27"/>
        <v>5.0471655671736882E-4</v>
      </c>
      <c r="AB42" s="19">
        <f t="shared" si="28"/>
        <v>2.5471698113207547E-3</v>
      </c>
      <c r="AC42" s="71">
        <f t="shared" si="29"/>
        <v>1.2847320545372558E-2</v>
      </c>
      <c r="AD42" s="73"/>
      <c r="AE42" s="75"/>
    </row>
    <row r="43" spans="1:31" s="3" customFormat="1" ht="16.149999999999999" customHeight="1" x14ac:dyDescent="0.2">
      <c r="A43" s="29">
        <v>39</v>
      </c>
      <c r="B43" s="30" t="s">
        <v>68</v>
      </c>
      <c r="C43" s="20">
        <v>4186</v>
      </c>
      <c r="D43" s="27">
        <f t="shared" si="19"/>
        <v>1.8036122225104248E-3</v>
      </c>
      <c r="E43" s="27">
        <f t="shared" si="20"/>
        <v>1.1543118224066719E-3</v>
      </c>
      <c r="F43" s="23">
        <v>13185</v>
      </c>
      <c r="G43" s="23">
        <v>2008</v>
      </c>
      <c r="H43" s="23">
        <f t="shared" si="2"/>
        <v>15193</v>
      </c>
      <c r="I43" s="26">
        <f t="shared" si="16"/>
        <v>1.4086013730299006E-5</v>
      </c>
      <c r="J43" s="26">
        <f t="shared" si="3"/>
        <v>4.648384530998672E-6</v>
      </c>
      <c r="K43" s="24">
        <v>230687.23</v>
      </c>
      <c r="L43" s="24">
        <v>0</v>
      </c>
      <c r="M43" s="23">
        <f t="shared" si="4"/>
        <v>230687.23</v>
      </c>
      <c r="N43" s="18">
        <f t="shared" si="17"/>
        <v>2.2029710721330201E-4</v>
      </c>
      <c r="O43" s="25">
        <f t="shared" si="9"/>
        <v>7.269804538038966E-5</v>
      </c>
      <c r="P43" s="24">
        <v>0</v>
      </c>
      <c r="Q43" s="24">
        <v>0</v>
      </c>
      <c r="R43" s="23">
        <f t="shared" si="21"/>
        <v>0</v>
      </c>
      <c r="S43" s="21">
        <f t="shared" si="22"/>
        <v>0</v>
      </c>
      <c r="T43" s="21">
        <f t="shared" si="23"/>
        <v>0</v>
      </c>
      <c r="U43" s="21">
        <f t="shared" si="24"/>
        <v>7.7346429911388337E-5</v>
      </c>
      <c r="V43" s="22">
        <f t="shared" si="25"/>
        <v>3.480589346012475E-6</v>
      </c>
      <c r="W43" s="21">
        <f t="shared" si="26"/>
        <v>0</v>
      </c>
      <c r="X43" s="20">
        <v>55.1057406418157</v>
      </c>
      <c r="Y43" s="20">
        <f t="shared" si="12"/>
        <v>5180.6110244411384</v>
      </c>
      <c r="Z43" s="19">
        <f t="shared" si="13"/>
        <v>2.2434724382560198E-3</v>
      </c>
      <c r="AA43" s="19">
        <f t="shared" si="27"/>
        <v>5.60868109564005E-5</v>
      </c>
      <c r="AB43" s="19">
        <f t="shared" si="28"/>
        <v>2.5471698113207547E-3</v>
      </c>
      <c r="AC43" s="71">
        <f t="shared" si="29"/>
        <v>3.7610490340298395E-3</v>
      </c>
      <c r="AD43" s="73"/>
      <c r="AE43" s="75"/>
    </row>
    <row r="44" spans="1:31" s="3" customFormat="1" ht="16.149999999999999" customHeight="1" x14ac:dyDescent="0.2">
      <c r="A44" s="29">
        <v>40</v>
      </c>
      <c r="B44" s="30" t="s">
        <v>67</v>
      </c>
      <c r="C44" s="20">
        <v>28555</v>
      </c>
      <c r="D44" s="27">
        <f t="shared" si="19"/>
        <v>1.2303427380264019E-2</v>
      </c>
      <c r="E44" s="27">
        <f t="shared" si="20"/>
        <v>7.8741935233689712E-3</v>
      </c>
      <c r="F44" s="23">
        <v>627004.62</v>
      </c>
      <c r="G44" s="23">
        <v>532448.22</v>
      </c>
      <c r="H44" s="23">
        <f t="shared" si="2"/>
        <v>1159452.8399999999</v>
      </c>
      <c r="I44" s="26">
        <f t="shared" si="16"/>
        <v>1.0749732524105954E-3</v>
      </c>
      <c r="J44" s="26">
        <f t="shared" si="3"/>
        <v>3.5474117329549649E-4</v>
      </c>
      <c r="K44" s="24">
        <v>513443.02</v>
      </c>
      <c r="L44" s="24">
        <v>337299.46</v>
      </c>
      <c r="M44" s="23">
        <f t="shared" si="4"/>
        <v>850742.48</v>
      </c>
      <c r="N44" s="18">
        <f t="shared" si="17"/>
        <v>8.1242514953025545E-4</v>
      </c>
      <c r="O44" s="25">
        <f t="shared" si="9"/>
        <v>2.681002993449843E-4</v>
      </c>
      <c r="P44" s="24">
        <v>338298.18</v>
      </c>
      <c r="Q44" s="24">
        <v>315744.75</v>
      </c>
      <c r="R44" s="23">
        <f t="shared" si="21"/>
        <v>654042.92999999993</v>
      </c>
      <c r="S44" s="21">
        <f t="shared" si="22"/>
        <v>5.2248925324556536E-4</v>
      </c>
      <c r="T44" s="21">
        <f t="shared" si="23"/>
        <v>1.7764634610349225E-4</v>
      </c>
      <c r="U44" s="21">
        <f t="shared" si="24"/>
        <v>8.0048781874397313E-4</v>
      </c>
      <c r="V44" s="22">
        <f t="shared" si="25"/>
        <v>3.6021951843478791E-5</v>
      </c>
      <c r="W44" s="21">
        <f t="shared" si="26"/>
        <v>1.0449785064911308E-5</v>
      </c>
      <c r="X44" s="20">
        <v>55.022645544476198</v>
      </c>
      <c r="Y44" s="20">
        <f t="shared" si="12"/>
        <v>35685.263703121345</v>
      </c>
      <c r="Z44" s="19">
        <f t="shared" si="13"/>
        <v>1.5453564298139346E-2</v>
      </c>
      <c r="AA44" s="19">
        <f t="shared" si="27"/>
        <v>3.8633910745348369E-4</v>
      </c>
      <c r="AB44" s="19">
        <f t="shared" si="28"/>
        <v>2.5471698113207547E-3</v>
      </c>
      <c r="AC44" s="71">
        <f t="shared" si="29"/>
        <v>1.0854174179051598E-2</v>
      </c>
      <c r="AD44" s="73"/>
      <c r="AE44" s="75"/>
    </row>
    <row r="45" spans="1:31" s="3" customFormat="1" ht="16.149999999999999" customHeight="1" x14ac:dyDescent="0.2">
      <c r="A45" s="29">
        <v>41</v>
      </c>
      <c r="B45" s="30" t="s">
        <v>66</v>
      </c>
      <c r="C45" s="20">
        <v>141939</v>
      </c>
      <c r="D45" s="27">
        <f t="shared" si="19"/>
        <v>6.1156931498066697E-2</v>
      </c>
      <c r="E45" s="27">
        <f t="shared" si="20"/>
        <v>3.9140436158762684E-2</v>
      </c>
      <c r="F45" s="23">
        <v>4129589.36</v>
      </c>
      <c r="G45" s="23">
        <v>694300</v>
      </c>
      <c r="H45" s="23">
        <f t="shared" si="2"/>
        <v>4823889.3599999994</v>
      </c>
      <c r="I45" s="26">
        <f t="shared" si="16"/>
        <v>4.4724130690714983E-3</v>
      </c>
      <c r="J45" s="26">
        <f t="shared" si="3"/>
        <v>1.4758963127935944E-3</v>
      </c>
      <c r="K45" s="24">
        <v>4298471.3499999996</v>
      </c>
      <c r="L45" s="24">
        <v>1187340</v>
      </c>
      <c r="M45" s="23">
        <f t="shared" si="4"/>
        <v>5485811.3499999996</v>
      </c>
      <c r="N45" s="18">
        <f t="shared" si="17"/>
        <v>5.2387311214534887E-3</v>
      </c>
      <c r="O45" s="25">
        <f t="shared" si="9"/>
        <v>1.7287812700796513E-3</v>
      </c>
      <c r="P45" s="24">
        <v>10652098.24</v>
      </c>
      <c r="Q45" s="24">
        <v>1767466</v>
      </c>
      <c r="R45" s="23">
        <f t="shared" si="21"/>
        <v>12419564.24</v>
      </c>
      <c r="S45" s="21">
        <f t="shared" si="22"/>
        <v>9.9215029285507714E-3</v>
      </c>
      <c r="T45" s="21">
        <f t="shared" si="23"/>
        <v>3.3733109957072623E-3</v>
      </c>
      <c r="U45" s="21">
        <f t="shared" si="24"/>
        <v>6.577988578580508E-3</v>
      </c>
      <c r="V45" s="22">
        <f t="shared" si="25"/>
        <v>2.9600948603612283E-4</v>
      </c>
      <c r="W45" s="21">
        <f t="shared" si="26"/>
        <v>1.9843005857101542E-4</v>
      </c>
      <c r="X45" s="20">
        <v>58.122018789171797</v>
      </c>
      <c r="Y45" s="20">
        <f t="shared" si="12"/>
        <v>113328.93265219289</v>
      </c>
      <c r="Z45" s="19">
        <f t="shared" si="13"/>
        <v>4.9077287536675236E-2</v>
      </c>
      <c r="AA45" s="19">
        <f t="shared" si="27"/>
        <v>1.2269321884168811E-3</v>
      </c>
      <c r="AB45" s="19">
        <f t="shared" si="28"/>
        <v>2.5471698113207547E-3</v>
      </c>
      <c r="AC45" s="71">
        <f t="shared" si="29"/>
        <v>4.3408977703107456E-2</v>
      </c>
      <c r="AD45" s="73"/>
      <c r="AE45" s="75"/>
    </row>
    <row r="46" spans="1:31" s="3" customFormat="1" ht="16.149999999999999" customHeight="1" x14ac:dyDescent="0.2">
      <c r="A46" s="29">
        <v>42</v>
      </c>
      <c r="B46" s="28" t="s">
        <v>65</v>
      </c>
      <c r="C46" s="20">
        <v>5553</v>
      </c>
      <c r="D46" s="27">
        <f t="shared" si="19"/>
        <v>2.3926083783087407E-3</v>
      </c>
      <c r="E46" s="27">
        <f t="shared" si="20"/>
        <v>1.5312693621175942E-3</v>
      </c>
      <c r="F46" s="23">
        <v>0</v>
      </c>
      <c r="G46" s="23">
        <v>0</v>
      </c>
      <c r="H46" s="23">
        <f t="shared" si="2"/>
        <v>0</v>
      </c>
      <c r="I46" s="26">
        <f t="shared" si="16"/>
        <v>0</v>
      </c>
      <c r="J46" s="26">
        <f t="shared" si="3"/>
        <v>0</v>
      </c>
      <c r="K46" s="24">
        <v>6000</v>
      </c>
      <c r="L46" s="24">
        <v>10890</v>
      </c>
      <c r="M46" s="23">
        <f t="shared" si="4"/>
        <v>16890</v>
      </c>
      <c r="N46" s="18">
        <f t="shared" si="17"/>
        <v>1.6129276600324477E-5</v>
      </c>
      <c r="O46" s="25">
        <f t="shared" si="9"/>
        <v>5.3226612781070779E-6</v>
      </c>
      <c r="P46" s="24">
        <v>2825</v>
      </c>
      <c r="Q46" s="24">
        <v>15600</v>
      </c>
      <c r="R46" s="23">
        <f t="shared" si="21"/>
        <v>18425</v>
      </c>
      <c r="S46" s="21">
        <f t="shared" si="22"/>
        <v>1.4719010097776826E-5</v>
      </c>
      <c r="T46" s="21">
        <f t="shared" si="23"/>
        <v>5.0044634332441216E-6</v>
      </c>
      <c r="U46" s="21">
        <f t="shared" si="24"/>
        <v>1.0327124711351199E-5</v>
      </c>
      <c r="V46" s="22">
        <f t="shared" si="25"/>
        <v>4.647206120108039E-7</v>
      </c>
      <c r="W46" s="21">
        <f t="shared" si="26"/>
        <v>2.9438020195553655E-7</v>
      </c>
      <c r="X46" s="20">
        <v>52.537152252264796</v>
      </c>
      <c r="Y46" s="20">
        <f t="shared" si="12"/>
        <v>8949.1627798860682</v>
      </c>
      <c r="Z46" s="19">
        <f t="shared" si="13"/>
        <v>3.8754502021905528E-3</v>
      </c>
      <c r="AA46" s="19">
        <f t="shared" si="27"/>
        <v>9.6886255054763829E-5</v>
      </c>
      <c r="AB46" s="19">
        <f t="shared" si="28"/>
        <v>2.5471698113207547E-3</v>
      </c>
      <c r="AC46" s="71">
        <f t="shared" si="29"/>
        <v>4.1760845293070791E-3</v>
      </c>
      <c r="AD46" s="73"/>
      <c r="AE46" s="75"/>
    </row>
    <row r="47" spans="1:31" s="3" customFormat="1" ht="16.149999999999999" customHeight="1" x14ac:dyDescent="0.2">
      <c r="A47" s="29">
        <v>43</v>
      </c>
      <c r="B47" s="28" t="s">
        <v>64</v>
      </c>
      <c r="C47" s="20">
        <v>3405</v>
      </c>
      <c r="D47" s="27">
        <f t="shared" si="19"/>
        <v>1.4671045431552787E-3</v>
      </c>
      <c r="E47" s="27">
        <f t="shared" si="20"/>
        <v>9.3894690761937838E-4</v>
      </c>
      <c r="F47" s="23">
        <v>0</v>
      </c>
      <c r="G47" s="23">
        <v>0</v>
      </c>
      <c r="H47" s="23">
        <f t="shared" si="2"/>
        <v>0</v>
      </c>
      <c r="I47" s="26">
        <f t="shared" si="16"/>
        <v>0</v>
      </c>
      <c r="J47" s="26">
        <f t="shared" si="3"/>
        <v>0</v>
      </c>
      <c r="K47" s="24">
        <v>4880</v>
      </c>
      <c r="L47" s="24">
        <v>30000</v>
      </c>
      <c r="M47" s="23">
        <f t="shared" si="4"/>
        <v>34880</v>
      </c>
      <c r="N47" s="18">
        <f t="shared" si="17"/>
        <v>3.3309009343950136E-5</v>
      </c>
      <c r="O47" s="25">
        <f t="shared" si="9"/>
        <v>1.0991973083503546E-5</v>
      </c>
      <c r="P47" s="24">
        <v>1618</v>
      </c>
      <c r="Q47" s="24">
        <v>200</v>
      </c>
      <c r="R47" s="23">
        <f t="shared" si="21"/>
        <v>1818</v>
      </c>
      <c r="S47" s="21">
        <f t="shared" si="22"/>
        <v>1.4523289203667989E-6</v>
      </c>
      <c r="T47" s="21">
        <f t="shared" si="23"/>
        <v>4.9379183292471164E-7</v>
      </c>
      <c r="U47" s="21">
        <f t="shared" si="24"/>
        <v>1.1485764916428257E-5</v>
      </c>
      <c r="V47" s="22">
        <f t="shared" si="25"/>
        <v>5.1685942123927151E-7</v>
      </c>
      <c r="W47" s="21">
        <f t="shared" si="26"/>
        <v>2.9046578407335977E-8</v>
      </c>
      <c r="X47" s="20">
        <v>51.940833109295802</v>
      </c>
      <c r="Y47" s="20">
        <f t="shared" si="12"/>
        <v>5783.1020510706339</v>
      </c>
      <c r="Z47" s="19">
        <f t="shared" si="13"/>
        <v>2.5043822047223527E-3</v>
      </c>
      <c r="AA47" s="19">
        <f t="shared" si="27"/>
        <v>6.2609555118058817E-5</v>
      </c>
      <c r="AB47" s="19">
        <f t="shared" si="28"/>
        <v>2.5471698113207547E-3</v>
      </c>
      <c r="AC47" s="71">
        <f t="shared" si="29"/>
        <v>3.5492721800578384E-3</v>
      </c>
      <c r="AD47" s="73"/>
      <c r="AE47" s="75"/>
    </row>
    <row r="48" spans="1:31" s="3" customFormat="1" ht="16.149999999999999" customHeight="1" x14ac:dyDescent="0.2">
      <c r="A48" s="29">
        <v>44</v>
      </c>
      <c r="B48" s="28" t="s">
        <v>63</v>
      </c>
      <c r="C48" s="20">
        <v>7530</v>
      </c>
      <c r="D48" s="27">
        <f t="shared" si="19"/>
        <v>3.2444338355240082E-3</v>
      </c>
      <c r="E48" s="27">
        <f t="shared" si="20"/>
        <v>2.0764376547353653E-3</v>
      </c>
      <c r="F48" s="23">
        <v>22691.7</v>
      </c>
      <c r="G48" s="23">
        <v>0</v>
      </c>
      <c r="H48" s="23">
        <f t="shared" si="2"/>
        <v>22691.7</v>
      </c>
      <c r="I48" s="26">
        <f t="shared" si="16"/>
        <v>2.1038346459805568E-5</v>
      </c>
      <c r="J48" s="26">
        <f t="shared" si="3"/>
        <v>6.9426543317358379E-6</v>
      </c>
      <c r="K48" s="24">
        <v>21643.58</v>
      </c>
      <c r="L48" s="24">
        <v>0</v>
      </c>
      <c r="M48" s="23">
        <f t="shared" si="4"/>
        <v>21643.58</v>
      </c>
      <c r="N48" s="18">
        <f t="shared" si="17"/>
        <v>2.0668755976391407E-5</v>
      </c>
      <c r="O48" s="25">
        <f t="shared" si="9"/>
        <v>6.8206894722091643E-6</v>
      </c>
      <c r="P48" s="24">
        <v>186339</v>
      </c>
      <c r="Q48" s="24">
        <v>0</v>
      </c>
      <c r="R48" s="23">
        <f t="shared" si="21"/>
        <v>186339</v>
      </c>
      <c r="S48" s="21">
        <f t="shared" si="22"/>
        <v>1.4885892117284319E-4</v>
      </c>
      <c r="T48" s="21">
        <f t="shared" si="23"/>
        <v>5.0612033198766689E-5</v>
      </c>
      <c r="U48" s="21">
        <f t="shared" si="24"/>
        <v>6.4375377002711689E-5</v>
      </c>
      <c r="V48" s="22">
        <f t="shared" si="25"/>
        <v>2.8968919651220258E-6</v>
      </c>
      <c r="W48" s="21">
        <f t="shared" si="26"/>
        <v>2.977178423456864E-6</v>
      </c>
      <c r="X48" s="20">
        <v>53.841735650131497</v>
      </c>
      <c r="Y48" s="20">
        <f t="shared" si="12"/>
        <v>10704.973968736624</v>
      </c>
      <c r="Z48" s="19">
        <f t="shared" si="13"/>
        <v>4.6358072315802841E-3</v>
      </c>
      <c r="AA48" s="19">
        <f t="shared" si="27"/>
        <v>1.158951807895071E-4</v>
      </c>
      <c r="AB48" s="19">
        <f t="shared" si="28"/>
        <v>2.5471698113207547E-3</v>
      </c>
      <c r="AC48" s="71">
        <f t="shared" si="29"/>
        <v>4.745376717234206E-3</v>
      </c>
      <c r="AD48" s="73"/>
      <c r="AE48" s="75"/>
    </row>
    <row r="49" spans="1:31" s="3" customFormat="1" ht="16.149999999999999" customHeight="1" x14ac:dyDescent="0.2">
      <c r="A49" s="29">
        <v>45</v>
      </c>
      <c r="B49" s="28" t="s">
        <v>62</v>
      </c>
      <c r="C49" s="20">
        <v>2677</v>
      </c>
      <c r="D49" s="27">
        <f t="shared" si="19"/>
        <v>1.1534328522839004E-3</v>
      </c>
      <c r="E49" s="27">
        <f t="shared" si="20"/>
        <v>7.3819702546169623E-4</v>
      </c>
      <c r="F49" s="23">
        <v>13285.3</v>
      </c>
      <c r="G49" s="23">
        <v>2618</v>
      </c>
      <c r="H49" s="23">
        <f t="shared" si="2"/>
        <v>15903.3</v>
      </c>
      <c r="I49" s="26">
        <f t="shared" si="16"/>
        <v>1.4744560136711919E-5</v>
      </c>
      <c r="J49" s="26">
        <f t="shared" si="3"/>
        <v>4.8657048451149334E-6</v>
      </c>
      <c r="K49" s="24">
        <v>21245</v>
      </c>
      <c r="L49" s="24">
        <v>5871</v>
      </c>
      <c r="M49" s="23">
        <f t="shared" si="4"/>
        <v>27116</v>
      </c>
      <c r="N49" s="18">
        <f t="shared" si="17"/>
        <v>2.5894698892504355E-5</v>
      </c>
      <c r="O49" s="25">
        <f t="shared" si="9"/>
        <v>8.5452506345264374E-6</v>
      </c>
      <c r="P49" s="24">
        <v>12500</v>
      </c>
      <c r="Q49" s="24">
        <v>5868</v>
      </c>
      <c r="R49" s="23">
        <f t="shared" si="21"/>
        <v>18368</v>
      </c>
      <c r="S49" s="21">
        <f t="shared" si="22"/>
        <v>1.4673475032616811E-5</v>
      </c>
      <c r="T49" s="21">
        <f t="shared" si="23"/>
        <v>4.9889815110897156E-6</v>
      </c>
      <c r="U49" s="21">
        <f t="shared" si="24"/>
        <v>1.8399936990731086E-5</v>
      </c>
      <c r="V49" s="22">
        <f t="shared" si="25"/>
        <v>8.2799716458289878E-7</v>
      </c>
      <c r="W49" s="21">
        <f t="shared" si="26"/>
        <v>2.9346950065233621E-7</v>
      </c>
      <c r="X49" s="20">
        <v>54.674296035061403</v>
      </c>
      <c r="Y49" s="20">
        <f t="shared" si="12"/>
        <v>3481.2310252588718</v>
      </c>
      <c r="Z49" s="19">
        <f t="shared" si="13"/>
        <v>1.5075530317801727E-3</v>
      </c>
      <c r="AA49" s="19">
        <f t="shared" si="27"/>
        <v>3.768882579450432E-5</v>
      </c>
      <c r="AB49" s="19">
        <f t="shared" si="28"/>
        <v>2.5471698113207547E-3</v>
      </c>
      <c r="AC49" s="71">
        <f t="shared" si="29"/>
        <v>3.3241771292421905E-3</v>
      </c>
      <c r="AD49" s="73"/>
      <c r="AE49" s="75"/>
    </row>
    <row r="50" spans="1:31" s="3" customFormat="1" ht="16.149999999999999" customHeight="1" x14ac:dyDescent="0.2">
      <c r="A50" s="29">
        <v>46</v>
      </c>
      <c r="B50" s="28" t="s">
        <v>61</v>
      </c>
      <c r="C50" s="20">
        <v>3296</v>
      </c>
      <c r="D50" s="27">
        <f t="shared" si="19"/>
        <v>1.4201399630660201E-3</v>
      </c>
      <c r="E50" s="27">
        <f t="shared" si="20"/>
        <v>9.0888957636225292E-4</v>
      </c>
      <c r="F50" s="23">
        <v>2800</v>
      </c>
      <c r="G50" s="23">
        <v>0</v>
      </c>
      <c r="H50" s="23">
        <f t="shared" si="2"/>
        <v>2800</v>
      </c>
      <c r="I50" s="26">
        <f t="shared" si="16"/>
        <v>2.5959875235198592E-6</v>
      </c>
      <c r="J50" s="26">
        <f t="shared" si="3"/>
        <v>8.5667588276155362E-7</v>
      </c>
      <c r="K50" s="24">
        <v>3778</v>
      </c>
      <c r="L50" s="24">
        <v>0</v>
      </c>
      <c r="M50" s="23">
        <f t="shared" si="4"/>
        <v>3778</v>
      </c>
      <c r="N50" s="18">
        <f t="shared" si="17"/>
        <v>3.6078393721744156E-6</v>
      </c>
      <c r="O50" s="25">
        <f t="shared" si="9"/>
        <v>1.1905869928175572E-6</v>
      </c>
      <c r="P50" s="24">
        <v>6817</v>
      </c>
      <c r="Q50" s="24">
        <v>0</v>
      </c>
      <c r="R50" s="23">
        <f t="shared" si="21"/>
        <v>6817</v>
      </c>
      <c r="S50" s="21">
        <f t="shared" si="22"/>
        <v>5.4458340209793553E-6</v>
      </c>
      <c r="T50" s="21">
        <f t="shared" si="23"/>
        <v>1.851583567132981E-6</v>
      </c>
      <c r="U50" s="21">
        <f t="shared" si="24"/>
        <v>3.8988464427120917E-6</v>
      </c>
      <c r="V50" s="22">
        <f t="shared" si="25"/>
        <v>1.7544808992204412E-7</v>
      </c>
      <c r="W50" s="21">
        <f t="shared" si="26"/>
        <v>1.0891668041958711E-7</v>
      </c>
      <c r="X50" s="20">
        <v>51.863235698255899</v>
      </c>
      <c r="Y50" s="20">
        <f t="shared" si="12"/>
        <v>5635.2136601726652</v>
      </c>
      <c r="Z50" s="19">
        <f t="shared" si="13"/>
        <v>2.440338884860596E-3</v>
      </c>
      <c r="AA50" s="19">
        <f t="shared" si="27"/>
        <v>6.1008472121514907E-5</v>
      </c>
      <c r="AB50" s="19">
        <f t="shared" si="28"/>
        <v>2.5471698113207547E-3</v>
      </c>
      <c r="AC50" s="71">
        <f t="shared" si="29"/>
        <v>3.5173522245748644E-3</v>
      </c>
      <c r="AD50" s="73"/>
      <c r="AE50" s="75"/>
    </row>
    <row r="51" spans="1:31" s="3" customFormat="1" ht="16.149999999999999" customHeight="1" x14ac:dyDescent="0.2">
      <c r="A51" s="29">
        <v>47</v>
      </c>
      <c r="B51" s="28" t="s">
        <v>60</v>
      </c>
      <c r="C51" s="20">
        <v>5968</v>
      </c>
      <c r="D51" s="27">
        <f t="shared" si="19"/>
        <v>2.5714184768137159E-3</v>
      </c>
      <c r="E51" s="27">
        <f t="shared" si="20"/>
        <v>1.6457078251607782E-3</v>
      </c>
      <c r="F51" s="23">
        <v>42321</v>
      </c>
      <c r="G51" s="23">
        <v>0</v>
      </c>
      <c r="H51" s="23">
        <f t="shared" si="2"/>
        <v>42321</v>
      </c>
      <c r="I51" s="26">
        <f t="shared" si="16"/>
        <v>3.9237424279601412E-5</v>
      </c>
      <c r="J51" s="26">
        <f t="shared" si="3"/>
        <v>1.2948350012268467E-5</v>
      </c>
      <c r="K51" s="24">
        <v>17118</v>
      </c>
      <c r="L51" s="24">
        <v>7670</v>
      </c>
      <c r="M51" s="23">
        <f t="shared" si="4"/>
        <v>24788</v>
      </c>
      <c r="N51" s="18">
        <f t="shared" si="17"/>
        <v>2.3671551709226949E-5</v>
      </c>
      <c r="O51" s="25">
        <f t="shared" si="9"/>
        <v>7.811612064044894E-6</v>
      </c>
      <c r="P51" s="24">
        <v>20175</v>
      </c>
      <c r="Q51" s="24">
        <v>46996</v>
      </c>
      <c r="R51" s="23">
        <f t="shared" si="21"/>
        <v>67171</v>
      </c>
      <c r="S51" s="21">
        <f t="shared" si="22"/>
        <v>5.366027827830487E-5</v>
      </c>
      <c r="T51" s="21">
        <f t="shared" si="23"/>
        <v>1.8244494614623656E-5</v>
      </c>
      <c r="U51" s="21">
        <f t="shared" si="24"/>
        <v>3.9004456690937015E-5</v>
      </c>
      <c r="V51" s="22">
        <f t="shared" si="25"/>
        <v>1.7552005510921656E-6</v>
      </c>
      <c r="W51" s="21">
        <f t="shared" si="26"/>
        <v>1.0732055655660974E-6</v>
      </c>
      <c r="X51" s="20">
        <v>51.998224769065899</v>
      </c>
      <c r="Y51" s="20">
        <f t="shared" si="12"/>
        <v>10086.268970588053</v>
      </c>
      <c r="Z51" s="19">
        <f t="shared" si="13"/>
        <v>4.3678759770991015E-3</v>
      </c>
      <c r="AA51" s="19">
        <f t="shared" si="27"/>
        <v>1.0919689942747754E-4</v>
      </c>
      <c r="AB51" s="19">
        <f t="shared" si="28"/>
        <v>2.5471698113207547E-3</v>
      </c>
      <c r="AC51" s="71">
        <f t="shared" si="29"/>
        <v>4.3049029420256686E-3</v>
      </c>
      <c r="AD51" s="73"/>
      <c r="AE51" s="75"/>
    </row>
    <row r="52" spans="1:31" s="3" customFormat="1" ht="16.149999999999999" customHeight="1" x14ac:dyDescent="0.2">
      <c r="A52" s="29">
        <v>48</v>
      </c>
      <c r="B52" s="28" t="s">
        <v>59</v>
      </c>
      <c r="C52" s="20">
        <v>23991</v>
      </c>
      <c r="D52" s="27">
        <f t="shared" si="19"/>
        <v>1.0336947164416532E-2</v>
      </c>
      <c r="E52" s="27">
        <f t="shared" si="20"/>
        <v>6.6156461852265799E-3</v>
      </c>
      <c r="F52" s="23">
        <v>167807</v>
      </c>
      <c r="G52" s="23">
        <v>520110</v>
      </c>
      <c r="H52" s="23">
        <f t="shared" si="2"/>
        <v>687917</v>
      </c>
      <c r="I52" s="26">
        <f t="shared" si="16"/>
        <v>6.3779426757757534E-4</v>
      </c>
      <c r="J52" s="26">
        <f t="shared" si="3"/>
        <v>2.1047210830059987E-4</v>
      </c>
      <c r="K52" s="24">
        <v>39453.5</v>
      </c>
      <c r="L52" s="24">
        <v>202593</v>
      </c>
      <c r="M52" s="23">
        <f t="shared" si="4"/>
        <v>242046.5</v>
      </c>
      <c r="N52" s="18">
        <f t="shared" si="17"/>
        <v>2.3114475717231727E-4</v>
      </c>
      <c r="O52" s="25">
        <f t="shared" si="9"/>
        <v>7.6277769866864704E-5</v>
      </c>
      <c r="P52" s="24">
        <v>66907.5</v>
      </c>
      <c r="Q52" s="24">
        <v>70232.5</v>
      </c>
      <c r="R52" s="23">
        <f t="shared" si="21"/>
        <v>137140</v>
      </c>
      <c r="S52" s="21">
        <f t="shared" si="22"/>
        <v>1.0955576905341189E-4</v>
      </c>
      <c r="T52" s="21">
        <f t="shared" si="23"/>
        <v>3.7248961478160041E-5</v>
      </c>
      <c r="U52" s="21">
        <f t="shared" si="24"/>
        <v>3.239988396456246E-4</v>
      </c>
      <c r="V52" s="22">
        <f t="shared" si="25"/>
        <v>1.4579947784053106E-5</v>
      </c>
      <c r="W52" s="21">
        <f t="shared" si="26"/>
        <v>2.1911153810682377E-6</v>
      </c>
      <c r="X52" s="20">
        <v>53.775413786012997</v>
      </c>
      <c r="Y52" s="20">
        <f t="shared" si="12"/>
        <v>34338.312368381339</v>
      </c>
      <c r="Z52" s="19">
        <f t="shared" si="13"/>
        <v>1.4870264725771366E-2</v>
      </c>
      <c r="AA52" s="19">
        <f t="shared" si="27"/>
        <v>3.7175661814428418E-4</v>
      </c>
      <c r="AB52" s="19">
        <f t="shared" si="28"/>
        <v>2.5471698113207547E-3</v>
      </c>
      <c r="AC52" s="71">
        <f t="shared" si="29"/>
        <v>9.5513436778567398E-3</v>
      </c>
      <c r="AD52" s="73"/>
      <c r="AE52" s="75"/>
    </row>
    <row r="53" spans="1:31" s="3" customFormat="1" ht="16.149999999999999" customHeight="1" x14ac:dyDescent="0.2">
      <c r="A53" s="29">
        <v>49</v>
      </c>
      <c r="B53" s="28" t="s">
        <v>58</v>
      </c>
      <c r="C53" s="20">
        <v>3965</v>
      </c>
      <c r="D53" s="27">
        <f t="shared" si="19"/>
        <v>1.708390459210185E-3</v>
      </c>
      <c r="E53" s="27">
        <f t="shared" si="20"/>
        <v>1.0933698938945184E-3</v>
      </c>
      <c r="F53" s="23">
        <v>0</v>
      </c>
      <c r="G53" s="23">
        <v>0</v>
      </c>
      <c r="H53" s="23">
        <f t="shared" si="2"/>
        <v>0</v>
      </c>
      <c r="I53" s="26">
        <f t="shared" si="16"/>
        <v>0</v>
      </c>
      <c r="J53" s="26">
        <f t="shared" si="3"/>
        <v>0</v>
      </c>
      <c r="K53" s="24">
        <v>0</v>
      </c>
      <c r="L53" s="24">
        <v>0</v>
      </c>
      <c r="M53" s="23">
        <f t="shared" si="4"/>
        <v>0</v>
      </c>
      <c r="N53" s="18">
        <f t="shared" si="17"/>
        <v>0</v>
      </c>
      <c r="O53" s="25">
        <f t="shared" si="9"/>
        <v>0</v>
      </c>
      <c r="P53" s="24">
        <v>0</v>
      </c>
      <c r="Q53" s="24">
        <v>0</v>
      </c>
      <c r="R53" s="23">
        <f t="shared" si="21"/>
        <v>0</v>
      </c>
      <c r="S53" s="21">
        <f t="shared" si="22"/>
        <v>0</v>
      </c>
      <c r="T53" s="21">
        <f t="shared" si="23"/>
        <v>0</v>
      </c>
      <c r="U53" s="21">
        <f t="shared" si="24"/>
        <v>0</v>
      </c>
      <c r="V53" s="22">
        <f t="shared" si="25"/>
        <v>0</v>
      </c>
      <c r="W53" s="21">
        <f t="shared" si="26"/>
        <v>0</v>
      </c>
      <c r="X53" s="20">
        <v>46.505398692223501</v>
      </c>
      <c r="Y53" s="20">
        <f t="shared" si="12"/>
        <v>9872.1123133845995</v>
      </c>
      <c r="Z53" s="19">
        <f t="shared" si="13"/>
        <v>4.2751350715112667E-3</v>
      </c>
      <c r="AA53" s="19">
        <f t="shared" si="27"/>
        <v>1.0687837678778167E-4</v>
      </c>
      <c r="AB53" s="19">
        <f t="shared" si="28"/>
        <v>2.5471698113207547E-3</v>
      </c>
      <c r="AC53" s="71">
        <f t="shared" si="29"/>
        <v>3.7474180820030547E-3</v>
      </c>
      <c r="AD53" s="73"/>
      <c r="AE53" s="75"/>
    </row>
    <row r="54" spans="1:31" s="3" customFormat="1" ht="16.149999999999999" customHeight="1" x14ac:dyDescent="0.2">
      <c r="A54" s="29">
        <v>50</v>
      </c>
      <c r="B54" s="30" t="s">
        <v>57</v>
      </c>
      <c r="C54" s="20">
        <v>995129</v>
      </c>
      <c r="D54" s="27">
        <f t="shared" si="19"/>
        <v>0.42876895063893372</v>
      </c>
      <c r="E54" s="27">
        <f t="shared" si="20"/>
        <v>0.2744121284089176</v>
      </c>
      <c r="F54" s="23">
        <v>577462057.65999997</v>
      </c>
      <c r="G54" s="23">
        <v>360981608.89999998</v>
      </c>
      <c r="H54" s="23">
        <f t="shared" si="2"/>
        <v>938443666.55999994</v>
      </c>
      <c r="I54" s="26">
        <f t="shared" si="16"/>
        <v>0.87006716068428236</v>
      </c>
      <c r="J54" s="26">
        <f t="shared" si="3"/>
        <v>0.28712216302581317</v>
      </c>
      <c r="K54" s="24">
        <v>605109836.04999995</v>
      </c>
      <c r="L54" s="24">
        <v>306527344</v>
      </c>
      <c r="M54" s="23">
        <f t="shared" si="4"/>
        <v>911637180.04999995</v>
      </c>
      <c r="N54" s="18">
        <f t="shared" si="17"/>
        <v>0.87057716022298737</v>
      </c>
      <c r="O54" s="25">
        <f t="shared" si="9"/>
        <v>0.28729046287358584</v>
      </c>
      <c r="P54" s="24">
        <v>675375952.91999996</v>
      </c>
      <c r="Q54" s="24">
        <v>404206435.06999999</v>
      </c>
      <c r="R54" s="23">
        <f t="shared" si="21"/>
        <v>1079582387.99</v>
      </c>
      <c r="S54" s="21">
        <f t="shared" si="22"/>
        <v>0.86243604180227029</v>
      </c>
      <c r="T54" s="21">
        <f t="shared" si="23"/>
        <v>0.29322825421277193</v>
      </c>
      <c r="U54" s="21">
        <f t="shared" si="24"/>
        <v>0.86764088011217089</v>
      </c>
      <c r="V54" s="22">
        <f t="shared" si="25"/>
        <v>3.9043839605047689E-2</v>
      </c>
      <c r="W54" s="21">
        <f t="shared" si="26"/>
        <v>1.7248720836045405E-2</v>
      </c>
      <c r="X54" s="20">
        <v>59.913620287915698</v>
      </c>
      <c r="Y54" s="20">
        <f t="shared" si="12"/>
        <v>534958.34906737937</v>
      </c>
      <c r="Z54" s="19">
        <f t="shared" si="13"/>
        <v>0.23166462528946127</v>
      </c>
      <c r="AA54" s="19">
        <f t="shared" si="27"/>
        <v>5.7916156322365322E-3</v>
      </c>
      <c r="AB54" s="19">
        <f t="shared" si="28"/>
        <v>2.5471698113207547E-3</v>
      </c>
      <c r="AC54" s="71">
        <f t="shared" si="29"/>
        <v>0.33904347429356796</v>
      </c>
      <c r="AD54" s="73"/>
      <c r="AE54" s="75"/>
    </row>
    <row r="55" spans="1:31" s="3" customFormat="1" ht="16.149999999999999" customHeight="1" x14ac:dyDescent="0.2">
      <c r="A55" s="29">
        <v>51</v>
      </c>
      <c r="B55" s="28" t="s">
        <v>56</v>
      </c>
      <c r="C55" s="20">
        <v>3430</v>
      </c>
      <c r="D55" s="27">
        <f t="shared" si="19"/>
        <v>1.4778762358363014E-3</v>
      </c>
      <c r="E55" s="27">
        <f t="shared" si="20"/>
        <v>9.4584079093523287E-4</v>
      </c>
      <c r="F55" s="23">
        <v>83900.06</v>
      </c>
      <c r="G55" s="23">
        <v>0</v>
      </c>
      <c r="H55" s="23">
        <f t="shared" si="2"/>
        <v>83900.06</v>
      </c>
      <c r="I55" s="26">
        <f t="shared" si="16"/>
        <v>7.7786967493774132E-5</v>
      </c>
      <c r="J55" s="26">
        <f t="shared" si="3"/>
        <v>2.5669699272945464E-5</v>
      </c>
      <c r="K55" s="24">
        <v>296742</v>
      </c>
      <c r="L55" s="24">
        <v>0</v>
      </c>
      <c r="M55" s="23">
        <f t="shared" si="4"/>
        <v>296742</v>
      </c>
      <c r="N55" s="18">
        <f t="shared" si="17"/>
        <v>2.8337677897770786E-4</v>
      </c>
      <c r="O55" s="25">
        <f t="shared" si="9"/>
        <v>9.3514337062643597E-5</v>
      </c>
      <c r="P55" s="24">
        <v>20010</v>
      </c>
      <c r="Q55" s="24">
        <v>0</v>
      </c>
      <c r="R55" s="23">
        <f t="shared" si="21"/>
        <v>20010</v>
      </c>
      <c r="S55" s="21">
        <f t="shared" si="22"/>
        <v>1.598520445354216E-5</v>
      </c>
      <c r="T55" s="21">
        <f t="shared" si="23"/>
        <v>5.4349695142043346E-6</v>
      </c>
      <c r="U55" s="21">
        <f t="shared" si="24"/>
        <v>1.2461900584979341E-4</v>
      </c>
      <c r="V55" s="22">
        <f t="shared" si="25"/>
        <v>5.6078552632407032E-6</v>
      </c>
      <c r="W55" s="21">
        <f t="shared" si="26"/>
        <v>3.1970408907084324E-7</v>
      </c>
      <c r="X55" s="20">
        <v>55.489157746076998</v>
      </c>
      <c r="Y55" s="20">
        <f t="shared" si="12"/>
        <v>4053.5007083471742</v>
      </c>
      <c r="Z55" s="19">
        <f t="shared" si="13"/>
        <v>1.7553753938917176E-3</v>
      </c>
      <c r="AA55" s="19">
        <f t="shared" si="27"/>
        <v>4.3884384847292945E-5</v>
      </c>
      <c r="AB55" s="19">
        <f t="shared" si="28"/>
        <v>2.5471698113207547E-3</v>
      </c>
      <c r="AC55" s="71">
        <f t="shared" si="29"/>
        <v>3.5428225464555919E-3</v>
      </c>
      <c r="AD55" s="73"/>
      <c r="AE55" s="75"/>
    </row>
    <row r="56" spans="1:31" s="3" customFormat="1" ht="16.149999999999999" customHeight="1" x14ac:dyDescent="0.2">
      <c r="A56" s="29">
        <v>52</v>
      </c>
      <c r="B56" s="30" t="s">
        <v>55</v>
      </c>
      <c r="C56" s="20">
        <v>37804</v>
      </c>
      <c r="D56" s="27">
        <f t="shared" si="19"/>
        <v>1.628852280453514E-2</v>
      </c>
      <c r="E56" s="27">
        <f t="shared" si="20"/>
        <v>1.042465459490249E-2</v>
      </c>
      <c r="F56" s="23">
        <v>819362.56</v>
      </c>
      <c r="G56" s="23">
        <v>3556047.81</v>
      </c>
      <c r="H56" s="23">
        <f t="shared" si="2"/>
        <v>4375410.37</v>
      </c>
      <c r="I56" s="26">
        <f t="shared" si="16"/>
        <v>4.0566109752855038E-3</v>
      </c>
      <c r="J56" s="26">
        <f t="shared" si="3"/>
        <v>1.3386816218442163E-3</v>
      </c>
      <c r="K56" s="24">
        <v>702225.62</v>
      </c>
      <c r="L56" s="24">
        <v>3779870.17</v>
      </c>
      <c r="M56" s="23">
        <f t="shared" si="4"/>
        <v>4482095.79</v>
      </c>
      <c r="N56" s="18">
        <f t="shared" si="17"/>
        <v>4.2802227795180493E-3</v>
      </c>
      <c r="O56" s="25">
        <f t="shared" si="9"/>
        <v>1.4124735172409563E-3</v>
      </c>
      <c r="P56" s="24">
        <v>817534.17</v>
      </c>
      <c r="Q56" s="24">
        <v>4136638.31</v>
      </c>
      <c r="R56" s="23">
        <f t="shared" si="21"/>
        <v>4954172.4800000004</v>
      </c>
      <c r="S56" s="21">
        <f t="shared" si="22"/>
        <v>3.9576941524693656E-3</v>
      </c>
      <c r="T56" s="21">
        <f t="shared" si="23"/>
        <v>1.3456160118395844E-3</v>
      </c>
      <c r="U56" s="21">
        <f t="shared" si="24"/>
        <v>4.096771150924757E-3</v>
      </c>
      <c r="V56" s="22">
        <f t="shared" si="25"/>
        <v>1.8435470179161407E-4</v>
      </c>
      <c r="W56" s="21">
        <f t="shared" si="26"/>
        <v>7.9153883049387308E-5</v>
      </c>
      <c r="X56" s="20">
        <v>55.383877812184501</v>
      </c>
      <c r="Y56" s="20">
        <f t="shared" si="12"/>
        <v>45255.44779219856</v>
      </c>
      <c r="Z56" s="19">
        <f t="shared" si="13"/>
        <v>1.9597948837257906E-2</v>
      </c>
      <c r="AA56" s="19">
        <f t="shared" si="27"/>
        <v>4.8994872093144771E-4</v>
      </c>
      <c r="AB56" s="19">
        <f t="shared" si="28"/>
        <v>2.5471698113207547E-3</v>
      </c>
      <c r="AC56" s="71">
        <f t="shared" si="29"/>
        <v>1.3725281711995694E-2</v>
      </c>
      <c r="AD56" s="73"/>
      <c r="AE56" s="75"/>
    </row>
    <row r="57" spans="1:31" s="3" customFormat="1" ht="16.149999999999999" customHeight="1" x14ac:dyDescent="0.2">
      <c r="A57" s="29">
        <v>53</v>
      </c>
      <c r="B57" s="28" t="s">
        <v>54</v>
      </c>
      <c r="C57" s="20">
        <v>13494</v>
      </c>
      <c r="D57" s="27">
        <f t="shared" si="19"/>
        <v>5.8141288415087611E-3</v>
      </c>
      <c r="E57" s="27">
        <f t="shared" si="20"/>
        <v>3.7210424585656073E-3</v>
      </c>
      <c r="F57" s="23">
        <v>114853.17</v>
      </c>
      <c r="G57" s="23">
        <v>170468.5</v>
      </c>
      <c r="H57" s="23">
        <f t="shared" si="2"/>
        <v>285321.67</v>
      </c>
      <c r="I57" s="26">
        <f t="shared" si="16"/>
        <v>2.6453267696780369E-4</v>
      </c>
      <c r="J57" s="26">
        <f t="shared" si="3"/>
        <v>8.729578339937522E-5</v>
      </c>
      <c r="K57" s="24">
        <v>107082.86</v>
      </c>
      <c r="L57" s="24">
        <v>148712</v>
      </c>
      <c r="M57" s="23">
        <f t="shared" si="4"/>
        <v>255794.86</v>
      </c>
      <c r="N57" s="18">
        <f t="shared" si="17"/>
        <v>2.4427389282896835E-4</v>
      </c>
      <c r="O57" s="25">
        <f t="shared" si="9"/>
        <v>8.0610384633559556E-5</v>
      </c>
      <c r="P57" s="24">
        <v>132395.34</v>
      </c>
      <c r="Q57" s="24">
        <v>96550</v>
      </c>
      <c r="R57" s="23">
        <f t="shared" si="21"/>
        <v>228945.34</v>
      </c>
      <c r="S57" s="21">
        <f t="shared" si="22"/>
        <v>1.8289545570143547E-4</v>
      </c>
      <c r="T57" s="21">
        <f t="shared" si="23"/>
        <v>6.2184454938488058E-5</v>
      </c>
      <c r="U57" s="21">
        <f t="shared" si="24"/>
        <v>2.3009062297142283E-4</v>
      </c>
      <c r="V57" s="22">
        <f t="shared" si="25"/>
        <v>1.0354078033714027E-5</v>
      </c>
      <c r="W57" s="21">
        <f t="shared" si="26"/>
        <v>3.6579091140287093E-6</v>
      </c>
      <c r="X57" s="20">
        <v>55.289821135970499</v>
      </c>
      <c r="Y57" s="20">
        <f t="shared" si="12"/>
        <v>16338.562762880752</v>
      </c>
      <c r="Z57" s="19">
        <f t="shared" si="13"/>
        <v>7.0754424654364554E-3</v>
      </c>
      <c r="AA57" s="19">
        <f t="shared" si="27"/>
        <v>1.7688606163591139E-4</v>
      </c>
      <c r="AB57" s="19">
        <f t="shared" si="28"/>
        <v>2.5471698113207547E-3</v>
      </c>
      <c r="AC57" s="71">
        <f t="shared" si="29"/>
        <v>6.4591103186700163E-3</v>
      </c>
      <c r="AD57" s="73"/>
      <c r="AE57" s="75"/>
    </row>
    <row r="58" spans="1:31" s="3" customFormat="1" ht="16.149999999999999" customHeight="1" x14ac:dyDescent="0.2">
      <c r="A58" s="29">
        <v>54</v>
      </c>
      <c r="B58" s="28" t="s">
        <v>53</v>
      </c>
      <c r="C58" s="20">
        <v>2990</v>
      </c>
      <c r="D58" s="27">
        <f t="shared" si="19"/>
        <v>1.2882944446503035E-3</v>
      </c>
      <c r="E58" s="27">
        <f t="shared" si="20"/>
        <v>8.2450844457619427E-4</v>
      </c>
      <c r="F58" s="23">
        <v>73873</v>
      </c>
      <c r="G58" s="23">
        <v>0</v>
      </c>
      <c r="H58" s="23">
        <f t="shared" si="2"/>
        <v>73873</v>
      </c>
      <c r="I58" s="26">
        <f t="shared" si="16"/>
        <v>6.8490495116065202E-5</v>
      </c>
      <c r="J58" s="26">
        <f t="shared" si="3"/>
        <v>2.2601863388301519E-5</v>
      </c>
      <c r="K58" s="24">
        <v>25239</v>
      </c>
      <c r="L58" s="24">
        <v>0</v>
      </c>
      <c r="M58" s="23">
        <f t="shared" si="4"/>
        <v>25239</v>
      </c>
      <c r="N58" s="18">
        <f t="shared" si="17"/>
        <v>2.4102238727980432E-5</v>
      </c>
      <c r="O58" s="25">
        <f t="shared" si="9"/>
        <v>7.9537387802335425E-6</v>
      </c>
      <c r="P58" s="24">
        <v>34082.019999999997</v>
      </c>
      <c r="Q58" s="24">
        <v>0</v>
      </c>
      <c r="R58" s="23">
        <f t="shared" si="21"/>
        <v>34082.019999999997</v>
      </c>
      <c r="S58" s="21">
        <f t="shared" si="22"/>
        <v>2.7226789499735776E-5</v>
      </c>
      <c r="T58" s="21">
        <f t="shared" si="23"/>
        <v>9.2571084299101647E-6</v>
      </c>
      <c r="U58" s="21">
        <f t="shared" si="24"/>
        <v>3.981271059844523E-5</v>
      </c>
      <c r="V58" s="22">
        <f t="shared" si="25"/>
        <v>1.7915719769300353E-6</v>
      </c>
      <c r="W58" s="21">
        <f t="shared" si="26"/>
        <v>5.4453578999471553E-7</v>
      </c>
      <c r="X58" s="20">
        <v>53.925003128932701</v>
      </c>
      <c r="Y58" s="20">
        <f t="shared" si="12"/>
        <v>4214.4634378379196</v>
      </c>
      <c r="Z58" s="19">
        <f t="shared" si="13"/>
        <v>1.8250805783758012E-3</v>
      </c>
      <c r="AA58" s="19">
        <f t="shared" si="27"/>
        <v>4.5627014459395035E-5</v>
      </c>
      <c r="AB58" s="19">
        <f t="shared" si="28"/>
        <v>2.5471698113207547E-3</v>
      </c>
      <c r="AC58" s="71">
        <f t="shared" si="29"/>
        <v>3.419641378123269E-3</v>
      </c>
      <c r="AD58" s="73"/>
      <c r="AE58" s="75"/>
    </row>
    <row r="59" spans="1:31" s="3" customFormat="1" ht="16.149999999999999" customHeight="1" x14ac:dyDescent="0.2">
      <c r="A59" s="29">
        <v>55</v>
      </c>
      <c r="B59" s="28" t="s">
        <v>52</v>
      </c>
      <c r="C59" s="20">
        <v>7080</v>
      </c>
      <c r="D59" s="27">
        <f t="shared" si="19"/>
        <v>3.0505433672656014E-3</v>
      </c>
      <c r="E59" s="27">
        <f t="shared" si="20"/>
        <v>1.9523477550499849E-3</v>
      </c>
      <c r="F59" s="23">
        <v>29950.34</v>
      </c>
      <c r="G59" s="23">
        <v>35455</v>
      </c>
      <c r="H59" s="23">
        <f t="shared" si="2"/>
        <v>65405.34</v>
      </c>
      <c r="I59" s="26">
        <f t="shared" si="16"/>
        <v>6.0639802361276561E-5</v>
      </c>
      <c r="J59" s="26">
        <f t="shared" si="3"/>
        <v>2.0011134779221267E-5</v>
      </c>
      <c r="K59" s="24">
        <v>108808.77</v>
      </c>
      <c r="L59" s="24">
        <v>60250</v>
      </c>
      <c r="M59" s="23">
        <f t="shared" si="4"/>
        <v>169058.77000000002</v>
      </c>
      <c r="N59" s="18">
        <f t="shared" si="17"/>
        <v>1.6144438502312838E-4</v>
      </c>
      <c r="O59" s="25">
        <f t="shared" si="9"/>
        <v>5.3276647057632365E-5</v>
      </c>
      <c r="P59" s="24">
        <v>43208</v>
      </c>
      <c r="Q59" s="24">
        <v>7716</v>
      </c>
      <c r="R59" s="23">
        <f t="shared" si="21"/>
        <v>50924</v>
      </c>
      <c r="S59" s="21">
        <f t="shared" si="22"/>
        <v>4.0681186986115989E-5</v>
      </c>
      <c r="T59" s="21">
        <f t="shared" si="23"/>
        <v>1.3831603575279438E-5</v>
      </c>
      <c r="U59" s="21">
        <f t="shared" si="24"/>
        <v>8.7119385412133066E-5</v>
      </c>
      <c r="V59" s="22">
        <f t="shared" si="25"/>
        <v>3.920372343545988E-6</v>
      </c>
      <c r="W59" s="21">
        <f t="shared" si="26"/>
        <v>8.136237397223198E-7</v>
      </c>
      <c r="X59" s="20">
        <v>53.747974986357903</v>
      </c>
      <c r="Y59" s="20">
        <f t="shared" si="12"/>
        <v>10161.887481262924</v>
      </c>
      <c r="Z59" s="19">
        <f t="shared" si="13"/>
        <v>4.4006227020936383E-3</v>
      </c>
      <c r="AA59" s="19">
        <f t="shared" si="27"/>
        <v>1.1001556755234096E-4</v>
      </c>
      <c r="AB59" s="19">
        <f t="shared" si="28"/>
        <v>2.5471698113207547E-3</v>
      </c>
      <c r="AC59" s="71">
        <f t="shared" si="29"/>
        <v>4.6142671300063486E-3</v>
      </c>
      <c r="AD59" s="73"/>
      <c r="AE59" s="75"/>
    </row>
    <row r="60" spans="1:31" s="3" customFormat="1" ht="16.149999999999999" customHeight="1" x14ac:dyDescent="0.2">
      <c r="A60" s="29">
        <v>56</v>
      </c>
      <c r="B60" s="28" t="s">
        <v>51</v>
      </c>
      <c r="C60" s="20">
        <v>33854</v>
      </c>
      <c r="D60" s="27">
        <f t="shared" si="19"/>
        <v>1.458659536093357E-2</v>
      </c>
      <c r="E60" s="27">
        <f t="shared" si="20"/>
        <v>9.3354210309974858E-3</v>
      </c>
      <c r="F60" s="23">
        <v>683157</v>
      </c>
      <c r="G60" s="23">
        <v>1447128</v>
      </c>
      <c r="H60" s="23">
        <f t="shared" si="2"/>
        <v>2130285</v>
      </c>
      <c r="I60" s="26">
        <f t="shared" si="16"/>
        <v>1.9750690291219651E-3</v>
      </c>
      <c r="J60" s="26">
        <f t="shared" si="3"/>
        <v>6.5177277961024854E-4</v>
      </c>
      <c r="K60" s="24">
        <v>413281</v>
      </c>
      <c r="L60" s="24">
        <v>1083193</v>
      </c>
      <c r="M60" s="23">
        <f t="shared" si="4"/>
        <v>1496474</v>
      </c>
      <c r="N60" s="18">
        <f t="shared" si="17"/>
        <v>1.4290730059913542E-3</v>
      </c>
      <c r="O60" s="25">
        <f t="shared" si="9"/>
        <v>4.7159409197714691E-4</v>
      </c>
      <c r="P60" s="24">
        <v>628382</v>
      </c>
      <c r="Q60" s="24">
        <v>1454752</v>
      </c>
      <c r="R60" s="23">
        <f t="shared" si="21"/>
        <v>2083134</v>
      </c>
      <c r="S60" s="21">
        <f t="shared" si="22"/>
        <v>1.6641340776674209E-3</v>
      </c>
      <c r="T60" s="21">
        <f t="shared" si="23"/>
        <v>5.6580558640692319E-4</v>
      </c>
      <c r="U60" s="21">
        <f t="shared" si="24"/>
        <v>1.6891724579943185E-3</v>
      </c>
      <c r="V60" s="22">
        <f t="shared" si="25"/>
        <v>7.6012760609744327E-5</v>
      </c>
      <c r="W60" s="21">
        <f t="shared" si="26"/>
        <v>3.3282681553348417E-5</v>
      </c>
      <c r="X60" s="20">
        <v>53.498647106860702</v>
      </c>
      <c r="Y60" s="20">
        <f t="shared" si="12"/>
        <v>49819.444202935534</v>
      </c>
      <c r="Z60" s="19">
        <f t="shared" si="13"/>
        <v>2.1574395265580977E-2</v>
      </c>
      <c r="AA60" s="19">
        <f t="shared" si="27"/>
        <v>5.393598816395244E-4</v>
      </c>
      <c r="AB60" s="19">
        <f t="shared" si="28"/>
        <v>2.5471698113207547E-3</v>
      </c>
      <c r="AC60" s="71">
        <f t="shared" si="29"/>
        <v>1.2531246166120859E-2</v>
      </c>
      <c r="AD60" s="73"/>
      <c r="AE60" s="75"/>
    </row>
    <row r="61" spans="1:31" s="3" customFormat="1" ht="16.149999999999999" customHeight="1" x14ac:dyDescent="0.2">
      <c r="A61" s="29">
        <v>57</v>
      </c>
      <c r="B61" s="28" t="s">
        <v>50</v>
      </c>
      <c r="C61" s="20">
        <v>7766</v>
      </c>
      <c r="D61" s="27">
        <f t="shared" si="19"/>
        <v>3.3461186144328617E-3</v>
      </c>
      <c r="E61" s="27">
        <f t="shared" si="20"/>
        <v>2.1415159132370317E-3</v>
      </c>
      <c r="F61" s="23">
        <v>291907</v>
      </c>
      <c r="G61" s="23">
        <v>248611</v>
      </c>
      <c r="H61" s="23">
        <f t="shared" si="2"/>
        <v>540518</v>
      </c>
      <c r="I61" s="26">
        <f t="shared" si="16"/>
        <v>5.0113499437068115E-4</v>
      </c>
      <c r="J61" s="26">
        <f t="shared" si="3"/>
        <v>1.6537454814232478E-4</v>
      </c>
      <c r="K61" s="24">
        <v>272207</v>
      </c>
      <c r="L61" s="24">
        <v>163474</v>
      </c>
      <c r="M61" s="23">
        <f t="shared" si="4"/>
        <v>435681</v>
      </c>
      <c r="N61" s="18">
        <f t="shared" si="17"/>
        <v>4.1605798451781932E-4</v>
      </c>
      <c r="O61" s="25">
        <f t="shared" si="9"/>
        <v>1.3729913489088038E-4</v>
      </c>
      <c r="P61" s="24">
        <v>262459</v>
      </c>
      <c r="Q61" s="24">
        <v>250073</v>
      </c>
      <c r="R61" s="23">
        <f t="shared" si="21"/>
        <v>512532</v>
      </c>
      <c r="S61" s="21">
        <f t="shared" si="22"/>
        <v>4.0944171958934885E-4</v>
      </c>
      <c r="T61" s="21">
        <f t="shared" si="23"/>
        <v>1.3921018466037861E-4</v>
      </c>
      <c r="U61" s="21">
        <f t="shared" si="24"/>
        <v>4.4188386769358377E-4</v>
      </c>
      <c r="V61" s="22">
        <f t="shared" si="25"/>
        <v>1.988477404621127E-5</v>
      </c>
      <c r="W61" s="21">
        <f t="shared" si="26"/>
        <v>8.1888343917869768E-6</v>
      </c>
      <c r="X61" s="20">
        <v>54.5529252086478</v>
      </c>
      <c r="Y61" s="20">
        <f t="shared" si="12"/>
        <v>10236.318699995747</v>
      </c>
      <c r="Z61" s="19">
        <f t="shared" si="13"/>
        <v>4.4328552682880683E-3</v>
      </c>
      <c r="AA61" s="19">
        <f t="shared" si="27"/>
        <v>1.1082138170720171E-4</v>
      </c>
      <c r="AB61" s="19">
        <f t="shared" si="28"/>
        <v>2.5471698113207547E-3</v>
      </c>
      <c r="AC61" s="71">
        <f t="shared" si="29"/>
        <v>4.8275807147029857E-3</v>
      </c>
      <c r="AD61" s="73"/>
      <c r="AE61" s="75"/>
    </row>
    <row r="62" spans="1:31" s="3" customFormat="1" ht="16.149999999999999" customHeight="1" x14ac:dyDescent="0.2">
      <c r="A62" s="29">
        <v>58</v>
      </c>
      <c r="B62" s="28" t="s">
        <v>49</v>
      </c>
      <c r="C62" s="20">
        <v>25954</v>
      </c>
      <c r="D62" s="27">
        <f t="shared" si="19"/>
        <v>1.1182740473730426E-2</v>
      </c>
      <c r="E62" s="27">
        <f t="shared" si="20"/>
        <v>7.1569539031874733E-3</v>
      </c>
      <c r="F62" s="23">
        <v>64662</v>
      </c>
      <c r="G62" s="23">
        <v>754229.5</v>
      </c>
      <c r="H62" s="23">
        <f t="shared" si="2"/>
        <v>818891.5</v>
      </c>
      <c r="I62" s="26">
        <f t="shared" si="16"/>
        <v>7.5922575611302233E-4</v>
      </c>
      <c r="J62" s="26">
        <f t="shared" si="3"/>
        <v>2.5054449951729738E-4</v>
      </c>
      <c r="K62" s="24">
        <v>130500</v>
      </c>
      <c r="L62" s="24">
        <v>920941.5</v>
      </c>
      <c r="M62" s="23">
        <f t="shared" si="4"/>
        <v>1051441.5</v>
      </c>
      <c r="N62" s="18">
        <f t="shared" si="17"/>
        <v>1.0040847118152794E-3</v>
      </c>
      <c r="O62" s="25">
        <f t="shared" si="9"/>
        <v>3.3134795489904223E-4</v>
      </c>
      <c r="P62" s="24">
        <v>903072</v>
      </c>
      <c r="Q62" s="24">
        <v>708659.5</v>
      </c>
      <c r="R62" s="23">
        <f t="shared" si="21"/>
        <v>1611731.5</v>
      </c>
      <c r="S62" s="21">
        <f t="shared" si="22"/>
        <v>1.2875491030341921E-3</v>
      </c>
      <c r="T62" s="21">
        <f t="shared" si="23"/>
        <v>4.3776669503162532E-4</v>
      </c>
      <c r="U62" s="21">
        <f t="shared" si="24"/>
        <v>1.0196591494479649E-3</v>
      </c>
      <c r="V62" s="22">
        <f t="shared" si="25"/>
        <v>4.5884661725158416E-5</v>
      </c>
      <c r="W62" s="21">
        <f t="shared" si="26"/>
        <v>2.5750982060683841E-5</v>
      </c>
      <c r="X62" s="20">
        <v>53.432239749830401</v>
      </c>
      <c r="Y62" s="20">
        <f t="shared" si="12"/>
        <v>38444.774971990453</v>
      </c>
      <c r="Z62" s="19">
        <f t="shared" si="13"/>
        <v>1.6648575358718359E-2</v>
      </c>
      <c r="AA62" s="19">
        <f t="shared" si="27"/>
        <v>4.1621438396795903E-4</v>
      </c>
      <c r="AB62" s="19">
        <f t="shared" si="28"/>
        <v>2.5471698113207547E-3</v>
      </c>
      <c r="AC62" s="71">
        <f t="shared" si="29"/>
        <v>1.019197374226203E-2</v>
      </c>
      <c r="AD62" s="73"/>
      <c r="AE62" s="75"/>
    </row>
    <row r="63" spans="1:31" s="3" customFormat="1" ht="16.149999999999999" customHeight="1" x14ac:dyDescent="0.2">
      <c r="A63" s="29">
        <v>59</v>
      </c>
      <c r="B63" s="30" t="s">
        <v>48</v>
      </c>
      <c r="C63" s="20">
        <v>66008</v>
      </c>
      <c r="D63" s="27">
        <f t="shared" si="19"/>
        <v>2.8440715619557601E-2</v>
      </c>
      <c r="E63" s="27">
        <f t="shared" si="20"/>
        <v>1.8202057996516866E-2</v>
      </c>
      <c r="F63" s="23">
        <v>20797431.239999998</v>
      </c>
      <c r="G63" s="23">
        <v>32458999.370000001</v>
      </c>
      <c r="H63" s="23">
        <f t="shared" si="2"/>
        <v>53256430.609999999</v>
      </c>
      <c r="I63" s="26">
        <f t="shared" si="16"/>
        <v>4.9376081932414682E-2</v>
      </c>
      <c r="J63" s="26">
        <f t="shared" si="3"/>
        <v>1.6294107037696844E-2</v>
      </c>
      <c r="K63" s="24">
        <v>21037197.289999999</v>
      </c>
      <c r="L63" s="24">
        <v>28527405.07</v>
      </c>
      <c r="M63" s="23">
        <f t="shared" si="4"/>
        <v>49564602.359999999</v>
      </c>
      <c r="N63" s="18">
        <f t="shared" si="17"/>
        <v>4.7332219126674679E-2</v>
      </c>
      <c r="O63" s="25">
        <f t="shared" si="9"/>
        <v>1.5619632311802646E-2</v>
      </c>
      <c r="P63" s="24">
        <v>24042782.5</v>
      </c>
      <c r="Q63" s="24">
        <v>34850539.630000003</v>
      </c>
      <c r="R63" s="23">
        <f t="shared" si="21"/>
        <v>58893322.130000003</v>
      </c>
      <c r="S63" s="21">
        <f t="shared" si="22"/>
        <v>4.704756597683004E-2</v>
      </c>
      <c r="T63" s="21">
        <f t="shared" si="23"/>
        <v>1.5996172432122216E-2</v>
      </c>
      <c r="U63" s="21">
        <f t="shared" si="24"/>
        <v>4.7909911781621704E-2</v>
      </c>
      <c r="V63" s="22">
        <f t="shared" si="25"/>
        <v>2.1559460301729767E-3</v>
      </c>
      <c r="W63" s="21">
        <f t="shared" si="26"/>
        <v>9.4095131953660083E-4</v>
      </c>
      <c r="X63" s="20">
        <v>57.637201221370603</v>
      </c>
      <c r="Y63" s="20">
        <f t="shared" si="12"/>
        <v>57362.5033311343</v>
      </c>
      <c r="Z63" s="19">
        <f t="shared" si="13"/>
        <v>2.4840929883681348E-2</v>
      </c>
      <c r="AA63" s="19">
        <f t="shared" si="27"/>
        <v>6.2102324709203374E-4</v>
      </c>
      <c r="AB63" s="19">
        <f t="shared" si="28"/>
        <v>2.5471698113207547E-3</v>
      </c>
      <c r="AC63" s="71">
        <f t="shared" si="29"/>
        <v>2.4467148404639233E-2</v>
      </c>
      <c r="AD63" s="73"/>
      <c r="AE63" s="75"/>
    </row>
    <row r="64" spans="1:31" s="3" customFormat="1" ht="16.149999999999999" customHeight="1" x14ac:dyDescent="0.2">
      <c r="A64" s="29">
        <v>60</v>
      </c>
      <c r="B64" s="28" t="s">
        <v>47</v>
      </c>
      <c r="C64" s="20">
        <v>976</v>
      </c>
      <c r="D64" s="27">
        <f t="shared" si="19"/>
        <v>4.2052688226712248E-4</v>
      </c>
      <c r="E64" s="27">
        <f t="shared" si="20"/>
        <v>2.6913720465095842E-4</v>
      </c>
      <c r="F64" s="23">
        <v>5080</v>
      </c>
      <c r="G64" s="23">
        <v>0</v>
      </c>
      <c r="H64" s="23">
        <f t="shared" si="2"/>
        <v>5080</v>
      </c>
      <c r="I64" s="26">
        <f t="shared" si="16"/>
        <v>4.7098630783860299E-6</v>
      </c>
      <c r="J64" s="26">
        <f t="shared" si="3"/>
        <v>1.5542548158673899E-6</v>
      </c>
      <c r="K64" s="24">
        <v>13557</v>
      </c>
      <c r="L64" s="24">
        <v>0</v>
      </c>
      <c r="M64" s="23">
        <f t="shared" si="4"/>
        <v>13557</v>
      </c>
      <c r="N64" s="18">
        <f t="shared" si="17"/>
        <v>1.2946394486121904E-5</v>
      </c>
      <c r="O64" s="25">
        <f t="shared" si="9"/>
        <v>4.272310180420229E-6</v>
      </c>
      <c r="P64" s="24">
        <v>7092</v>
      </c>
      <c r="Q64" s="24">
        <v>0</v>
      </c>
      <c r="R64" s="23">
        <f t="shared" si="21"/>
        <v>7092</v>
      </c>
      <c r="S64" s="21">
        <f t="shared" si="22"/>
        <v>5.6655207388566212E-6</v>
      </c>
      <c r="T64" s="21">
        <f t="shared" si="23"/>
        <v>1.9262770512112512E-6</v>
      </c>
      <c r="U64" s="21">
        <f t="shared" si="24"/>
        <v>7.7528420474988697E-6</v>
      </c>
      <c r="V64" s="22">
        <f t="shared" si="25"/>
        <v>3.4887789213744911E-7</v>
      </c>
      <c r="W64" s="21">
        <f t="shared" si="26"/>
        <v>1.1331041477713242E-7</v>
      </c>
      <c r="X64" s="20">
        <v>53.360424298096497</v>
      </c>
      <c r="Y64" s="20">
        <f t="shared" si="12"/>
        <v>1455.9208888644173</v>
      </c>
      <c r="Z64" s="19">
        <f t="shared" si="13"/>
        <v>6.3048902359946659E-4</v>
      </c>
      <c r="AA64" s="19">
        <f t="shared" si="27"/>
        <v>1.5762225589986665E-5</v>
      </c>
      <c r="AB64" s="19">
        <f t="shared" si="28"/>
        <v>2.5471698113207547E-3</v>
      </c>
      <c r="AC64" s="71">
        <f t="shared" si="29"/>
        <v>2.8325314298686143E-3</v>
      </c>
      <c r="AD64" s="73"/>
      <c r="AE64" s="75"/>
    </row>
    <row r="65" spans="1:31" s="3" customFormat="1" ht="16.149999999999999" customHeight="1" x14ac:dyDescent="0.2">
      <c r="A65" s="29">
        <v>61</v>
      </c>
      <c r="B65" s="28" t="s">
        <v>46</v>
      </c>
      <c r="C65" s="20">
        <v>3974</v>
      </c>
      <c r="D65" s="27">
        <f t="shared" si="19"/>
        <v>1.7122682685753532E-3</v>
      </c>
      <c r="E65" s="27">
        <f t="shared" si="20"/>
        <v>1.0958516918882261E-3</v>
      </c>
      <c r="F65" s="23">
        <v>109142.29</v>
      </c>
      <c r="G65" s="23">
        <v>77654</v>
      </c>
      <c r="H65" s="23">
        <f t="shared" si="2"/>
        <v>186796.28999999998</v>
      </c>
      <c r="I65" s="26">
        <f t="shared" si="16"/>
        <v>1.7318601367135621E-4</v>
      </c>
      <c r="J65" s="26">
        <f t="shared" si="3"/>
        <v>5.715138451154755E-5</v>
      </c>
      <c r="K65" s="24">
        <v>74409.75</v>
      </c>
      <c r="L65" s="24">
        <v>33613</v>
      </c>
      <c r="M65" s="23">
        <f t="shared" si="4"/>
        <v>108022.75</v>
      </c>
      <c r="N65" s="18">
        <f t="shared" si="17"/>
        <v>1.031574194125341E-4</v>
      </c>
      <c r="O65" s="25">
        <f t="shared" si="9"/>
        <v>3.4041948406136253E-5</v>
      </c>
      <c r="P65" s="24">
        <v>325191.34000000003</v>
      </c>
      <c r="Q65" s="24">
        <v>55258</v>
      </c>
      <c r="R65" s="23">
        <f t="shared" si="21"/>
        <v>380449.34</v>
      </c>
      <c r="S65" s="21">
        <f t="shared" si="22"/>
        <v>3.039260611751712E-4</v>
      </c>
      <c r="T65" s="21">
        <f t="shared" si="23"/>
        <v>1.0333486079955822E-4</v>
      </c>
      <c r="U65" s="21">
        <f t="shared" si="24"/>
        <v>1.9452819371724203E-4</v>
      </c>
      <c r="V65" s="22">
        <f t="shared" si="25"/>
        <v>8.7537687172758903E-6</v>
      </c>
      <c r="W65" s="21">
        <f t="shared" si="26"/>
        <v>6.0785212235034238E-6</v>
      </c>
      <c r="X65" s="20">
        <v>54.185868028603402</v>
      </c>
      <c r="Y65" s="20">
        <f t="shared" si="12"/>
        <v>5450.4904821504551</v>
      </c>
      <c r="Z65" s="19">
        <f t="shared" si="13"/>
        <v>2.3603441976229851E-3</v>
      </c>
      <c r="AA65" s="19">
        <f t="shared" si="27"/>
        <v>5.9008604940574631E-5</v>
      </c>
      <c r="AB65" s="19">
        <f t="shared" si="28"/>
        <v>2.5471698113207547E-3</v>
      </c>
      <c r="AC65" s="71">
        <f t="shared" si="29"/>
        <v>3.7168623980903346E-3</v>
      </c>
      <c r="AD65" s="73"/>
      <c r="AE65" s="75"/>
    </row>
    <row r="66" spans="1:31" s="3" customFormat="1" ht="16.149999999999999" customHeight="1" x14ac:dyDescent="0.2">
      <c r="A66" s="29">
        <v>62</v>
      </c>
      <c r="B66" s="28" t="s">
        <v>45</v>
      </c>
      <c r="C66" s="20">
        <v>4962</v>
      </c>
      <c r="D66" s="27">
        <f t="shared" si="19"/>
        <v>2.1379655633293666E-3</v>
      </c>
      <c r="E66" s="27">
        <f t="shared" si="20"/>
        <v>1.3682979605307945E-3</v>
      </c>
      <c r="F66" s="23">
        <v>28230</v>
      </c>
      <c r="G66" s="23">
        <v>4383</v>
      </c>
      <c r="H66" s="23">
        <f t="shared" si="2"/>
        <v>32613</v>
      </c>
      <c r="I66" s="26">
        <f t="shared" si="16"/>
        <v>3.0236764680197557E-5</v>
      </c>
      <c r="J66" s="26">
        <f t="shared" si="3"/>
        <v>9.9781323444651937E-6</v>
      </c>
      <c r="K66" s="24">
        <v>2240</v>
      </c>
      <c r="L66" s="24">
        <v>51700</v>
      </c>
      <c r="M66" s="23">
        <f t="shared" si="4"/>
        <v>53940</v>
      </c>
      <c r="N66" s="18">
        <f t="shared" si="17"/>
        <v>5.1510549426968758E-5</v>
      </c>
      <c r="O66" s="25">
        <f t="shared" si="9"/>
        <v>1.6998481310899691E-5</v>
      </c>
      <c r="P66" s="24">
        <v>83840</v>
      </c>
      <c r="Q66" s="24">
        <v>20662</v>
      </c>
      <c r="R66" s="23">
        <f t="shared" si="21"/>
        <v>104502</v>
      </c>
      <c r="S66" s="21">
        <f t="shared" si="22"/>
        <v>8.3482550514945666E-5</v>
      </c>
      <c r="T66" s="21">
        <f t="shared" si="23"/>
        <v>2.8384067175081529E-5</v>
      </c>
      <c r="U66" s="21">
        <f t="shared" si="24"/>
        <v>5.5360680830446414E-5</v>
      </c>
      <c r="V66" s="22">
        <f t="shared" si="25"/>
        <v>2.4912306373700886E-6</v>
      </c>
      <c r="W66" s="21">
        <f t="shared" si="26"/>
        <v>1.6696510102989133E-6</v>
      </c>
      <c r="X66" s="20">
        <v>53.861120986884899</v>
      </c>
      <c r="Y66" s="20">
        <f t="shared" si="12"/>
        <v>7040.1887317440269</v>
      </c>
      <c r="Z66" s="19">
        <f t="shared" si="13"/>
        <v>3.0487657354070826E-3</v>
      </c>
      <c r="AA66" s="19">
        <f t="shared" si="27"/>
        <v>7.6219143385177073E-5</v>
      </c>
      <c r="AB66" s="19">
        <f t="shared" si="28"/>
        <v>2.5471698113207547E-3</v>
      </c>
      <c r="AC66" s="71">
        <f t="shared" si="29"/>
        <v>3.9958477968843956E-3</v>
      </c>
      <c r="AD66" s="73"/>
      <c r="AE66" s="75"/>
    </row>
    <row r="67" spans="1:31" s="3" customFormat="1" ht="16.149999999999999" customHeight="1" x14ac:dyDescent="0.2">
      <c r="A67" s="29">
        <v>63</v>
      </c>
      <c r="B67" s="28" t="s">
        <v>44</v>
      </c>
      <c r="C67" s="20">
        <v>5631</v>
      </c>
      <c r="D67" s="27">
        <f t="shared" si="19"/>
        <v>2.4262160594735313E-3</v>
      </c>
      <c r="E67" s="27">
        <f t="shared" si="20"/>
        <v>1.5527782780630601E-3</v>
      </c>
      <c r="F67" s="23">
        <v>47675</v>
      </c>
      <c r="G67" s="23">
        <v>314</v>
      </c>
      <c r="H67" s="23">
        <f t="shared" si="2"/>
        <v>47989</v>
      </c>
      <c r="I67" s="26">
        <f t="shared" si="16"/>
        <v>4.4492444737926614E-5</v>
      </c>
      <c r="J67" s="26">
        <f t="shared" si="3"/>
        <v>1.4682506763515783E-5</v>
      </c>
      <c r="K67" s="24">
        <v>63670</v>
      </c>
      <c r="L67" s="24">
        <v>40700</v>
      </c>
      <c r="M67" s="23">
        <f t="shared" si="4"/>
        <v>104370</v>
      </c>
      <c r="N67" s="18">
        <f t="shared" si="17"/>
        <v>9.9669188796676478E-5</v>
      </c>
      <c r="O67" s="25">
        <f t="shared" si="9"/>
        <v>3.2890832302903239E-5</v>
      </c>
      <c r="P67" s="24">
        <v>57225</v>
      </c>
      <c r="Q67" s="24">
        <v>530</v>
      </c>
      <c r="R67" s="23">
        <f t="shared" si="21"/>
        <v>57755</v>
      </c>
      <c r="S67" s="21">
        <f t="shared" si="22"/>
        <v>4.6138205058187279E-5</v>
      </c>
      <c r="T67" s="21">
        <f t="shared" si="23"/>
        <v>1.5686989719783676E-5</v>
      </c>
      <c r="U67" s="21">
        <f t="shared" si="24"/>
        <v>6.3260328786202705E-5</v>
      </c>
      <c r="V67" s="22">
        <f t="shared" si="25"/>
        <v>2.8467147953791216E-6</v>
      </c>
      <c r="W67" s="21">
        <f t="shared" si="26"/>
        <v>9.2276410116374564E-7</v>
      </c>
      <c r="X67" s="20">
        <v>53.765815015636697</v>
      </c>
      <c r="Y67" s="20">
        <f t="shared" si="12"/>
        <v>8067.5186861958764</v>
      </c>
      <c r="Z67" s="19">
        <f t="shared" si="13"/>
        <v>3.4936527240140235E-3</v>
      </c>
      <c r="AA67" s="19">
        <f t="shared" si="27"/>
        <v>8.7341318100350588E-5</v>
      </c>
      <c r="AB67" s="19">
        <f t="shared" si="28"/>
        <v>2.5471698113207547E-3</v>
      </c>
      <c r="AC67" s="71">
        <f t="shared" si="29"/>
        <v>4.1910588863807085E-3</v>
      </c>
      <c r="AD67" s="73"/>
      <c r="AE67" s="75"/>
    </row>
    <row r="68" spans="1:31" s="3" customFormat="1" ht="16.149999999999999" customHeight="1" x14ac:dyDescent="0.2">
      <c r="A68" s="29">
        <v>64</v>
      </c>
      <c r="B68" s="28" t="s">
        <v>43</v>
      </c>
      <c r="C68" s="20">
        <v>1701</v>
      </c>
      <c r="D68" s="27">
        <f t="shared" si="19"/>
        <v>7.3290597001677801E-4</v>
      </c>
      <c r="E68" s="27">
        <f t="shared" si="20"/>
        <v>4.6905982081073792E-4</v>
      </c>
      <c r="F68" s="23">
        <v>0</v>
      </c>
      <c r="G68" s="23">
        <v>0</v>
      </c>
      <c r="H68" s="23">
        <f t="shared" si="2"/>
        <v>0</v>
      </c>
      <c r="I68" s="26">
        <f t="shared" si="16"/>
        <v>0</v>
      </c>
      <c r="J68" s="26">
        <f t="shared" si="3"/>
        <v>0</v>
      </c>
      <c r="K68" s="24">
        <v>0</v>
      </c>
      <c r="L68" s="24">
        <v>0</v>
      </c>
      <c r="M68" s="23">
        <f t="shared" si="4"/>
        <v>0</v>
      </c>
      <c r="N68" s="18">
        <f t="shared" si="17"/>
        <v>0</v>
      </c>
      <c r="O68" s="25">
        <f t="shared" si="9"/>
        <v>0</v>
      </c>
      <c r="P68" s="24">
        <v>0</v>
      </c>
      <c r="Q68" s="24">
        <v>0</v>
      </c>
      <c r="R68" s="23">
        <f t="shared" si="21"/>
        <v>0</v>
      </c>
      <c r="S68" s="21">
        <f t="shared" si="22"/>
        <v>0</v>
      </c>
      <c r="T68" s="21">
        <f t="shared" si="23"/>
        <v>0</v>
      </c>
      <c r="U68" s="21">
        <f t="shared" si="24"/>
        <v>0</v>
      </c>
      <c r="V68" s="22">
        <f t="shared" si="25"/>
        <v>0</v>
      </c>
      <c r="W68" s="21">
        <f t="shared" si="26"/>
        <v>0</v>
      </c>
      <c r="X68" s="20">
        <v>53.841807072409097</v>
      </c>
      <c r="Y68" s="20">
        <f t="shared" si="12"/>
        <v>2418.1975463275548</v>
      </c>
      <c r="Z68" s="19">
        <f t="shared" si="13"/>
        <v>1.0472045710147571E-3</v>
      </c>
      <c r="AA68" s="19">
        <f t="shared" si="27"/>
        <v>2.6180114275368929E-5</v>
      </c>
      <c r="AB68" s="19">
        <f t="shared" si="28"/>
        <v>2.5471698113207547E-3</v>
      </c>
      <c r="AC68" s="71">
        <f t="shared" si="29"/>
        <v>3.0424097464068615E-3</v>
      </c>
      <c r="AD68" s="73"/>
      <c r="AE68" s="75"/>
    </row>
    <row r="69" spans="1:31" s="3" customFormat="1" ht="16.149999999999999" customHeight="1" x14ac:dyDescent="0.2">
      <c r="A69" s="29">
        <v>65</v>
      </c>
      <c r="B69" s="28" t="s">
        <v>42</v>
      </c>
      <c r="C69" s="20">
        <v>2118</v>
      </c>
      <c r="D69" s="27">
        <f t="shared" ref="D69:D100" si="30">C69/$C$112</f>
        <v>9.1257780393623499E-4</v>
      </c>
      <c r="E69" s="27">
        <f t="shared" ref="E69:E100" si="31">D69*0.64</f>
        <v>5.8404979451919046E-4</v>
      </c>
      <c r="F69" s="23">
        <v>50482.45</v>
      </c>
      <c r="G69" s="23">
        <v>57468</v>
      </c>
      <c r="H69" s="23">
        <f t="shared" ref="H69:H110" si="32">F69+G69</f>
        <v>107950.45</v>
      </c>
      <c r="I69" s="26">
        <f t="shared" si="16"/>
        <v>1.000850076279837E-4</v>
      </c>
      <c r="J69" s="26">
        <f t="shared" ref="J69:J110" si="33">I69*0.33</f>
        <v>3.3028052517234623E-5</v>
      </c>
      <c r="K69" s="24">
        <v>14146.33</v>
      </c>
      <c r="L69" s="24">
        <v>15000</v>
      </c>
      <c r="M69" s="23">
        <f t="shared" ref="M69:M110" si="34">K69+L69</f>
        <v>29146.33</v>
      </c>
      <c r="N69" s="18">
        <f t="shared" si="17"/>
        <v>2.783358309380316E-5</v>
      </c>
      <c r="O69" s="25">
        <f t="shared" si="9"/>
        <v>9.1850824209550429E-6</v>
      </c>
      <c r="P69" s="24">
        <v>29568.15</v>
      </c>
      <c r="Q69" s="24">
        <v>23027</v>
      </c>
      <c r="R69" s="23">
        <f t="shared" ref="R69:R100" si="35">P69+Q69</f>
        <v>52595.15</v>
      </c>
      <c r="S69" s="21">
        <f t="shared" ref="S69:S100" si="36">R69/$R$112</f>
        <v>4.2016203199136329E-5</v>
      </c>
      <c r="T69" s="21">
        <f t="shared" ref="T69:T100" si="37">S69*0.34</f>
        <v>1.4285509087706352E-5</v>
      </c>
      <c r="U69" s="21">
        <f t="shared" ref="U69:U100" si="38">J69+O69+T69</f>
        <v>5.6498644025896022E-5</v>
      </c>
      <c r="V69" s="22">
        <f t="shared" ref="V69:V100" si="39">U69*0.045</f>
        <v>2.5424389811653208E-6</v>
      </c>
      <c r="W69" s="21">
        <f t="shared" ref="W69:W100" si="40">S69*0.02</f>
        <v>8.4032406398272664E-7</v>
      </c>
      <c r="X69" s="20">
        <v>55.898255398957801</v>
      </c>
      <c r="Y69" s="20">
        <f t="shared" si="12"/>
        <v>2376.8492814650704</v>
      </c>
      <c r="Z69" s="19">
        <f t="shared" si="13"/>
        <v>1.0292986344078486E-3</v>
      </c>
      <c r="AA69" s="19">
        <f t="shared" ref="AA69:AA100" si="41">Z69*0.025</f>
        <v>2.5732465860196218E-5</v>
      </c>
      <c r="AB69" s="19">
        <f t="shared" ref="AB69:AB100" si="42">0.27/106</f>
        <v>2.5471698113207547E-3</v>
      </c>
      <c r="AC69" s="71">
        <f t="shared" ref="AC69:AC100" si="43">E69+V69+W69+AA69+AB69</f>
        <v>3.1603348347452893E-3</v>
      </c>
      <c r="AD69" s="73"/>
      <c r="AE69" s="75"/>
    </row>
    <row r="70" spans="1:31" s="3" customFormat="1" ht="16.149999999999999" customHeight="1" x14ac:dyDescent="0.2">
      <c r="A70" s="29">
        <v>66</v>
      </c>
      <c r="B70" s="28" t="s">
        <v>41</v>
      </c>
      <c r="C70" s="20">
        <v>4220</v>
      </c>
      <c r="D70" s="27">
        <f t="shared" si="30"/>
        <v>1.8182617245566155E-3</v>
      </c>
      <c r="E70" s="27">
        <f t="shared" si="31"/>
        <v>1.1636875037162339E-3</v>
      </c>
      <c r="F70" s="23">
        <v>195598.8</v>
      </c>
      <c r="G70" s="23">
        <v>13865</v>
      </c>
      <c r="H70" s="23">
        <f t="shared" si="32"/>
        <v>209463.8</v>
      </c>
      <c r="I70" s="26">
        <f t="shared" si="16"/>
        <v>1.9420193265323537E-4</v>
      </c>
      <c r="J70" s="26">
        <f t="shared" si="33"/>
        <v>6.4086637775567678E-5</v>
      </c>
      <c r="K70" s="24">
        <v>232801.6</v>
      </c>
      <c r="L70" s="24">
        <v>7077.5</v>
      </c>
      <c r="M70" s="23">
        <f t="shared" si="34"/>
        <v>239879.1</v>
      </c>
      <c r="N70" s="18">
        <f t="shared" ref="N70:N110" si="44">M70/$M$112</f>
        <v>2.2907497658596185E-4</v>
      </c>
      <c r="O70" s="25">
        <f t="shared" ref="O70:O110" si="45">N70*0.33</f>
        <v>7.5594742273367413E-5</v>
      </c>
      <c r="P70" s="24">
        <v>355436</v>
      </c>
      <c r="Q70" s="24">
        <v>10620</v>
      </c>
      <c r="R70" s="23">
        <f t="shared" si="35"/>
        <v>366056</v>
      </c>
      <c r="S70" s="21">
        <f t="shared" si="36"/>
        <v>2.9242778617920181E-4</v>
      </c>
      <c r="T70" s="21">
        <f t="shared" si="37"/>
        <v>9.9425447300928628E-5</v>
      </c>
      <c r="U70" s="21">
        <f t="shared" si="38"/>
        <v>2.3910682734986372E-4</v>
      </c>
      <c r="V70" s="22">
        <f t="shared" si="39"/>
        <v>1.0759807230743868E-5</v>
      </c>
      <c r="W70" s="21">
        <f t="shared" si="40"/>
        <v>5.8485557235840366E-6</v>
      </c>
      <c r="X70" s="20">
        <v>51.8906868964079</v>
      </c>
      <c r="Y70" s="20">
        <f t="shared" ref="Y70:Y110" si="46">C70*(9.261-0.1456*X70)</f>
        <v>7198.1214688662976</v>
      </c>
      <c r="Z70" s="19">
        <f t="shared" ref="Z70:Z110" si="47">Y70/$Y$112</f>
        <v>3.1171587765291709E-3</v>
      </c>
      <c r="AA70" s="19">
        <f t="shared" si="41"/>
        <v>7.7928969413229273E-5</v>
      </c>
      <c r="AB70" s="19">
        <f t="shared" si="42"/>
        <v>2.5471698113207547E-3</v>
      </c>
      <c r="AC70" s="71">
        <f t="shared" si="43"/>
        <v>3.8053946474045459E-3</v>
      </c>
      <c r="AD70" s="73"/>
      <c r="AE70" s="75"/>
    </row>
    <row r="71" spans="1:31" s="3" customFormat="1" ht="16.149999999999999" customHeight="1" x14ac:dyDescent="0.2">
      <c r="A71" s="29">
        <v>67</v>
      </c>
      <c r="B71" s="28" t="s">
        <v>40</v>
      </c>
      <c r="C71" s="20">
        <v>10053</v>
      </c>
      <c r="D71" s="27">
        <f t="shared" si="30"/>
        <v>4.3315130608928094E-3</v>
      </c>
      <c r="E71" s="27">
        <f t="shared" si="31"/>
        <v>2.7721683589713979E-3</v>
      </c>
      <c r="F71" s="23">
        <v>185122</v>
      </c>
      <c r="G71" s="23">
        <v>1800</v>
      </c>
      <c r="H71" s="23">
        <f t="shared" si="32"/>
        <v>186922</v>
      </c>
      <c r="I71" s="26">
        <f t="shared" ref="I71:I110" si="48">H71/$H$112</f>
        <v>1.7330256423977823E-4</v>
      </c>
      <c r="J71" s="26">
        <f t="shared" si="33"/>
        <v>5.7189846199126819E-5</v>
      </c>
      <c r="K71" s="24">
        <v>125684.63</v>
      </c>
      <c r="L71" s="24">
        <v>25222</v>
      </c>
      <c r="M71" s="23">
        <f t="shared" si="34"/>
        <v>150906.63</v>
      </c>
      <c r="N71" s="18">
        <f t="shared" si="44"/>
        <v>1.441098150439801E-4</v>
      </c>
      <c r="O71" s="25">
        <f t="shared" si="45"/>
        <v>4.7556238964513437E-5</v>
      </c>
      <c r="P71" s="24">
        <v>267402</v>
      </c>
      <c r="Q71" s="24">
        <v>0</v>
      </c>
      <c r="R71" s="23">
        <f t="shared" si="35"/>
        <v>267402</v>
      </c>
      <c r="S71" s="21">
        <f t="shared" si="36"/>
        <v>2.1361697357751526E-4</v>
      </c>
      <c r="T71" s="21">
        <f t="shared" si="37"/>
        <v>7.2629771016355198E-5</v>
      </c>
      <c r="U71" s="21">
        <f t="shared" si="38"/>
        <v>1.7737585617999546E-4</v>
      </c>
      <c r="V71" s="22">
        <f t="shared" si="39"/>
        <v>7.9819135280997954E-6</v>
      </c>
      <c r="W71" s="21">
        <f t="shared" si="40"/>
        <v>4.2723394715503049E-6</v>
      </c>
      <c r="X71" s="20">
        <v>55.445318645896997</v>
      </c>
      <c r="Y71" s="20">
        <f t="shared" si="46"/>
        <v>11944.588616647296</v>
      </c>
      <c r="Z71" s="19">
        <f t="shared" si="47"/>
        <v>5.172624468683322E-3</v>
      </c>
      <c r="AA71" s="19">
        <f t="shared" si="41"/>
        <v>1.2931561171708307E-4</v>
      </c>
      <c r="AB71" s="19">
        <f t="shared" si="42"/>
        <v>2.5471698113207547E-3</v>
      </c>
      <c r="AC71" s="71">
        <f t="shared" si="43"/>
        <v>5.4609080350088851E-3</v>
      </c>
      <c r="AD71" s="73"/>
      <c r="AE71" s="75"/>
    </row>
    <row r="72" spans="1:31" s="3" customFormat="1" ht="16.149999999999999" customHeight="1" x14ac:dyDescent="0.2">
      <c r="A72" s="29">
        <v>68</v>
      </c>
      <c r="B72" s="28" t="s">
        <v>39</v>
      </c>
      <c r="C72" s="20">
        <v>3206</v>
      </c>
      <c r="D72" s="27">
        <f t="shared" si="30"/>
        <v>1.3813618694143387E-3</v>
      </c>
      <c r="E72" s="27">
        <f t="shared" si="31"/>
        <v>8.8407159642517677E-4</v>
      </c>
      <c r="F72" s="23">
        <v>791186</v>
      </c>
      <c r="G72" s="23">
        <v>70210</v>
      </c>
      <c r="H72" s="23">
        <f t="shared" si="32"/>
        <v>861396</v>
      </c>
      <c r="I72" s="26">
        <f t="shared" si="48"/>
        <v>7.9863331028925445E-4</v>
      </c>
      <c r="J72" s="26">
        <f t="shared" si="33"/>
        <v>2.6354899239545396E-4</v>
      </c>
      <c r="K72" s="24">
        <v>362008</v>
      </c>
      <c r="L72" s="24">
        <v>28575</v>
      </c>
      <c r="M72" s="23">
        <f t="shared" si="34"/>
        <v>390583</v>
      </c>
      <c r="N72" s="18">
        <f t="shared" si="44"/>
        <v>3.7299119256273153E-4</v>
      </c>
      <c r="O72" s="25">
        <f t="shared" si="45"/>
        <v>1.230870935457014E-4</v>
      </c>
      <c r="P72" s="24">
        <v>3004816.4</v>
      </c>
      <c r="Q72" s="24">
        <v>60326</v>
      </c>
      <c r="R72" s="23">
        <f t="shared" si="35"/>
        <v>3065142.4</v>
      </c>
      <c r="S72" s="21">
        <f t="shared" si="36"/>
        <v>2.4486220861179861E-3</v>
      </c>
      <c r="T72" s="21">
        <f t="shared" si="37"/>
        <v>8.3253150928011533E-4</v>
      </c>
      <c r="U72" s="21">
        <f t="shared" si="38"/>
        <v>1.2191675952212707E-3</v>
      </c>
      <c r="V72" s="22">
        <f t="shared" si="39"/>
        <v>5.486254178495718E-5</v>
      </c>
      <c r="W72" s="21">
        <f t="shared" si="40"/>
        <v>4.8972441722359724E-5</v>
      </c>
      <c r="X72" s="20">
        <v>54.318587521295797</v>
      </c>
      <c r="Y72" s="20">
        <f t="shared" si="46"/>
        <v>4335.196984019256</v>
      </c>
      <c r="Z72" s="19">
        <f t="shared" si="47"/>
        <v>1.8773644464278245E-3</v>
      </c>
      <c r="AA72" s="19">
        <f t="shared" si="41"/>
        <v>4.6934111160695613E-5</v>
      </c>
      <c r="AB72" s="19">
        <f t="shared" si="42"/>
        <v>2.5471698113207547E-3</v>
      </c>
      <c r="AC72" s="71">
        <f t="shared" si="43"/>
        <v>3.5820105024139438E-3</v>
      </c>
      <c r="AD72" s="73"/>
      <c r="AE72" s="75"/>
    </row>
    <row r="73" spans="1:31" s="3" customFormat="1" ht="16.149999999999999" customHeight="1" x14ac:dyDescent="0.2">
      <c r="A73" s="29">
        <v>69</v>
      </c>
      <c r="B73" s="28" t="s">
        <v>38</v>
      </c>
      <c r="C73" s="20">
        <v>8967</v>
      </c>
      <c r="D73" s="27">
        <f t="shared" si="30"/>
        <v>3.8635907308291876E-3</v>
      </c>
      <c r="E73" s="27">
        <f t="shared" si="31"/>
        <v>2.4726980677306802E-3</v>
      </c>
      <c r="F73" s="23">
        <v>50318</v>
      </c>
      <c r="G73" s="23">
        <v>735</v>
      </c>
      <c r="H73" s="23">
        <f t="shared" si="32"/>
        <v>51053</v>
      </c>
      <c r="I73" s="26">
        <f t="shared" si="48"/>
        <v>4.7333196799378344E-5</v>
      </c>
      <c r="J73" s="26">
        <f t="shared" si="33"/>
        <v>1.5619954943794854E-5</v>
      </c>
      <c r="K73" s="24">
        <v>1010</v>
      </c>
      <c r="L73" s="24">
        <v>1050</v>
      </c>
      <c r="M73" s="23">
        <f t="shared" si="34"/>
        <v>2060</v>
      </c>
      <c r="N73" s="18">
        <f t="shared" si="44"/>
        <v>1.9672178683640277E-6</v>
      </c>
      <c r="O73" s="25">
        <f t="shared" si="45"/>
        <v>6.4918189656012917E-7</v>
      </c>
      <c r="P73" s="24">
        <v>22345</v>
      </c>
      <c r="Q73" s="24">
        <v>12380</v>
      </c>
      <c r="R73" s="23">
        <f t="shared" si="35"/>
        <v>34725</v>
      </c>
      <c r="S73" s="21">
        <f t="shared" si="36"/>
        <v>2.7740441011956597E-5</v>
      </c>
      <c r="T73" s="21">
        <f t="shared" si="37"/>
        <v>9.4317499440652442E-6</v>
      </c>
      <c r="U73" s="21">
        <f t="shared" si="38"/>
        <v>2.5700886784420226E-5</v>
      </c>
      <c r="V73" s="22">
        <f t="shared" si="39"/>
        <v>1.1565399052989102E-6</v>
      </c>
      <c r="W73" s="21">
        <f t="shared" si="40"/>
        <v>5.54808820239132E-7</v>
      </c>
      <c r="X73" s="20">
        <v>52.165796274229599</v>
      </c>
      <c r="Y73" s="20">
        <f t="shared" si="46"/>
        <v>14935.973780187944</v>
      </c>
      <c r="Z73" s="19">
        <f t="shared" si="47"/>
        <v>6.4680489147476514E-3</v>
      </c>
      <c r="AA73" s="19">
        <f t="shared" si="41"/>
        <v>1.6170122286869129E-4</v>
      </c>
      <c r="AB73" s="19">
        <f t="shared" si="42"/>
        <v>2.5471698113207547E-3</v>
      </c>
      <c r="AC73" s="71">
        <f t="shared" si="43"/>
        <v>5.1832804506456633E-3</v>
      </c>
      <c r="AD73" s="73"/>
      <c r="AE73" s="75"/>
    </row>
    <row r="74" spans="1:31" s="3" customFormat="1" ht="16.149999999999999" customHeight="1" x14ac:dyDescent="0.2">
      <c r="A74" s="29">
        <v>70</v>
      </c>
      <c r="B74" s="28" t="s">
        <v>37</v>
      </c>
      <c r="C74" s="20">
        <v>3971</v>
      </c>
      <c r="D74" s="27">
        <f t="shared" si="30"/>
        <v>1.7109756654536303E-3</v>
      </c>
      <c r="E74" s="27">
        <f t="shared" si="31"/>
        <v>1.0950244258903234E-3</v>
      </c>
      <c r="F74" s="23">
        <v>102897.32</v>
      </c>
      <c r="G74" s="23">
        <v>536345</v>
      </c>
      <c r="H74" s="23">
        <f t="shared" si="32"/>
        <v>639242.32000000007</v>
      </c>
      <c r="I74" s="26">
        <f t="shared" si="48"/>
        <v>5.926661025806748E-4</v>
      </c>
      <c r="J74" s="26">
        <f t="shared" si="33"/>
        <v>1.9557981385162268E-4</v>
      </c>
      <c r="K74" s="24">
        <v>82675.929999999993</v>
      </c>
      <c r="L74" s="24">
        <v>336122.77</v>
      </c>
      <c r="M74" s="23">
        <f t="shared" si="34"/>
        <v>418798.7</v>
      </c>
      <c r="N74" s="18">
        <f t="shared" si="44"/>
        <v>3.99936061110498E-4</v>
      </c>
      <c r="O74" s="25">
        <f t="shared" si="45"/>
        <v>1.3197890016646433E-4</v>
      </c>
      <c r="P74" s="24">
        <v>76656.7</v>
      </c>
      <c r="Q74" s="24">
        <v>390060</v>
      </c>
      <c r="R74" s="23">
        <f t="shared" si="35"/>
        <v>466716.7</v>
      </c>
      <c r="S74" s="21">
        <f t="shared" si="36"/>
        <v>3.7284167273275861E-4</v>
      </c>
      <c r="T74" s="21">
        <f t="shared" si="37"/>
        <v>1.2676616872913795E-4</v>
      </c>
      <c r="U74" s="21">
        <f t="shared" si="38"/>
        <v>4.5432488274722491E-4</v>
      </c>
      <c r="V74" s="22">
        <f t="shared" si="39"/>
        <v>2.0444619723625122E-5</v>
      </c>
      <c r="W74" s="21">
        <f t="shared" si="40"/>
        <v>7.4568334546551723E-6</v>
      </c>
      <c r="X74" s="20">
        <v>54.558086766794098</v>
      </c>
      <c r="Y74" s="20">
        <f t="shared" si="46"/>
        <v>5231.1673325832244</v>
      </c>
      <c r="Z74" s="19">
        <f t="shared" si="47"/>
        <v>2.2653659337069708E-3</v>
      </c>
      <c r="AA74" s="19">
        <f t="shared" si="41"/>
        <v>5.6634148342674272E-5</v>
      </c>
      <c r="AB74" s="19">
        <f t="shared" si="42"/>
        <v>2.5471698113207547E-3</v>
      </c>
      <c r="AC74" s="71">
        <f t="shared" si="43"/>
        <v>3.7267298387320329E-3</v>
      </c>
      <c r="AD74" s="73"/>
      <c r="AE74" s="75"/>
    </row>
    <row r="75" spans="1:31" s="3" customFormat="1" ht="16.149999999999999" customHeight="1" x14ac:dyDescent="0.2">
      <c r="A75" s="29">
        <v>71</v>
      </c>
      <c r="B75" s="28" t="s">
        <v>36</v>
      </c>
      <c r="C75" s="20">
        <v>1949</v>
      </c>
      <c r="D75" s="27">
        <f t="shared" si="30"/>
        <v>8.397611614125222E-4</v>
      </c>
      <c r="E75" s="27">
        <f t="shared" si="31"/>
        <v>5.374471433040142E-4</v>
      </c>
      <c r="F75" s="23">
        <v>13901.9</v>
      </c>
      <c r="G75" s="23">
        <v>0</v>
      </c>
      <c r="H75" s="23">
        <f t="shared" si="32"/>
        <v>13901.9</v>
      </c>
      <c r="I75" s="26">
        <f t="shared" si="48"/>
        <v>1.2888985340435974E-5</v>
      </c>
      <c r="J75" s="26">
        <f t="shared" si="33"/>
        <v>4.2533651623438719E-6</v>
      </c>
      <c r="K75" s="24">
        <v>22964.26</v>
      </c>
      <c r="L75" s="24">
        <v>1050</v>
      </c>
      <c r="M75" s="23">
        <f t="shared" si="34"/>
        <v>24014.26</v>
      </c>
      <c r="N75" s="18">
        <f t="shared" si="44"/>
        <v>2.2932660858028897E-5</v>
      </c>
      <c r="O75" s="25">
        <f t="shared" si="45"/>
        <v>7.5677780831495369E-6</v>
      </c>
      <c r="P75" s="24">
        <v>8835.5</v>
      </c>
      <c r="Q75" s="24">
        <v>0</v>
      </c>
      <c r="R75" s="23">
        <f t="shared" si="35"/>
        <v>8835.5</v>
      </c>
      <c r="S75" s="21">
        <f t="shared" si="36"/>
        <v>7.0583345301984881E-6</v>
      </c>
      <c r="T75" s="21">
        <f t="shared" si="37"/>
        <v>2.3998337402674861E-6</v>
      </c>
      <c r="U75" s="21">
        <f t="shared" si="38"/>
        <v>1.4220976985760895E-5</v>
      </c>
      <c r="V75" s="22">
        <f t="shared" si="39"/>
        <v>6.3994396435924026E-7</v>
      </c>
      <c r="W75" s="21">
        <f t="shared" si="40"/>
        <v>1.4116669060396977E-7</v>
      </c>
      <c r="X75" s="20">
        <v>52.130863354221503</v>
      </c>
      <c r="Y75" s="20">
        <f t="shared" si="46"/>
        <v>3256.2845301738025</v>
      </c>
      <c r="Z75" s="19">
        <f t="shared" si="47"/>
        <v>1.4101395684985732E-3</v>
      </c>
      <c r="AA75" s="19">
        <f t="shared" si="41"/>
        <v>3.5253489212464331E-5</v>
      </c>
      <c r="AB75" s="19">
        <f t="shared" si="42"/>
        <v>2.5471698113207547E-3</v>
      </c>
      <c r="AC75" s="71">
        <f t="shared" si="43"/>
        <v>3.1206515544921964E-3</v>
      </c>
      <c r="AD75" s="73"/>
      <c r="AE75" s="75"/>
    </row>
    <row r="76" spans="1:31" s="3" customFormat="1" ht="16.149999999999999" customHeight="1" x14ac:dyDescent="0.2">
      <c r="A76" s="29">
        <v>72</v>
      </c>
      <c r="B76" s="30" t="s">
        <v>35</v>
      </c>
      <c r="C76" s="20">
        <v>1857</v>
      </c>
      <c r="D76" s="27">
        <f t="shared" si="30"/>
        <v>8.0012133234635908E-4</v>
      </c>
      <c r="E76" s="27">
        <f t="shared" si="31"/>
        <v>5.1207765270166984E-4</v>
      </c>
      <c r="F76" s="23">
        <v>18648</v>
      </c>
      <c r="G76" s="23">
        <v>33375</v>
      </c>
      <c r="H76" s="23">
        <f t="shared" si="32"/>
        <v>52023</v>
      </c>
      <c r="I76" s="26">
        <f t="shared" si="48"/>
        <v>4.8232521048597723E-5</v>
      </c>
      <c r="J76" s="26">
        <f t="shared" si="33"/>
        <v>1.5916731946037249E-5</v>
      </c>
      <c r="K76" s="24">
        <v>15755</v>
      </c>
      <c r="L76" s="24">
        <v>70265</v>
      </c>
      <c r="M76" s="23">
        <f t="shared" si="34"/>
        <v>86020</v>
      </c>
      <c r="N76" s="18">
        <f t="shared" si="44"/>
        <v>8.2145670406152257E-5</v>
      </c>
      <c r="O76" s="25">
        <f t="shared" si="45"/>
        <v>2.7108071234030246E-5</v>
      </c>
      <c r="P76" s="24">
        <v>21000</v>
      </c>
      <c r="Q76" s="24">
        <v>25815</v>
      </c>
      <c r="R76" s="23">
        <f t="shared" si="35"/>
        <v>46815</v>
      </c>
      <c r="S76" s="21">
        <f t="shared" si="36"/>
        <v>3.7398667990633493E-5</v>
      </c>
      <c r="T76" s="21">
        <f t="shared" si="37"/>
        <v>1.2715547116815389E-5</v>
      </c>
      <c r="U76" s="21">
        <f t="shared" si="38"/>
        <v>5.5740350296882889E-5</v>
      </c>
      <c r="V76" s="22">
        <f t="shared" si="39"/>
        <v>2.5083157633597301E-6</v>
      </c>
      <c r="W76" s="21">
        <f t="shared" si="40"/>
        <v>7.4797335981266988E-7</v>
      </c>
      <c r="X76" s="20">
        <v>55.370508882856697</v>
      </c>
      <c r="Y76" s="20">
        <f t="shared" si="46"/>
        <v>2226.6431046603093</v>
      </c>
      <c r="Z76" s="19">
        <f t="shared" si="47"/>
        <v>9.6425159340680292E-4</v>
      </c>
      <c r="AA76" s="19">
        <f t="shared" si="41"/>
        <v>2.4106289835170074E-5</v>
      </c>
      <c r="AB76" s="19">
        <f t="shared" si="42"/>
        <v>2.5471698113207547E-3</v>
      </c>
      <c r="AC76" s="71">
        <f t="shared" si="43"/>
        <v>3.086610042980767E-3</v>
      </c>
      <c r="AD76" s="73"/>
      <c r="AE76" s="75"/>
    </row>
    <row r="77" spans="1:31" s="3" customFormat="1" ht="16.149999999999999" customHeight="1" x14ac:dyDescent="0.2">
      <c r="A77" s="29">
        <v>73</v>
      </c>
      <c r="B77" s="28" t="s">
        <v>34</v>
      </c>
      <c r="C77" s="20">
        <v>5854</v>
      </c>
      <c r="D77" s="27">
        <f t="shared" si="30"/>
        <v>2.522299558188253E-3</v>
      </c>
      <c r="E77" s="27">
        <f t="shared" si="31"/>
        <v>1.6142717172404819E-3</v>
      </c>
      <c r="F77" s="23">
        <v>0</v>
      </c>
      <c r="G77" s="23">
        <v>0</v>
      </c>
      <c r="H77" s="23">
        <f t="shared" si="32"/>
        <v>0</v>
      </c>
      <c r="I77" s="26">
        <f t="shared" si="48"/>
        <v>0</v>
      </c>
      <c r="J77" s="26">
        <f t="shared" si="33"/>
        <v>0</v>
      </c>
      <c r="K77" s="24">
        <v>0</v>
      </c>
      <c r="L77" s="24">
        <v>0</v>
      </c>
      <c r="M77" s="23">
        <f t="shared" si="34"/>
        <v>0</v>
      </c>
      <c r="N77" s="18">
        <f t="shared" si="44"/>
        <v>0</v>
      </c>
      <c r="O77" s="25">
        <f t="shared" si="45"/>
        <v>0</v>
      </c>
      <c r="P77" s="24">
        <v>0</v>
      </c>
      <c r="Q77" s="24">
        <v>0</v>
      </c>
      <c r="R77" s="23">
        <f t="shared" si="35"/>
        <v>0</v>
      </c>
      <c r="S77" s="21">
        <f t="shared" si="36"/>
        <v>0</v>
      </c>
      <c r="T77" s="21">
        <f t="shared" si="37"/>
        <v>0</v>
      </c>
      <c r="U77" s="21">
        <f t="shared" si="38"/>
        <v>0</v>
      </c>
      <c r="V77" s="22">
        <f t="shared" si="39"/>
        <v>0</v>
      </c>
      <c r="W77" s="21">
        <f t="shared" si="40"/>
        <v>0</v>
      </c>
      <c r="X77" s="20">
        <v>49.4453324912743</v>
      </c>
      <c r="Y77" s="20">
        <f t="shared" si="46"/>
        <v>12069.540635589279</v>
      </c>
      <c r="Z77" s="19">
        <f t="shared" si="47"/>
        <v>5.2267351535578007E-3</v>
      </c>
      <c r="AA77" s="19">
        <f t="shared" si="41"/>
        <v>1.3066837883894501E-4</v>
      </c>
      <c r="AB77" s="19">
        <f t="shared" si="42"/>
        <v>2.5471698113207547E-3</v>
      </c>
      <c r="AC77" s="71">
        <f t="shared" si="43"/>
        <v>4.2921099074001816E-3</v>
      </c>
      <c r="AD77" s="73"/>
      <c r="AE77" s="75"/>
    </row>
    <row r="78" spans="1:31" s="3" customFormat="1" ht="16.149999999999999" customHeight="1" x14ac:dyDescent="0.2">
      <c r="A78" s="29">
        <v>74</v>
      </c>
      <c r="B78" s="28" t="s">
        <v>33</v>
      </c>
      <c r="C78" s="20">
        <v>3774</v>
      </c>
      <c r="D78" s="27">
        <f t="shared" si="30"/>
        <v>1.6260947271271723E-3</v>
      </c>
      <c r="E78" s="27">
        <f t="shared" si="31"/>
        <v>1.0407006253613904E-3</v>
      </c>
      <c r="F78" s="23">
        <v>28879</v>
      </c>
      <c r="G78" s="23">
        <v>67960</v>
      </c>
      <c r="H78" s="23">
        <f t="shared" si="32"/>
        <v>96839</v>
      </c>
      <c r="I78" s="26">
        <f t="shared" si="48"/>
        <v>8.9783155639335584E-5</v>
      </c>
      <c r="J78" s="26">
        <f t="shared" si="33"/>
        <v>2.9628441360980744E-5</v>
      </c>
      <c r="K78" s="24">
        <v>41023.5</v>
      </c>
      <c r="L78" s="24">
        <v>51380</v>
      </c>
      <c r="M78" s="23">
        <f t="shared" si="34"/>
        <v>92403.5</v>
      </c>
      <c r="N78" s="18">
        <f t="shared" si="44"/>
        <v>8.8241658397755055E-5</v>
      </c>
      <c r="O78" s="25">
        <f t="shared" si="45"/>
        <v>2.9119747271259171E-5</v>
      </c>
      <c r="P78" s="24">
        <v>44539.73</v>
      </c>
      <c r="Q78" s="24">
        <v>12275</v>
      </c>
      <c r="R78" s="23">
        <f t="shared" si="35"/>
        <v>56814.73</v>
      </c>
      <c r="S78" s="21">
        <f t="shared" si="36"/>
        <v>4.5387060221029258E-5</v>
      </c>
      <c r="T78" s="21">
        <f t="shared" si="37"/>
        <v>1.5431600475149948E-5</v>
      </c>
      <c r="U78" s="21">
        <f t="shared" si="38"/>
        <v>7.417978910738986E-5</v>
      </c>
      <c r="V78" s="22">
        <f t="shared" si="39"/>
        <v>3.3380905098325436E-6</v>
      </c>
      <c r="W78" s="21">
        <f t="shared" si="40"/>
        <v>9.0774120442058518E-7</v>
      </c>
      <c r="X78" s="20">
        <v>53.410734766216201</v>
      </c>
      <c r="Y78" s="20">
        <f t="shared" si="46"/>
        <v>5602.1143460788844</v>
      </c>
      <c r="Z78" s="19">
        <f t="shared" si="47"/>
        <v>2.4260051704504148E-3</v>
      </c>
      <c r="AA78" s="19">
        <f t="shared" si="41"/>
        <v>6.065012926126037E-5</v>
      </c>
      <c r="AB78" s="19">
        <f t="shared" si="42"/>
        <v>2.5471698113207547E-3</v>
      </c>
      <c r="AC78" s="71">
        <f t="shared" si="43"/>
        <v>3.6527663976576585E-3</v>
      </c>
      <c r="AD78" s="73"/>
      <c r="AE78" s="75"/>
    </row>
    <row r="79" spans="1:31" s="3" customFormat="1" ht="16.149999999999999" customHeight="1" x14ac:dyDescent="0.2">
      <c r="A79" s="29">
        <v>75</v>
      </c>
      <c r="B79" s="28" t="s">
        <v>32</v>
      </c>
      <c r="C79" s="20">
        <v>6921</v>
      </c>
      <c r="D79" s="27">
        <f t="shared" si="30"/>
        <v>2.9820354018142976E-3</v>
      </c>
      <c r="E79" s="27">
        <f t="shared" si="31"/>
        <v>1.9085026571611504E-3</v>
      </c>
      <c r="F79" s="23">
        <v>0</v>
      </c>
      <c r="G79" s="23">
        <v>0</v>
      </c>
      <c r="H79" s="23">
        <f t="shared" si="32"/>
        <v>0</v>
      </c>
      <c r="I79" s="26">
        <f t="shared" si="48"/>
        <v>0</v>
      </c>
      <c r="J79" s="26">
        <f t="shared" si="33"/>
        <v>0</v>
      </c>
      <c r="K79" s="24">
        <v>33519</v>
      </c>
      <c r="L79" s="24">
        <v>28477.5</v>
      </c>
      <c r="M79" s="23">
        <f t="shared" si="34"/>
        <v>61996.5</v>
      </c>
      <c r="N79" s="18">
        <f t="shared" si="44"/>
        <v>5.9204185716519628E-5</v>
      </c>
      <c r="O79" s="25">
        <f t="shared" si="45"/>
        <v>1.9537381286451477E-5</v>
      </c>
      <c r="P79" s="24">
        <v>10040</v>
      </c>
      <c r="Q79" s="24">
        <v>4800</v>
      </c>
      <c r="R79" s="23">
        <f t="shared" si="35"/>
        <v>14840</v>
      </c>
      <c r="S79" s="21">
        <f t="shared" si="36"/>
        <v>1.1855094157449557E-5</v>
      </c>
      <c r="T79" s="21">
        <f t="shared" si="37"/>
        <v>4.03073201353285E-6</v>
      </c>
      <c r="U79" s="21">
        <f t="shared" si="38"/>
        <v>2.3568113299984326E-5</v>
      </c>
      <c r="V79" s="22">
        <f t="shared" si="39"/>
        <v>1.0605650984992947E-6</v>
      </c>
      <c r="W79" s="21">
        <f t="shared" si="40"/>
        <v>2.3710188314899114E-7</v>
      </c>
      <c r="X79" s="20">
        <v>50.657433654324002</v>
      </c>
      <c r="Y79" s="20">
        <f t="shared" si="46"/>
        <v>13048.006684378468</v>
      </c>
      <c r="Z79" s="19">
        <f t="shared" si="47"/>
        <v>5.6504615444934372E-3</v>
      </c>
      <c r="AA79" s="19">
        <f t="shared" si="41"/>
        <v>1.4126153861233594E-4</v>
      </c>
      <c r="AB79" s="19">
        <f t="shared" si="42"/>
        <v>2.5471698113207547E-3</v>
      </c>
      <c r="AC79" s="71">
        <f t="shared" si="43"/>
        <v>4.5982316740758892E-3</v>
      </c>
      <c r="AD79" s="73"/>
      <c r="AE79" s="75"/>
    </row>
    <row r="80" spans="1:31" s="3" customFormat="1" ht="16.149999999999999" customHeight="1" x14ac:dyDescent="0.2">
      <c r="A80" s="29">
        <v>76</v>
      </c>
      <c r="B80" s="30" t="s">
        <v>31</v>
      </c>
      <c r="C80" s="20">
        <v>17939</v>
      </c>
      <c r="D80" s="27">
        <f t="shared" si="30"/>
        <v>7.7293358001945802E-3</v>
      </c>
      <c r="E80" s="27">
        <f t="shared" si="31"/>
        <v>4.9467749121245314E-3</v>
      </c>
      <c r="F80" s="23">
        <v>57254.5</v>
      </c>
      <c r="G80" s="23">
        <v>226075</v>
      </c>
      <c r="H80" s="23">
        <f t="shared" si="32"/>
        <v>283329.5</v>
      </c>
      <c r="I80" s="26">
        <f t="shared" si="48"/>
        <v>2.626856596589714E-4</v>
      </c>
      <c r="J80" s="26">
        <f t="shared" si="33"/>
        <v>8.6686267687460566E-5</v>
      </c>
      <c r="K80" s="24">
        <v>15687.41</v>
      </c>
      <c r="L80" s="24">
        <v>145773.85</v>
      </c>
      <c r="M80" s="23">
        <f t="shared" si="34"/>
        <v>161461.26</v>
      </c>
      <c r="N80" s="18">
        <f t="shared" si="44"/>
        <v>1.5418906588377185E-4</v>
      </c>
      <c r="O80" s="25">
        <f t="shared" si="45"/>
        <v>5.0882391741644716E-5</v>
      </c>
      <c r="P80" s="24">
        <v>42219.5</v>
      </c>
      <c r="Q80" s="24">
        <v>123084</v>
      </c>
      <c r="R80" s="23">
        <f t="shared" si="35"/>
        <v>165303.5</v>
      </c>
      <c r="S80" s="21">
        <f t="shared" si="36"/>
        <v>1.3205448497681692E-4</v>
      </c>
      <c r="T80" s="21">
        <f t="shared" si="37"/>
        <v>4.4898524892117756E-5</v>
      </c>
      <c r="U80" s="21">
        <f t="shared" si="38"/>
        <v>1.8246718432122304E-4</v>
      </c>
      <c r="V80" s="22">
        <f t="shared" si="39"/>
        <v>8.2110232944550369E-6</v>
      </c>
      <c r="W80" s="21">
        <f t="shared" si="40"/>
        <v>2.6410896995363383E-6</v>
      </c>
      <c r="X80" s="20">
        <v>52.989493663485597</v>
      </c>
      <c r="Y80" s="20">
        <f t="shared" si="46"/>
        <v>27728.845493658544</v>
      </c>
      <c r="Z80" s="19">
        <f t="shared" si="47"/>
        <v>1.20080238250262E-2</v>
      </c>
      <c r="AA80" s="19">
        <f t="shared" si="41"/>
        <v>3.00200595625655E-4</v>
      </c>
      <c r="AB80" s="19">
        <f t="shared" si="42"/>
        <v>2.5471698113207547E-3</v>
      </c>
      <c r="AC80" s="71">
        <f t="shared" si="43"/>
        <v>7.8049974320649326E-3</v>
      </c>
      <c r="AD80" s="73"/>
      <c r="AE80" s="75"/>
    </row>
    <row r="81" spans="1:31" s="3" customFormat="1" ht="16.149999999999999" customHeight="1" x14ac:dyDescent="0.2">
      <c r="A81" s="29">
        <v>77</v>
      </c>
      <c r="B81" s="30" t="s">
        <v>30</v>
      </c>
      <c r="C81" s="20">
        <v>2683</v>
      </c>
      <c r="D81" s="27">
        <f t="shared" si="30"/>
        <v>1.1560180585273459E-3</v>
      </c>
      <c r="E81" s="27">
        <f t="shared" si="31"/>
        <v>7.3985155745750141E-4</v>
      </c>
      <c r="F81" s="23">
        <v>7776</v>
      </c>
      <c r="G81" s="23">
        <v>0</v>
      </c>
      <c r="H81" s="23">
        <f t="shared" si="32"/>
        <v>7776</v>
      </c>
      <c r="I81" s="26">
        <f t="shared" si="48"/>
        <v>7.2094282081751518E-6</v>
      </c>
      <c r="J81" s="26">
        <f t="shared" si="33"/>
        <v>2.3791113086978003E-6</v>
      </c>
      <c r="K81" s="24">
        <v>5760</v>
      </c>
      <c r="L81" s="24">
        <v>0</v>
      </c>
      <c r="M81" s="23">
        <f t="shared" si="34"/>
        <v>5760</v>
      </c>
      <c r="N81" s="18">
        <f t="shared" si="44"/>
        <v>5.5005703503770869E-6</v>
      </c>
      <c r="O81" s="25">
        <f t="shared" si="45"/>
        <v>1.8151882156244388E-6</v>
      </c>
      <c r="P81" s="24">
        <v>19112.5</v>
      </c>
      <c r="Q81" s="24">
        <v>0</v>
      </c>
      <c r="R81" s="23">
        <f t="shared" si="35"/>
        <v>19112.5</v>
      </c>
      <c r="S81" s="21">
        <f t="shared" si="36"/>
        <v>1.5268226892469992E-5</v>
      </c>
      <c r="T81" s="21">
        <f t="shared" si="37"/>
        <v>5.191197143439798E-6</v>
      </c>
      <c r="U81" s="21">
        <f t="shared" si="38"/>
        <v>9.3854966677620383E-6</v>
      </c>
      <c r="V81" s="22">
        <f t="shared" si="39"/>
        <v>4.223473500492917E-7</v>
      </c>
      <c r="W81" s="21">
        <f t="shared" si="40"/>
        <v>3.0536453784939984E-7</v>
      </c>
      <c r="X81" s="20">
        <v>50.667758036341702</v>
      </c>
      <c r="Y81" s="20">
        <f t="shared" si="46"/>
        <v>5054.1667954449003</v>
      </c>
      <c r="Z81" s="19">
        <f t="shared" si="47"/>
        <v>2.1887155492729881E-3</v>
      </c>
      <c r="AA81" s="19">
        <f t="shared" si="41"/>
        <v>5.4717888731824703E-5</v>
      </c>
      <c r="AB81" s="19">
        <f t="shared" si="42"/>
        <v>2.5471698113207547E-3</v>
      </c>
      <c r="AC81" s="71">
        <f t="shared" si="43"/>
        <v>3.3424669693979795E-3</v>
      </c>
      <c r="AD81" s="73"/>
      <c r="AE81" s="75"/>
    </row>
    <row r="82" spans="1:31" s="3" customFormat="1" ht="16.149999999999999" customHeight="1" x14ac:dyDescent="0.2">
      <c r="A82" s="29">
        <v>78</v>
      </c>
      <c r="B82" s="28" t="s">
        <v>29</v>
      </c>
      <c r="C82" s="20">
        <v>3747</v>
      </c>
      <c r="D82" s="27">
        <f t="shared" si="30"/>
        <v>1.6144612990316679E-3</v>
      </c>
      <c r="E82" s="27">
        <f t="shared" si="31"/>
        <v>1.0332552313802674E-3</v>
      </c>
      <c r="F82" s="23">
        <v>92445.52</v>
      </c>
      <c r="G82" s="23">
        <v>3050</v>
      </c>
      <c r="H82" s="23">
        <f t="shared" si="32"/>
        <v>95495.52</v>
      </c>
      <c r="I82" s="26">
        <f t="shared" si="48"/>
        <v>8.8537563740014708E-5</v>
      </c>
      <c r="J82" s="26">
        <f t="shared" si="33"/>
        <v>2.9217396034204856E-5</v>
      </c>
      <c r="K82" s="24">
        <v>92903.98</v>
      </c>
      <c r="L82" s="24">
        <v>9430</v>
      </c>
      <c r="M82" s="23">
        <f t="shared" si="34"/>
        <v>102333.98</v>
      </c>
      <c r="N82" s="18">
        <f t="shared" si="44"/>
        <v>9.7724870872236414E-5</v>
      </c>
      <c r="O82" s="25">
        <f t="shared" si="45"/>
        <v>3.2249207387838018E-5</v>
      </c>
      <c r="P82" s="24">
        <v>84483.68</v>
      </c>
      <c r="Q82" s="24">
        <v>8740</v>
      </c>
      <c r="R82" s="23">
        <f t="shared" si="35"/>
        <v>93223.679999999993</v>
      </c>
      <c r="S82" s="21">
        <f t="shared" si="36"/>
        <v>7.4472742864147381E-5</v>
      </c>
      <c r="T82" s="21">
        <f t="shared" si="37"/>
        <v>2.5320732573810111E-5</v>
      </c>
      <c r="U82" s="21">
        <f t="shared" si="38"/>
        <v>8.6787335995852974E-5</v>
      </c>
      <c r="V82" s="22">
        <f t="shared" si="39"/>
        <v>3.9054301198133833E-6</v>
      </c>
      <c r="W82" s="21">
        <f t="shared" si="40"/>
        <v>1.4894548572829477E-6</v>
      </c>
      <c r="X82" s="20">
        <v>52.699620408264003</v>
      </c>
      <c r="Y82" s="20">
        <f t="shared" si="46"/>
        <v>5949.9934512821792</v>
      </c>
      <c r="Z82" s="19">
        <f t="shared" si="47"/>
        <v>2.5766548101718123E-3</v>
      </c>
      <c r="AA82" s="19">
        <f t="shared" si="41"/>
        <v>6.441637025429531E-5</v>
      </c>
      <c r="AB82" s="19">
        <f t="shared" si="42"/>
        <v>2.5471698113207547E-3</v>
      </c>
      <c r="AC82" s="71">
        <f t="shared" si="43"/>
        <v>3.6502362979324143E-3</v>
      </c>
      <c r="AD82" s="73"/>
      <c r="AE82" s="75"/>
    </row>
    <row r="83" spans="1:31" s="3" customFormat="1" ht="16.149999999999999" customHeight="1" x14ac:dyDescent="0.2">
      <c r="A83" s="29">
        <v>79</v>
      </c>
      <c r="B83" s="28" t="s">
        <v>28</v>
      </c>
      <c r="C83" s="20">
        <v>45062</v>
      </c>
      <c r="D83" s="27">
        <f t="shared" si="30"/>
        <v>1.9415760623689625E-2</v>
      </c>
      <c r="E83" s="27">
        <f t="shared" si="31"/>
        <v>1.242608679916136E-2</v>
      </c>
      <c r="F83" s="23">
        <v>689586</v>
      </c>
      <c r="G83" s="23">
        <v>946060.5</v>
      </c>
      <c r="H83" s="23">
        <f t="shared" si="32"/>
        <v>1635646.5</v>
      </c>
      <c r="I83" s="26">
        <f t="shared" si="48"/>
        <v>1.516470681031759E-3</v>
      </c>
      <c r="J83" s="26">
        <f t="shared" si="33"/>
        <v>5.0043532474048052E-4</v>
      </c>
      <c r="K83" s="24">
        <v>20484</v>
      </c>
      <c r="L83" s="24">
        <v>1003454</v>
      </c>
      <c r="M83" s="23">
        <f t="shared" si="34"/>
        <v>1023938</v>
      </c>
      <c r="N83" s="18">
        <f t="shared" si="44"/>
        <v>9.7781996587229403E-4</v>
      </c>
      <c r="O83" s="25">
        <f t="shared" si="45"/>
        <v>3.2268058873785707E-4</v>
      </c>
      <c r="P83" s="24">
        <v>9075</v>
      </c>
      <c r="Q83" s="24">
        <v>1272225.5</v>
      </c>
      <c r="R83" s="23">
        <f t="shared" si="35"/>
        <v>1281300.5</v>
      </c>
      <c r="S83" s="21">
        <f t="shared" si="36"/>
        <v>1.0235807325799998E-3</v>
      </c>
      <c r="T83" s="21">
        <f t="shared" si="37"/>
        <v>3.4801744907719996E-4</v>
      </c>
      <c r="U83" s="21">
        <f t="shared" si="38"/>
        <v>1.1711333625555377E-3</v>
      </c>
      <c r="V83" s="22">
        <f t="shared" si="39"/>
        <v>5.2701001314999192E-5</v>
      </c>
      <c r="W83" s="21">
        <f t="shared" si="40"/>
        <v>2.0471614651599997E-5</v>
      </c>
      <c r="X83" s="20">
        <v>53.797324570673297</v>
      </c>
      <c r="Y83" s="20">
        <f t="shared" si="46"/>
        <v>64353.472204584126</v>
      </c>
      <c r="Z83" s="19">
        <f t="shared" si="47"/>
        <v>2.7868380875523058E-2</v>
      </c>
      <c r="AA83" s="19">
        <f t="shared" si="41"/>
        <v>6.9670952188807648E-4</v>
      </c>
      <c r="AB83" s="19">
        <f t="shared" si="42"/>
        <v>2.5471698113207547E-3</v>
      </c>
      <c r="AC83" s="71">
        <f t="shared" si="43"/>
        <v>1.5743138748336789E-2</v>
      </c>
      <c r="AD83" s="73"/>
      <c r="AE83" s="75"/>
    </row>
    <row r="84" spans="1:31" s="3" customFormat="1" ht="16.149999999999999" customHeight="1" x14ac:dyDescent="0.2">
      <c r="A84" s="29">
        <v>80</v>
      </c>
      <c r="B84" s="28" t="s">
        <v>27</v>
      </c>
      <c r="C84" s="20">
        <v>11020</v>
      </c>
      <c r="D84" s="27">
        <f t="shared" si="30"/>
        <v>4.7481621337947637E-3</v>
      </c>
      <c r="E84" s="27">
        <f t="shared" si="31"/>
        <v>3.038823765628649E-3</v>
      </c>
      <c r="F84" s="23">
        <v>171462.58</v>
      </c>
      <c r="G84" s="23">
        <v>3580</v>
      </c>
      <c r="H84" s="23">
        <f t="shared" si="32"/>
        <v>175042.58</v>
      </c>
      <c r="I84" s="26">
        <f t="shared" si="48"/>
        <v>1.622886977731167E-4</v>
      </c>
      <c r="J84" s="26">
        <f t="shared" si="33"/>
        <v>5.3555270265128512E-5</v>
      </c>
      <c r="K84" s="24">
        <v>124062</v>
      </c>
      <c r="L84" s="24">
        <v>25690</v>
      </c>
      <c r="M84" s="23">
        <f t="shared" si="34"/>
        <v>149752</v>
      </c>
      <c r="N84" s="18">
        <f t="shared" si="44"/>
        <v>1.4300718942876207E-4</v>
      </c>
      <c r="O84" s="25">
        <f t="shared" si="45"/>
        <v>4.7192372511491486E-5</v>
      </c>
      <c r="P84" s="24">
        <v>15297.01</v>
      </c>
      <c r="Q84" s="24">
        <v>4172</v>
      </c>
      <c r="R84" s="23">
        <f t="shared" si="35"/>
        <v>19469.010000000002</v>
      </c>
      <c r="S84" s="21">
        <f t="shared" si="36"/>
        <v>1.5553028753526082E-5</v>
      </c>
      <c r="T84" s="21">
        <f t="shared" si="37"/>
        <v>5.2880297761988677E-6</v>
      </c>
      <c r="U84" s="21">
        <f t="shared" si="38"/>
        <v>1.0603567255281887E-4</v>
      </c>
      <c r="V84" s="22">
        <f t="shared" si="39"/>
        <v>4.7716052648768492E-6</v>
      </c>
      <c r="W84" s="21">
        <f t="shared" si="40"/>
        <v>3.1106057507052164E-7</v>
      </c>
      <c r="X84" s="20">
        <v>54.147816437142303</v>
      </c>
      <c r="Y84" s="20">
        <f t="shared" si="46"/>
        <v>15175.398752807914</v>
      </c>
      <c r="Z84" s="19">
        <f t="shared" si="47"/>
        <v>6.5717323074148421E-3</v>
      </c>
      <c r="AA84" s="19">
        <f t="shared" si="41"/>
        <v>1.6429330768537106E-4</v>
      </c>
      <c r="AB84" s="19">
        <f t="shared" si="42"/>
        <v>2.5471698113207547E-3</v>
      </c>
      <c r="AC84" s="71">
        <f t="shared" si="43"/>
        <v>5.755369550474722E-3</v>
      </c>
      <c r="AD84" s="73"/>
      <c r="AE84" s="75"/>
    </row>
    <row r="85" spans="1:31" s="3" customFormat="1" ht="16.149999999999999" customHeight="1" x14ac:dyDescent="0.2">
      <c r="A85" s="29">
        <v>81</v>
      </c>
      <c r="B85" s="28" t="s">
        <v>26</v>
      </c>
      <c r="C85" s="20">
        <v>3355</v>
      </c>
      <c r="D85" s="27">
        <f t="shared" si="30"/>
        <v>1.4455611577932335E-3</v>
      </c>
      <c r="E85" s="27">
        <f t="shared" si="31"/>
        <v>9.2515914098766951E-4</v>
      </c>
      <c r="F85" s="23">
        <v>6964</v>
      </c>
      <c r="G85" s="23">
        <v>300</v>
      </c>
      <c r="H85" s="23">
        <f t="shared" si="32"/>
        <v>7264</v>
      </c>
      <c r="I85" s="26">
        <f t="shared" si="48"/>
        <v>6.7347333467315202E-6</v>
      </c>
      <c r="J85" s="26">
        <f t="shared" si="33"/>
        <v>2.222462004421402E-6</v>
      </c>
      <c r="K85" s="24">
        <v>4478</v>
      </c>
      <c r="L85" s="24">
        <v>2100</v>
      </c>
      <c r="M85" s="23">
        <f t="shared" si="34"/>
        <v>6578</v>
      </c>
      <c r="N85" s="18">
        <f t="shared" si="44"/>
        <v>6.2817277369410546E-6</v>
      </c>
      <c r="O85" s="25">
        <f t="shared" si="45"/>
        <v>2.072970153190548E-6</v>
      </c>
      <c r="P85" s="24">
        <v>11745.2</v>
      </c>
      <c r="Q85" s="24">
        <v>1200</v>
      </c>
      <c r="R85" s="23">
        <f t="shared" si="35"/>
        <v>12945.2</v>
      </c>
      <c r="S85" s="21">
        <f t="shared" si="36"/>
        <v>1.034141272823558E-5</v>
      </c>
      <c r="T85" s="21">
        <f t="shared" si="37"/>
        <v>3.5160803276000974E-6</v>
      </c>
      <c r="U85" s="21">
        <f t="shared" si="38"/>
        <v>7.811512485212047E-6</v>
      </c>
      <c r="V85" s="22">
        <f t="shared" si="39"/>
        <v>3.5151806183454209E-7</v>
      </c>
      <c r="W85" s="21">
        <f t="shared" si="40"/>
        <v>2.0682825456471162E-7</v>
      </c>
      <c r="X85" s="20">
        <v>50.930152286702899</v>
      </c>
      <c r="Y85" s="20">
        <f t="shared" si="46"/>
        <v>6191.8867697730702</v>
      </c>
      <c r="Z85" s="19">
        <f t="shared" si="47"/>
        <v>2.681407124227497E-3</v>
      </c>
      <c r="AA85" s="19">
        <f t="shared" si="41"/>
        <v>6.7035178105687423E-5</v>
      </c>
      <c r="AB85" s="19">
        <f t="shared" si="42"/>
        <v>2.5471698113207547E-3</v>
      </c>
      <c r="AC85" s="71">
        <f t="shared" si="43"/>
        <v>3.539922476730511E-3</v>
      </c>
      <c r="AD85" s="73"/>
      <c r="AE85" s="75"/>
    </row>
    <row r="86" spans="1:31" s="3" customFormat="1" ht="16.149999999999999" customHeight="1" x14ac:dyDescent="0.2">
      <c r="A86" s="29">
        <v>82</v>
      </c>
      <c r="B86" s="28" t="s">
        <v>25</v>
      </c>
      <c r="C86" s="20">
        <v>3512</v>
      </c>
      <c r="D86" s="27">
        <f t="shared" si="30"/>
        <v>1.5132073878300555E-3</v>
      </c>
      <c r="E86" s="27">
        <f t="shared" si="31"/>
        <v>9.6845272821123552E-4</v>
      </c>
      <c r="F86" s="23">
        <v>0</v>
      </c>
      <c r="G86" s="23">
        <v>0</v>
      </c>
      <c r="H86" s="23">
        <f t="shared" si="32"/>
        <v>0</v>
      </c>
      <c r="I86" s="26">
        <f t="shared" si="48"/>
        <v>0</v>
      </c>
      <c r="J86" s="26">
        <f t="shared" si="33"/>
        <v>0</v>
      </c>
      <c r="K86" s="24">
        <v>28885</v>
      </c>
      <c r="L86" s="24">
        <v>0</v>
      </c>
      <c r="M86" s="23">
        <f t="shared" si="34"/>
        <v>28885</v>
      </c>
      <c r="N86" s="18">
        <f t="shared" si="44"/>
        <v>2.7584023362958705E-5</v>
      </c>
      <c r="O86" s="25">
        <f t="shared" si="45"/>
        <v>9.1027277097763732E-6</v>
      </c>
      <c r="P86" s="24">
        <v>20675</v>
      </c>
      <c r="Q86" s="24">
        <v>0</v>
      </c>
      <c r="R86" s="23">
        <f t="shared" si="35"/>
        <v>20675</v>
      </c>
      <c r="S86" s="21">
        <f t="shared" si="36"/>
        <v>1.6516446880409002E-5</v>
      </c>
      <c r="T86" s="21">
        <f t="shared" si="37"/>
        <v>5.6155919393390611E-6</v>
      </c>
      <c r="U86" s="21">
        <f t="shared" si="38"/>
        <v>1.4718319649115435E-5</v>
      </c>
      <c r="V86" s="22">
        <f t="shared" si="39"/>
        <v>6.6232438421019455E-7</v>
      </c>
      <c r="W86" s="21">
        <f t="shared" si="40"/>
        <v>3.3032893760818006E-7</v>
      </c>
      <c r="X86" s="20">
        <v>55.370599847421801</v>
      </c>
      <c r="Y86" s="20">
        <f t="shared" si="46"/>
        <v>4211.0308057004313</v>
      </c>
      <c r="Z86" s="19">
        <f t="shared" si="47"/>
        <v>1.8235940711752421E-3</v>
      </c>
      <c r="AA86" s="19">
        <f t="shared" si="41"/>
        <v>4.5589851779381057E-5</v>
      </c>
      <c r="AB86" s="19">
        <f t="shared" si="42"/>
        <v>2.5471698113207547E-3</v>
      </c>
      <c r="AC86" s="71">
        <f t="shared" si="43"/>
        <v>3.5622050446331897E-3</v>
      </c>
      <c r="AD86" s="73"/>
      <c r="AE86" s="75"/>
    </row>
    <row r="87" spans="1:31" s="3" customFormat="1" ht="16.149999999999999" customHeight="1" x14ac:dyDescent="0.2">
      <c r="A87" s="29">
        <v>83</v>
      </c>
      <c r="B87" s="30" t="s">
        <v>24</v>
      </c>
      <c r="C87" s="20">
        <v>1915</v>
      </c>
      <c r="D87" s="27">
        <f t="shared" si="30"/>
        <v>8.2511165936633151E-4</v>
      </c>
      <c r="E87" s="27">
        <f t="shared" si="31"/>
        <v>5.2807146199445221E-4</v>
      </c>
      <c r="F87" s="23">
        <v>1258839.51</v>
      </c>
      <c r="G87" s="23">
        <v>1243585</v>
      </c>
      <c r="H87" s="23">
        <f t="shared" si="32"/>
        <v>2502424.5099999998</v>
      </c>
      <c r="I87" s="26">
        <f t="shared" si="48"/>
        <v>2.320093859467963E-3</v>
      </c>
      <c r="J87" s="26">
        <f t="shared" si="33"/>
        <v>7.6563097362442782E-4</v>
      </c>
      <c r="K87" s="24">
        <v>1400863</v>
      </c>
      <c r="L87" s="24">
        <v>901804</v>
      </c>
      <c r="M87" s="23">
        <f t="shared" si="34"/>
        <v>2302667</v>
      </c>
      <c r="N87" s="18">
        <f t="shared" si="44"/>
        <v>2.1989551782971798E-3</v>
      </c>
      <c r="O87" s="25">
        <f t="shared" si="45"/>
        <v>7.2565520883806941E-4</v>
      </c>
      <c r="P87" s="24">
        <v>2111674.7999999998</v>
      </c>
      <c r="Q87" s="24">
        <v>1081412</v>
      </c>
      <c r="R87" s="23">
        <f t="shared" si="35"/>
        <v>3193086.8</v>
      </c>
      <c r="S87" s="21">
        <f t="shared" si="36"/>
        <v>2.5508318508698992E-3</v>
      </c>
      <c r="T87" s="21">
        <f t="shared" si="37"/>
        <v>8.6728282929576577E-4</v>
      </c>
      <c r="U87" s="21">
        <f t="shared" si="38"/>
        <v>2.3585690117582632E-3</v>
      </c>
      <c r="V87" s="22">
        <f t="shared" si="39"/>
        <v>1.0613560552912184E-4</v>
      </c>
      <c r="W87" s="21">
        <f t="shared" si="40"/>
        <v>5.1016637017397986E-5</v>
      </c>
      <c r="X87" s="20">
        <v>55.268992057506999</v>
      </c>
      <c r="Y87" s="20">
        <f t="shared" si="46"/>
        <v>2324.4935585576668</v>
      </c>
      <c r="Z87" s="19">
        <f t="shared" si="47"/>
        <v>1.0066258993243649E-3</v>
      </c>
      <c r="AA87" s="19">
        <f t="shared" si="41"/>
        <v>2.5165647483109125E-5</v>
      </c>
      <c r="AB87" s="19">
        <f t="shared" si="42"/>
        <v>2.5471698113207547E-3</v>
      </c>
      <c r="AC87" s="71">
        <f t="shared" si="43"/>
        <v>3.2575591633448361E-3</v>
      </c>
      <c r="AD87" s="73"/>
      <c r="AE87" s="75"/>
    </row>
    <row r="88" spans="1:31" s="3" customFormat="1" ht="16.149999999999999" customHeight="1" x14ac:dyDescent="0.2">
      <c r="A88" s="29">
        <v>84</v>
      </c>
      <c r="B88" s="28" t="s">
        <v>23</v>
      </c>
      <c r="C88" s="20">
        <v>7037</v>
      </c>
      <c r="D88" s="27">
        <f t="shared" si="30"/>
        <v>3.0320160558542425E-3</v>
      </c>
      <c r="E88" s="27">
        <f t="shared" si="31"/>
        <v>1.9404902757467152E-3</v>
      </c>
      <c r="F88" s="23">
        <v>0</v>
      </c>
      <c r="G88" s="23">
        <v>0</v>
      </c>
      <c r="H88" s="23">
        <f t="shared" si="32"/>
        <v>0</v>
      </c>
      <c r="I88" s="26">
        <f t="shared" si="48"/>
        <v>0</v>
      </c>
      <c r="J88" s="26">
        <f t="shared" si="33"/>
        <v>0</v>
      </c>
      <c r="K88" s="24">
        <v>0</v>
      </c>
      <c r="L88" s="24">
        <v>0</v>
      </c>
      <c r="M88" s="23">
        <f t="shared" si="34"/>
        <v>0</v>
      </c>
      <c r="N88" s="18">
        <f t="shared" si="44"/>
        <v>0</v>
      </c>
      <c r="O88" s="25">
        <f t="shared" si="45"/>
        <v>0</v>
      </c>
      <c r="P88" s="24">
        <v>31187.759999999998</v>
      </c>
      <c r="Q88" s="24">
        <v>0</v>
      </c>
      <c r="R88" s="23">
        <f t="shared" si="35"/>
        <v>31187.759999999998</v>
      </c>
      <c r="S88" s="21">
        <f t="shared" si="36"/>
        <v>2.4914678663068667E-5</v>
      </c>
      <c r="T88" s="21">
        <f t="shared" si="37"/>
        <v>8.4709907454433477E-6</v>
      </c>
      <c r="U88" s="21">
        <f t="shared" si="38"/>
        <v>8.4709907454433477E-6</v>
      </c>
      <c r="V88" s="22">
        <f t="shared" si="39"/>
        <v>3.8119458354495065E-7</v>
      </c>
      <c r="W88" s="21">
        <f t="shared" si="40"/>
        <v>4.9829357326137334E-7</v>
      </c>
      <c r="X88" s="20">
        <v>53.2971545292461</v>
      </c>
      <c r="Y88" s="20">
        <f t="shared" si="46"/>
        <v>10562.074672912411</v>
      </c>
      <c r="Z88" s="19">
        <f t="shared" si="47"/>
        <v>4.5739244478477615E-3</v>
      </c>
      <c r="AA88" s="19">
        <f t="shared" si="41"/>
        <v>1.1434811119619404E-4</v>
      </c>
      <c r="AB88" s="19">
        <f t="shared" si="42"/>
        <v>2.5471698113207547E-3</v>
      </c>
      <c r="AC88" s="71">
        <f t="shared" si="43"/>
        <v>4.6028876864204708E-3</v>
      </c>
      <c r="AD88" s="73"/>
      <c r="AE88" s="75"/>
    </row>
    <row r="89" spans="1:31" s="3" customFormat="1" ht="16.149999999999999" customHeight="1" x14ac:dyDescent="0.2">
      <c r="A89" s="29">
        <v>85</v>
      </c>
      <c r="B89" s="28" t="s">
        <v>22</v>
      </c>
      <c r="C89" s="20">
        <v>16680</v>
      </c>
      <c r="D89" s="27">
        <f t="shared" si="30"/>
        <v>7.1868733567782813E-3</v>
      </c>
      <c r="E89" s="27">
        <f t="shared" si="31"/>
        <v>4.5995989483380998E-3</v>
      </c>
      <c r="F89" s="23">
        <v>77818.44</v>
      </c>
      <c r="G89" s="23">
        <v>13580</v>
      </c>
      <c r="H89" s="23">
        <f t="shared" si="32"/>
        <v>91398.44</v>
      </c>
      <c r="I89" s="26">
        <f t="shared" si="48"/>
        <v>8.473900353899229E-5</v>
      </c>
      <c r="J89" s="26">
        <f t="shared" si="33"/>
        <v>2.7963871167867458E-5</v>
      </c>
      <c r="K89" s="24">
        <v>30516.38</v>
      </c>
      <c r="L89" s="24">
        <v>46425</v>
      </c>
      <c r="M89" s="23">
        <f t="shared" si="34"/>
        <v>76941.38</v>
      </c>
      <c r="N89" s="18">
        <f t="shared" si="44"/>
        <v>7.3475950268245938E-5</v>
      </c>
      <c r="O89" s="25">
        <f t="shared" si="45"/>
        <v>2.4247063588521161E-5</v>
      </c>
      <c r="P89" s="24">
        <v>91988.479999999996</v>
      </c>
      <c r="Q89" s="24">
        <v>90214</v>
      </c>
      <c r="R89" s="23">
        <f t="shared" si="35"/>
        <v>182202.47999999998</v>
      </c>
      <c r="S89" s="21">
        <f t="shared" si="36"/>
        <v>1.4555441752835713E-4</v>
      </c>
      <c r="T89" s="21">
        <f t="shared" si="37"/>
        <v>4.9488501959641426E-5</v>
      </c>
      <c r="U89" s="21">
        <f t="shared" si="38"/>
        <v>1.0169943671603004E-4</v>
      </c>
      <c r="V89" s="22">
        <f t="shared" si="39"/>
        <v>4.5764746522213518E-6</v>
      </c>
      <c r="W89" s="21">
        <f t="shared" si="40"/>
        <v>2.9110883505671426E-6</v>
      </c>
      <c r="X89" s="20">
        <v>51.747656674820597</v>
      </c>
      <c r="Y89" s="20">
        <f t="shared" si="46"/>
        <v>28798.707018277284</v>
      </c>
      <c r="Z89" s="19">
        <f t="shared" si="47"/>
        <v>1.2471329182619926E-2</v>
      </c>
      <c r="AA89" s="19">
        <f t="shared" si="41"/>
        <v>3.1178322956549817E-4</v>
      </c>
      <c r="AB89" s="19">
        <f t="shared" si="42"/>
        <v>2.5471698113207547E-3</v>
      </c>
      <c r="AC89" s="71">
        <f t="shared" si="43"/>
        <v>7.4660395522271406E-3</v>
      </c>
      <c r="AD89" s="73"/>
      <c r="AE89" s="75"/>
    </row>
    <row r="90" spans="1:31" s="3" customFormat="1" ht="16.149999999999999" customHeight="1" x14ac:dyDescent="0.2">
      <c r="A90" s="29">
        <v>86</v>
      </c>
      <c r="B90" s="28" t="s">
        <v>21</v>
      </c>
      <c r="C90" s="20">
        <v>2133</v>
      </c>
      <c r="D90" s="27">
        <f t="shared" si="30"/>
        <v>9.1904081954484863E-4</v>
      </c>
      <c r="E90" s="27">
        <f t="shared" si="31"/>
        <v>5.8818612450870313E-4</v>
      </c>
      <c r="F90" s="23">
        <v>20790</v>
      </c>
      <c r="G90" s="23">
        <v>0</v>
      </c>
      <c r="H90" s="23">
        <f t="shared" si="32"/>
        <v>20790</v>
      </c>
      <c r="I90" s="26">
        <f t="shared" si="48"/>
        <v>1.9275207362134954E-5</v>
      </c>
      <c r="J90" s="26">
        <f t="shared" si="33"/>
        <v>6.3608184295045352E-6</v>
      </c>
      <c r="K90" s="24">
        <v>11842</v>
      </c>
      <c r="L90" s="24">
        <v>0</v>
      </c>
      <c r="M90" s="23">
        <f t="shared" si="34"/>
        <v>11842</v>
      </c>
      <c r="N90" s="18">
        <f t="shared" si="44"/>
        <v>1.1308637862702337E-5</v>
      </c>
      <c r="O90" s="25">
        <f t="shared" si="45"/>
        <v>3.7318504946917714E-6</v>
      </c>
      <c r="P90" s="24">
        <v>6513</v>
      </c>
      <c r="Q90" s="24">
        <v>0</v>
      </c>
      <c r="R90" s="23">
        <f t="shared" si="35"/>
        <v>6513</v>
      </c>
      <c r="S90" s="21">
        <f t="shared" si="36"/>
        <v>5.2029803401259413E-6</v>
      </c>
      <c r="T90" s="21">
        <f t="shared" si="37"/>
        <v>1.7690133156428201E-6</v>
      </c>
      <c r="U90" s="21">
        <f t="shared" si="38"/>
        <v>1.1861682239839127E-5</v>
      </c>
      <c r="V90" s="22">
        <f t="shared" si="39"/>
        <v>5.3377570079276071E-7</v>
      </c>
      <c r="W90" s="21">
        <f t="shared" si="40"/>
        <v>1.0405960680251883E-7</v>
      </c>
      <c r="X90" s="20">
        <v>50.617111523905002</v>
      </c>
      <c r="Y90" s="20">
        <f t="shared" si="46"/>
        <v>4033.819883000745</v>
      </c>
      <c r="Z90" s="19">
        <f t="shared" si="47"/>
        <v>1.7468525789151564E-3</v>
      </c>
      <c r="AA90" s="19">
        <f t="shared" si="41"/>
        <v>4.3671314472878912E-5</v>
      </c>
      <c r="AB90" s="19">
        <f t="shared" si="42"/>
        <v>2.5471698113207547E-3</v>
      </c>
      <c r="AC90" s="71">
        <f t="shared" si="43"/>
        <v>3.1796650856099323E-3</v>
      </c>
      <c r="AD90" s="73"/>
      <c r="AE90" s="75"/>
    </row>
    <row r="91" spans="1:31" s="3" customFormat="1" ht="16.149999999999999" customHeight="1" x14ac:dyDescent="0.2">
      <c r="A91" s="29">
        <v>87</v>
      </c>
      <c r="B91" s="28" t="s">
        <v>20</v>
      </c>
      <c r="C91" s="20">
        <v>5464</v>
      </c>
      <c r="D91" s="27">
        <f t="shared" si="30"/>
        <v>2.3542611523643003E-3</v>
      </c>
      <c r="E91" s="27">
        <f t="shared" si="31"/>
        <v>1.5067271375131521E-3</v>
      </c>
      <c r="F91" s="23">
        <v>0</v>
      </c>
      <c r="G91" s="23">
        <v>0</v>
      </c>
      <c r="H91" s="23">
        <f t="shared" si="32"/>
        <v>0</v>
      </c>
      <c r="I91" s="26">
        <f t="shared" si="48"/>
        <v>0</v>
      </c>
      <c r="J91" s="26">
        <f t="shared" si="33"/>
        <v>0</v>
      </c>
      <c r="K91" s="24">
        <v>0</v>
      </c>
      <c r="L91" s="24">
        <v>0</v>
      </c>
      <c r="M91" s="23">
        <f t="shared" si="34"/>
        <v>0</v>
      </c>
      <c r="N91" s="18">
        <f t="shared" si="44"/>
        <v>0</v>
      </c>
      <c r="O91" s="25">
        <f t="shared" si="45"/>
        <v>0</v>
      </c>
      <c r="P91" s="24">
        <v>26669</v>
      </c>
      <c r="Q91" s="24">
        <v>405</v>
      </c>
      <c r="R91" s="23">
        <f t="shared" si="35"/>
        <v>27074</v>
      </c>
      <c r="S91" s="21">
        <f t="shared" si="36"/>
        <v>2.1628357090214915E-5</v>
      </c>
      <c r="T91" s="21">
        <f t="shared" si="37"/>
        <v>7.3536414106730713E-6</v>
      </c>
      <c r="U91" s="21">
        <f t="shared" si="38"/>
        <v>7.3536414106730713E-6</v>
      </c>
      <c r="V91" s="22">
        <f t="shared" si="39"/>
        <v>3.309138634802882E-7</v>
      </c>
      <c r="W91" s="21">
        <f t="shared" si="40"/>
        <v>4.325671418042983E-7</v>
      </c>
      <c r="X91" s="20">
        <v>51.139743750078402</v>
      </c>
      <c r="Y91" s="20">
        <f t="shared" si="46"/>
        <v>9917.4512857776226</v>
      </c>
      <c r="Z91" s="19">
        <f t="shared" si="47"/>
        <v>4.2947691908193399E-3</v>
      </c>
      <c r="AA91" s="19">
        <f t="shared" si="41"/>
        <v>1.073692297704835E-4</v>
      </c>
      <c r="AB91" s="19">
        <f t="shared" si="42"/>
        <v>2.5471698113207547E-3</v>
      </c>
      <c r="AC91" s="71">
        <f t="shared" si="43"/>
        <v>4.1620296596096753E-3</v>
      </c>
      <c r="AD91" s="73"/>
      <c r="AE91" s="75"/>
    </row>
    <row r="92" spans="1:31" s="3" customFormat="1" ht="16.149999999999999" customHeight="1" x14ac:dyDescent="0.2">
      <c r="A92" s="29">
        <v>88</v>
      </c>
      <c r="B92" s="30" t="s">
        <v>19</v>
      </c>
      <c r="C92" s="20">
        <v>1917</v>
      </c>
      <c r="D92" s="27">
        <f t="shared" si="30"/>
        <v>8.2597339478081332E-4</v>
      </c>
      <c r="E92" s="27">
        <f t="shared" si="31"/>
        <v>5.2862297265972053E-4</v>
      </c>
      <c r="F92" s="23">
        <v>0</v>
      </c>
      <c r="G92" s="23">
        <v>0</v>
      </c>
      <c r="H92" s="23">
        <f t="shared" si="32"/>
        <v>0</v>
      </c>
      <c r="I92" s="26">
        <f t="shared" si="48"/>
        <v>0</v>
      </c>
      <c r="J92" s="26">
        <f t="shared" si="33"/>
        <v>0</v>
      </c>
      <c r="K92" s="24">
        <v>8760</v>
      </c>
      <c r="L92" s="24">
        <v>0</v>
      </c>
      <c r="M92" s="23">
        <f t="shared" si="34"/>
        <v>8760</v>
      </c>
      <c r="N92" s="18">
        <f t="shared" si="44"/>
        <v>8.3654507411984858E-6</v>
      </c>
      <c r="O92" s="25">
        <f t="shared" si="45"/>
        <v>2.7605987445955006E-6</v>
      </c>
      <c r="P92" s="24">
        <v>22760</v>
      </c>
      <c r="Q92" s="24">
        <v>0</v>
      </c>
      <c r="R92" s="23">
        <f t="shared" si="35"/>
        <v>22760</v>
      </c>
      <c r="S92" s="21">
        <f t="shared" si="36"/>
        <v>1.8182071632314819E-5</v>
      </c>
      <c r="T92" s="21">
        <f t="shared" si="37"/>
        <v>6.1819043549870386E-6</v>
      </c>
      <c r="U92" s="21">
        <f t="shared" si="38"/>
        <v>8.9425030995825391E-6</v>
      </c>
      <c r="V92" s="22">
        <f t="shared" si="39"/>
        <v>4.0241263948121425E-7</v>
      </c>
      <c r="W92" s="21">
        <f t="shared" si="40"/>
        <v>3.6364143264629641E-7</v>
      </c>
      <c r="X92" s="20">
        <v>52.540547336063703</v>
      </c>
      <c r="Y92" s="20">
        <f t="shared" si="46"/>
        <v>3088.4716221851104</v>
      </c>
      <c r="Z92" s="19">
        <f t="shared" si="47"/>
        <v>1.3374679025348391E-3</v>
      </c>
      <c r="AA92" s="19">
        <f t="shared" si="41"/>
        <v>3.3436697563370981E-5</v>
      </c>
      <c r="AB92" s="19">
        <f t="shared" si="42"/>
        <v>2.5471698113207547E-3</v>
      </c>
      <c r="AC92" s="71">
        <f t="shared" si="43"/>
        <v>3.1099955356159738E-3</v>
      </c>
      <c r="AD92" s="73"/>
      <c r="AE92" s="75"/>
    </row>
    <row r="93" spans="1:31" s="3" customFormat="1" ht="16.149999999999999" customHeight="1" x14ac:dyDescent="0.2">
      <c r="A93" s="29">
        <v>89</v>
      </c>
      <c r="B93" s="28" t="s">
        <v>18</v>
      </c>
      <c r="C93" s="20">
        <v>40495</v>
      </c>
      <c r="D93" s="27">
        <f t="shared" si="30"/>
        <v>1.7447987804720413E-2</v>
      </c>
      <c r="E93" s="27">
        <f t="shared" si="31"/>
        <v>1.1166712195021064E-2</v>
      </c>
      <c r="F93" s="23">
        <v>812930.5</v>
      </c>
      <c r="G93" s="23">
        <v>1774445.28</v>
      </c>
      <c r="H93" s="23">
        <f t="shared" si="32"/>
        <v>2587375.7800000003</v>
      </c>
      <c r="I93" s="26">
        <f t="shared" si="48"/>
        <v>2.398855444120523E-3</v>
      </c>
      <c r="J93" s="26">
        <f t="shared" si="33"/>
        <v>7.9162229655977258E-4</v>
      </c>
      <c r="K93" s="24">
        <v>1030117.99</v>
      </c>
      <c r="L93" s="24">
        <v>1543070.79</v>
      </c>
      <c r="M93" s="23">
        <f t="shared" si="34"/>
        <v>2573188.7800000003</v>
      </c>
      <c r="N93" s="18">
        <f t="shared" si="44"/>
        <v>2.45729269256788E-3</v>
      </c>
      <c r="O93" s="25">
        <f t="shared" si="45"/>
        <v>8.109065885474004E-4</v>
      </c>
      <c r="P93" s="24">
        <v>1102499.6100000001</v>
      </c>
      <c r="Q93" s="24">
        <v>1757771.21</v>
      </c>
      <c r="R93" s="23">
        <f t="shared" si="35"/>
        <v>2860270.8200000003</v>
      </c>
      <c r="S93" s="21">
        <f t="shared" si="36"/>
        <v>2.2849582134033329E-3</v>
      </c>
      <c r="T93" s="21">
        <f t="shared" si="37"/>
        <v>7.7688579255713326E-4</v>
      </c>
      <c r="U93" s="21">
        <f t="shared" si="38"/>
        <v>2.3794146776643064E-3</v>
      </c>
      <c r="V93" s="22">
        <f t="shared" si="39"/>
        <v>1.0707366049489379E-4</v>
      </c>
      <c r="W93" s="21">
        <f t="shared" si="40"/>
        <v>4.5699164268066662E-5</v>
      </c>
      <c r="X93" s="20">
        <v>56.026230148359701</v>
      </c>
      <c r="Y93" s="20">
        <f t="shared" si="46"/>
        <v>44689.508156700453</v>
      </c>
      <c r="Z93" s="19">
        <f t="shared" si="47"/>
        <v>1.9352867713049469E-2</v>
      </c>
      <c r="AA93" s="19">
        <f t="shared" si="41"/>
        <v>4.8382169282623676E-4</v>
      </c>
      <c r="AB93" s="19">
        <f t="shared" si="42"/>
        <v>2.5471698113207547E-3</v>
      </c>
      <c r="AC93" s="71">
        <f t="shared" si="43"/>
        <v>1.4350476523931014E-2</v>
      </c>
      <c r="AD93" s="73"/>
      <c r="AE93" s="75"/>
    </row>
    <row r="94" spans="1:31" s="3" customFormat="1" ht="16.149999999999999" customHeight="1" x14ac:dyDescent="0.2">
      <c r="A94" s="29">
        <v>90</v>
      </c>
      <c r="B94" s="28" t="s">
        <v>17</v>
      </c>
      <c r="C94" s="20">
        <v>7503</v>
      </c>
      <c r="D94" s="27">
        <f t="shared" si="30"/>
        <v>3.2328004074285038E-3</v>
      </c>
      <c r="E94" s="27">
        <f t="shared" si="31"/>
        <v>2.0689922607542424E-3</v>
      </c>
      <c r="F94" s="23">
        <v>8331.5</v>
      </c>
      <c r="G94" s="23">
        <v>1705</v>
      </c>
      <c r="H94" s="23">
        <f t="shared" si="32"/>
        <v>10036.5</v>
      </c>
      <c r="I94" s="26">
        <f t="shared" si="48"/>
        <v>9.3052245642168091E-6</v>
      </c>
      <c r="J94" s="26">
        <f t="shared" si="33"/>
        <v>3.0707241061915473E-6</v>
      </c>
      <c r="K94" s="24">
        <v>49357.5</v>
      </c>
      <c r="L94" s="24">
        <v>6823</v>
      </c>
      <c r="M94" s="23">
        <f t="shared" si="34"/>
        <v>56180.5</v>
      </c>
      <c r="N94" s="18">
        <f t="shared" si="44"/>
        <v>5.3650137598847209E-5</v>
      </c>
      <c r="O94" s="25">
        <f t="shared" si="45"/>
        <v>1.7704545407619579E-5</v>
      </c>
      <c r="P94" s="24">
        <v>9038</v>
      </c>
      <c r="Q94" s="24">
        <v>8278</v>
      </c>
      <c r="R94" s="23">
        <f t="shared" si="35"/>
        <v>17316</v>
      </c>
      <c r="S94" s="21">
        <f t="shared" si="36"/>
        <v>1.3833073479137234E-5</v>
      </c>
      <c r="T94" s="21">
        <f t="shared" si="37"/>
        <v>4.7032449829066599E-6</v>
      </c>
      <c r="U94" s="21">
        <f t="shared" si="38"/>
        <v>2.5478514496717788E-5</v>
      </c>
      <c r="V94" s="22">
        <f t="shared" si="39"/>
        <v>1.1465331523523004E-6</v>
      </c>
      <c r="W94" s="21">
        <f t="shared" si="40"/>
        <v>2.7666146958274466E-7</v>
      </c>
      <c r="X94" s="20">
        <v>51.884072562114902</v>
      </c>
      <c r="Y94" s="20">
        <f t="shared" si="46"/>
        <v>12805.212799275389</v>
      </c>
      <c r="Z94" s="19">
        <f t="shared" si="47"/>
        <v>5.5453192385306735E-3</v>
      </c>
      <c r="AA94" s="19">
        <f t="shared" si="41"/>
        <v>1.3863298096326683E-4</v>
      </c>
      <c r="AB94" s="19">
        <f t="shared" si="42"/>
        <v>2.5471698113207547E-3</v>
      </c>
      <c r="AC94" s="71">
        <f t="shared" si="43"/>
        <v>4.7562182476601992E-3</v>
      </c>
      <c r="AD94" s="73"/>
      <c r="AE94" s="75"/>
    </row>
    <row r="95" spans="1:31" s="3" customFormat="1" ht="16.149999999999999" customHeight="1" x14ac:dyDescent="0.2">
      <c r="A95" s="29">
        <v>91</v>
      </c>
      <c r="B95" s="28" t="s">
        <v>16</v>
      </c>
      <c r="C95" s="20">
        <v>12700</v>
      </c>
      <c r="D95" s="27">
        <f t="shared" si="30"/>
        <v>5.4720198819594827E-3</v>
      </c>
      <c r="E95" s="27">
        <f t="shared" si="31"/>
        <v>3.5020927244540688E-3</v>
      </c>
      <c r="F95" s="23">
        <v>262594.46999999997</v>
      </c>
      <c r="G95" s="23">
        <v>360.3</v>
      </c>
      <c r="H95" s="23">
        <f t="shared" si="32"/>
        <v>262954.76999999996</v>
      </c>
      <c r="I95" s="26">
        <f t="shared" si="48"/>
        <v>2.4379546506072644E-4</v>
      </c>
      <c r="J95" s="26">
        <f t="shared" si="33"/>
        <v>8.0452503470039729E-5</v>
      </c>
      <c r="K95" s="24">
        <v>0</v>
      </c>
      <c r="L95" s="24">
        <v>0</v>
      </c>
      <c r="M95" s="23">
        <f t="shared" si="34"/>
        <v>0</v>
      </c>
      <c r="N95" s="18">
        <f t="shared" si="44"/>
        <v>0</v>
      </c>
      <c r="O95" s="25">
        <f t="shared" si="45"/>
        <v>0</v>
      </c>
      <c r="P95" s="24">
        <v>69370.23</v>
      </c>
      <c r="Q95" s="24">
        <v>33865.5</v>
      </c>
      <c r="R95" s="23">
        <f t="shared" si="35"/>
        <v>103235.73</v>
      </c>
      <c r="S95" s="21">
        <f t="shared" si="36"/>
        <v>8.2470977059504038E-5</v>
      </c>
      <c r="T95" s="21">
        <f t="shared" si="37"/>
        <v>2.8040132200231376E-5</v>
      </c>
      <c r="U95" s="21">
        <f t="shared" si="38"/>
        <v>1.084926356702711E-4</v>
      </c>
      <c r="V95" s="22">
        <f t="shared" si="39"/>
        <v>4.8821686051621992E-6</v>
      </c>
      <c r="W95" s="21">
        <f t="shared" si="40"/>
        <v>1.6494195411900808E-6</v>
      </c>
      <c r="X95" s="20">
        <v>53.452750880160899</v>
      </c>
      <c r="Y95" s="20">
        <f t="shared" si="46"/>
        <v>18774.149292476868</v>
      </c>
      <c r="Z95" s="19">
        <f t="shared" si="47"/>
        <v>8.1301773653078401E-3</v>
      </c>
      <c r="AA95" s="19">
        <f t="shared" si="41"/>
        <v>2.0325443413269601E-4</v>
      </c>
      <c r="AB95" s="19">
        <f t="shared" si="42"/>
        <v>2.5471698113207547E-3</v>
      </c>
      <c r="AC95" s="71">
        <f t="shared" si="43"/>
        <v>6.2590485580538719E-3</v>
      </c>
      <c r="AD95" s="73"/>
      <c r="AE95" s="75"/>
    </row>
    <row r="96" spans="1:31" s="3" customFormat="1" ht="16.149999999999999" customHeight="1" x14ac:dyDescent="0.2">
      <c r="A96" s="29">
        <v>92</v>
      </c>
      <c r="B96" s="28" t="s">
        <v>15</v>
      </c>
      <c r="C96" s="20">
        <v>7888</v>
      </c>
      <c r="D96" s="27">
        <f t="shared" si="30"/>
        <v>3.3986844747162519E-3</v>
      </c>
      <c r="E96" s="27">
        <f t="shared" si="31"/>
        <v>2.1751580638184015E-3</v>
      </c>
      <c r="F96" s="23">
        <v>11104.63</v>
      </c>
      <c r="G96" s="23">
        <v>0</v>
      </c>
      <c r="H96" s="23">
        <f t="shared" si="32"/>
        <v>11104.63</v>
      </c>
      <c r="I96" s="26">
        <f t="shared" si="48"/>
        <v>1.0295528904751546E-5</v>
      </c>
      <c r="J96" s="26">
        <f t="shared" si="33"/>
        <v>3.3975245385680101E-6</v>
      </c>
      <c r="K96" s="24">
        <v>13828.33</v>
      </c>
      <c r="L96" s="24">
        <v>0</v>
      </c>
      <c r="M96" s="23">
        <f t="shared" si="34"/>
        <v>13828.33</v>
      </c>
      <c r="N96" s="18">
        <f t="shared" si="44"/>
        <v>1.3205503818269093E-5</v>
      </c>
      <c r="O96" s="25">
        <f t="shared" si="45"/>
        <v>4.3578162600288009E-6</v>
      </c>
      <c r="P96" s="24">
        <v>9226.32</v>
      </c>
      <c r="Q96" s="24">
        <v>0</v>
      </c>
      <c r="R96" s="23">
        <f t="shared" si="35"/>
        <v>9226.32</v>
      </c>
      <c r="S96" s="21">
        <f t="shared" si="36"/>
        <v>7.3705453050377356E-6</v>
      </c>
      <c r="T96" s="21">
        <f t="shared" si="37"/>
        <v>2.5059854037128302E-6</v>
      </c>
      <c r="U96" s="21">
        <f t="shared" si="38"/>
        <v>1.0261326202309641E-5</v>
      </c>
      <c r="V96" s="22">
        <f t="shared" si="39"/>
        <v>4.6175967910393383E-7</v>
      </c>
      <c r="W96" s="21">
        <f t="shared" si="40"/>
        <v>1.4741090610075473E-7</v>
      </c>
      <c r="X96" s="20">
        <v>48.945772326207702</v>
      </c>
      <c r="Y96" s="20">
        <f t="shared" si="46"/>
        <v>16836.900892911191</v>
      </c>
      <c r="Z96" s="19">
        <f t="shared" si="47"/>
        <v>7.2912486424261558E-3</v>
      </c>
      <c r="AA96" s="19">
        <f t="shared" si="41"/>
        <v>1.8228121606065392E-4</v>
      </c>
      <c r="AB96" s="19">
        <f t="shared" si="42"/>
        <v>2.5471698113207547E-3</v>
      </c>
      <c r="AC96" s="71">
        <f t="shared" si="43"/>
        <v>4.9052182617850149E-3</v>
      </c>
      <c r="AD96" s="73"/>
      <c r="AE96" s="75"/>
    </row>
    <row r="97" spans="1:32" s="3" customFormat="1" ht="16.149999999999999" customHeight="1" x14ac:dyDescent="0.2">
      <c r="A97" s="29">
        <v>93</v>
      </c>
      <c r="B97" s="28" t="s">
        <v>14</v>
      </c>
      <c r="C97" s="20">
        <v>18420</v>
      </c>
      <c r="D97" s="27">
        <f t="shared" si="30"/>
        <v>7.9365831673774544E-3</v>
      </c>
      <c r="E97" s="27">
        <f t="shared" si="31"/>
        <v>5.0794132271215712E-3</v>
      </c>
      <c r="F97" s="23">
        <v>181495.25</v>
      </c>
      <c r="G97" s="23">
        <v>720</v>
      </c>
      <c r="H97" s="23">
        <f t="shared" si="32"/>
        <v>182215.25</v>
      </c>
      <c r="I97" s="26">
        <f t="shared" si="48"/>
        <v>1.6893875556966143E-4</v>
      </c>
      <c r="J97" s="26">
        <f t="shared" si="33"/>
        <v>5.5749789337988273E-5</v>
      </c>
      <c r="K97" s="24">
        <v>17358</v>
      </c>
      <c r="L97" s="24">
        <v>0</v>
      </c>
      <c r="M97" s="23">
        <f t="shared" si="34"/>
        <v>17358</v>
      </c>
      <c r="N97" s="18">
        <f t="shared" si="44"/>
        <v>1.6576197941292618E-5</v>
      </c>
      <c r="O97" s="25">
        <f t="shared" si="45"/>
        <v>5.4701453206265643E-6</v>
      </c>
      <c r="P97" s="24">
        <v>113084</v>
      </c>
      <c r="Q97" s="24">
        <v>58113</v>
      </c>
      <c r="R97" s="23">
        <f t="shared" si="35"/>
        <v>171197</v>
      </c>
      <c r="S97" s="21">
        <f t="shared" si="36"/>
        <v>1.3676257105612479E-4</v>
      </c>
      <c r="T97" s="21">
        <f t="shared" si="37"/>
        <v>4.6499274159082436E-5</v>
      </c>
      <c r="U97" s="21">
        <f t="shared" si="38"/>
        <v>1.0771920881769728E-4</v>
      </c>
      <c r="V97" s="22">
        <f t="shared" si="39"/>
        <v>4.8473643967963774E-6</v>
      </c>
      <c r="W97" s="21">
        <f t="shared" si="40"/>
        <v>2.735251421122496E-6</v>
      </c>
      <c r="X97" s="20">
        <v>56.823219802976503</v>
      </c>
      <c r="Y97" s="20">
        <f t="shared" si="46"/>
        <v>18190.472002967552</v>
      </c>
      <c r="Z97" s="19">
        <f t="shared" si="47"/>
        <v>7.8774149197831083E-3</v>
      </c>
      <c r="AA97" s="19">
        <f t="shared" si="41"/>
        <v>1.9693537299457771E-4</v>
      </c>
      <c r="AB97" s="19">
        <f t="shared" si="42"/>
        <v>2.5471698113207547E-3</v>
      </c>
      <c r="AC97" s="71">
        <f t="shared" si="43"/>
        <v>7.8311010272548234E-3</v>
      </c>
      <c r="AD97" s="73"/>
      <c r="AE97" s="75"/>
    </row>
    <row r="98" spans="1:32" s="3" customFormat="1" ht="16.149999999999999" customHeight="1" x14ac:dyDescent="0.2">
      <c r="A98" s="29">
        <v>94</v>
      </c>
      <c r="B98" s="28" t="s">
        <v>13</v>
      </c>
      <c r="C98" s="20">
        <v>5444</v>
      </c>
      <c r="D98" s="27">
        <f t="shared" si="30"/>
        <v>2.3456437982194824E-3</v>
      </c>
      <c r="E98" s="27">
        <f t="shared" si="31"/>
        <v>1.5012120308604687E-3</v>
      </c>
      <c r="F98" s="23">
        <v>17705</v>
      </c>
      <c r="G98" s="23">
        <v>14940</v>
      </c>
      <c r="H98" s="23">
        <f t="shared" si="32"/>
        <v>32645</v>
      </c>
      <c r="I98" s="26">
        <f t="shared" si="48"/>
        <v>3.0266433109037785E-5</v>
      </c>
      <c r="J98" s="26">
        <f t="shared" si="33"/>
        <v>9.987922925982469E-6</v>
      </c>
      <c r="K98" s="24">
        <v>16012</v>
      </c>
      <c r="L98" s="24">
        <v>8056</v>
      </c>
      <c r="M98" s="23">
        <f t="shared" si="34"/>
        <v>24068</v>
      </c>
      <c r="N98" s="18">
        <f t="shared" si="44"/>
        <v>2.2983980415429814E-5</v>
      </c>
      <c r="O98" s="25">
        <f t="shared" si="45"/>
        <v>7.5847135370918386E-6</v>
      </c>
      <c r="P98" s="24">
        <v>26896</v>
      </c>
      <c r="Q98" s="24">
        <v>9018</v>
      </c>
      <c r="R98" s="23">
        <f t="shared" si="35"/>
        <v>35914</v>
      </c>
      <c r="S98" s="21">
        <f t="shared" si="36"/>
        <v>2.8690286493978668E-5</v>
      </c>
      <c r="T98" s="21">
        <f t="shared" si="37"/>
        <v>9.7546974079527481E-6</v>
      </c>
      <c r="U98" s="21">
        <f t="shared" si="38"/>
        <v>2.7327333871027055E-5</v>
      </c>
      <c r="V98" s="22">
        <f t="shared" si="39"/>
        <v>1.2297300241962174E-6</v>
      </c>
      <c r="W98" s="21">
        <f t="shared" si="40"/>
        <v>5.7380572987957335E-7</v>
      </c>
      <c r="X98" s="20">
        <v>50.508968021538301</v>
      </c>
      <c r="Y98" s="20">
        <f t="shared" si="46"/>
        <v>10381.132330012535</v>
      </c>
      <c r="Z98" s="19">
        <f t="shared" si="47"/>
        <v>4.495567057707062E-3</v>
      </c>
      <c r="AA98" s="19">
        <f t="shared" si="41"/>
        <v>1.1238917644267656E-4</v>
      </c>
      <c r="AB98" s="19">
        <f t="shared" si="42"/>
        <v>2.5471698113207547E-3</v>
      </c>
      <c r="AC98" s="71">
        <f t="shared" si="43"/>
        <v>4.1625745543779754E-3</v>
      </c>
      <c r="AD98" s="73"/>
      <c r="AE98" s="75"/>
    </row>
    <row r="99" spans="1:32" s="3" customFormat="1" ht="16.149999999999999" customHeight="1" x14ac:dyDescent="0.2">
      <c r="A99" s="29">
        <v>95</v>
      </c>
      <c r="B99" s="28" t="s">
        <v>12</v>
      </c>
      <c r="C99" s="20">
        <v>5690</v>
      </c>
      <c r="D99" s="27">
        <f t="shared" si="30"/>
        <v>2.4516372542007447E-3</v>
      </c>
      <c r="E99" s="27">
        <f t="shared" si="31"/>
        <v>1.5690478426884766E-3</v>
      </c>
      <c r="F99" s="23">
        <v>453273.54</v>
      </c>
      <c r="G99" s="23">
        <v>34010</v>
      </c>
      <c r="H99" s="23">
        <f>F99+G99</f>
        <v>487283.54</v>
      </c>
      <c r="I99" s="26">
        <f t="shared" si="48"/>
        <v>4.5177928223449649E-4</v>
      </c>
      <c r="J99" s="26">
        <f t="shared" si="33"/>
        <v>1.4908716313738384E-4</v>
      </c>
      <c r="K99" s="24">
        <v>80482</v>
      </c>
      <c r="L99" s="24">
        <v>17660</v>
      </c>
      <c r="M99" s="23">
        <f t="shared" si="34"/>
        <v>98142</v>
      </c>
      <c r="N99" s="18">
        <f t="shared" si="44"/>
        <v>9.3721697105331257E-5</v>
      </c>
      <c r="O99" s="25">
        <f t="shared" si="45"/>
        <v>3.0928160044759319E-5</v>
      </c>
      <c r="P99" s="24">
        <v>154925</v>
      </c>
      <c r="Q99" s="24">
        <v>13290</v>
      </c>
      <c r="R99" s="23">
        <f t="shared" si="35"/>
        <v>168215</v>
      </c>
      <c r="S99" s="21">
        <f t="shared" si="36"/>
        <v>1.3438036817354295E-4</v>
      </c>
      <c r="T99" s="21">
        <f t="shared" si="37"/>
        <v>4.5689325179004603E-5</v>
      </c>
      <c r="U99" s="21">
        <f t="shared" si="38"/>
        <v>2.2570464836114778E-4</v>
      </c>
      <c r="V99" s="22">
        <f t="shared" si="39"/>
        <v>1.0156709176251649E-5</v>
      </c>
      <c r="W99" s="21">
        <f t="shared" si="40"/>
        <v>2.6876073634708589E-6</v>
      </c>
      <c r="X99" s="20">
        <v>55.0001326669543</v>
      </c>
      <c r="Y99" s="20">
        <f t="shared" si="46"/>
        <v>7129.4600902043667</v>
      </c>
      <c r="Z99" s="19">
        <f t="shared" si="47"/>
        <v>3.087424849416332E-3</v>
      </c>
      <c r="AA99" s="19">
        <f t="shared" si="41"/>
        <v>7.7185621235408304E-5</v>
      </c>
      <c r="AB99" s="19">
        <f t="shared" si="42"/>
        <v>2.5471698113207547E-3</v>
      </c>
      <c r="AC99" s="71">
        <f t="shared" si="43"/>
        <v>4.2062475917843626E-3</v>
      </c>
      <c r="AD99" s="73"/>
      <c r="AE99" s="75"/>
    </row>
    <row r="100" spans="1:32" s="3" customFormat="1" ht="16.149999999999999" customHeight="1" x14ac:dyDescent="0.2">
      <c r="A100" s="29">
        <v>96</v>
      </c>
      <c r="B100" s="28" t="s">
        <v>11</v>
      </c>
      <c r="C100" s="20">
        <v>80672</v>
      </c>
      <c r="D100" s="27">
        <f t="shared" si="30"/>
        <v>3.4758959678538218E-2</v>
      </c>
      <c r="E100" s="27">
        <f t="shared" si="31"/>
        <v>2.2245734194264458E-2</v>
      </c>
      <c r="F100" s="23">
        <v>2788609.47</v>
      </c>
      <c r="G100" s="23">
        <v>7964458.7000000002</v>
      </c>
      <c r="H100" s="23">
        <f t="shared" si="32"/>
        <v>10753068.17</v>
      </c>
      <c r="I100" s="26">
        <f t="shared" si="48"/>
        <v>9.9695824317423288E-3</v>
      </c>
      <c r="J100" s="26">
        <f t="shared" si="33"/>
        <v>3.2899622024749687E-3</v>
      </c>
      <c r="K100" s="24">
        <v>3261751.03</v>
      </c>
      <c r="L100" s="24">
        <v>6571930.9299999997</v>
      </c>
      <c r="M100" s="23">
        <f t="shared" si="34"/>
        <v>9833681.959999999</v>
      </c>
      <c r="N100" s="18">
        <f t="shared" si="44"/>
        <v>9.390774205592714E-3</v>
      </c>
      <c r="O100" s="25">
        <f t="shared" si="45"/>
        <v>3.098955487845596E-3</v>
      </c>
      <c r="P100" s="24">
        <v>4091545.04</v>
      </c>
      <c r="Q100" s="24">
        <v>6137486.6100000003</v>
      </c>
      <c r="R100" s="23">
        <f t="shared" si="35"/>
        <v>10229031.65</v>
      </c>
      <c r="S100" s="21">
        <f t="shared" si="36"/>
        <v>8.1715723281860931E-3</v>
      </c>
      <c r="T100" s="21">
        <f t="shared" si="37"/>
        <v>2.7783345915832719E-3</v>
      </c>
      <c r="U100" s="21">
        <f t="shared" si="38"/>
        <v>9.1672522819038361E-3</v>
      </c>
      <c r="V100" s="22">
        <f t="shared" si="39"/>
        <v>4.1252635268567263E-4</v>
      </c>
      <c r="W100" s="21">
        <f t="shared" si="40"/>
        <v>1.6343144656372186E-4</v>
      </c>
      <c r="X100" s="20">
        <v>53.416208398811101</v>
      </c>
      <c r="Y100" s="20">
        <f t="shared" si="46"/>
        <v>119684.98380904166</v>
      </c>
      <c r="Z100" s="19">
        <f t="shared" si="47"/>
        <v>5.1829786328663537E-2</v>
      </c>
      <c r="AA100" s="19">
        <f t="shared" si="41"/>
        <v>1.2957446582165886E-3</v>
      </c>
      <c r="AB100" s="19">
        <f t="shared" si="42"/>
        <v>2.5471698113207547E-3</v>
      </c>
      <c r="AC100" s="71">
        <f t="shared" si="43"/>
        <v>2.6664606463051195E-2</v>
      </c>
      <c r="AD100" s="73"/>
      <c r="AE100" s="75"/>
    </row>
    <row r="101" spans="1:32" s="3" customFormat="1" ht="16.149999999999999" customHeight="1" x14ac:dyDescent="0.2">
      <c r="A101" s="29">
        <v>97</v>
      </c>
      <c r="B101" s="28" t="s">
        <v>10</v>
      </c>
      <c r="C101" s="20">
        <v>3684</v>
      </c>
      <c r="D101" s="27">
        <f t="shared" ref="D101:D110" si="49">C101/$C$112</f>
        <v>1.5873166334754909E-3</v>
      </c>
      <c r="E101" s="27">
        <f t="shared" ref="E101:E110" si="50">D101*0.64</f>
        <v>1.0158826454243141E-3</v>
      </c>
      <c r="F101" s="23">
        <v>47510</v>
      </c>
      <c r="G101" s="23">
        <v>4350</v>
      </c>
      <c r="H101" s="23">
        <f t="shared" si="32"/>
        <v>51860</v>
      </c>
      <c r="I101" s="26">
        <f t="shared" si="48"/>
        <v>4.8081397489192815E-5</v>
      </c>
      <c r="J101" s="26">
        <f t="shared" si="33"/>
        <v>1.586686117143363E-5</v>
      </c>
      <c r="K101" s="24">
        <v>49600</v>
      </c>
      <c r="L101" s="24">
        <v>0</v>
      </c>
      <c r="M101" s="23">
        <f t="shared" si="34"/>
        <v>49600</v>
      </c>
      <c r="N101" s="18">
        <f t="shared" si="44"/>
        <v>4.7366022461580468E-5</v>
      </c>
      <c r="O101" s="25">
        <f t="shared" si="45"/>
        <v>1.5630787412321555E-5</v>
      </c>
      <c r="P101" s="24">
        <v>48324</v>
      </c>
      <c r="Q101" s="24">
        <v>240</v>
      </c>
      <c r="R101" s="23">
        <f t="shared" ref="R101:R110" si="51">P101+Q101</f>
        <v>48564</v>
      </c>
      <c r="S101" s="21">
        <f t="shared" ref="S101:S110" si="52">R101/$R$112</f>
        <v>3.8795875516332905E-5</v>
      </c>
      <c r="T101" s="21">
        <f t="shared" ref="T101:T110" si="53">S101*0.34</f>
        <v>1.3190597675553189E-5</v>
      </c>
      <c r="U101" s="21">
        <f t="shared" ref="U101:U110" si="54">J101+O101+T101</f>
        <v>4.4688246259308372E-5</v>
      </c>
      <c r="V101" s="22">
        <f t="shared" ref="V101:V110" si="55">U101*0.045</f>
        <v>2.0109710816688768E-6</v>
      </c>
      <c r="W101" s="21">
        <f t="shared" ref="W101:W110" si="56">S101*0.02</f>
        <v>7.7591751032665809E-7</v>
      </c>
      <c r="X101" s="20">
        <v>51.540020862115803</v>
      </c>
      <c r="Y101" s="20">
        <f t="shared" si="46"/>
        <v>6471.9515937613551</v>
      </c>
      <c r="Z101" s="19">
        <f t="shared" si="47"/>
        <v>2.802689673829939E-3</v>
      </c>
      <c r="AA101" s="19">
        <f t="shared" ref="AA101:AA110" si="57">Z101*0.025</f>
        <v>7.0067241845748484E-5</v>
      </c>
      <c r="AB101" s="19">
        <f t="shared" ref="AB101:AB110" si="58">0.27/106</f>
        <v>2.5471698113207547E-3</v>
      </c>
      <c r="AC101" s="71">
        <f t="shared" ref="AC101:AC110" si="59">E101+V101+W101+AA101+AB101</f>
        <v>3.6359065871828127E-3</v>
      </c>
      <c r="AD101" s="73"/>
      <c r="AE101" s="75"/>
    </row>
    <row r="102" spans="1:32" s="3" customFormat="1" ht="16.149999999999999" customHeight="1" x14ac:dyDescent="0.2">
      <c r="A102" s="29">
        <v>98</v>
      </c>
      <c r="B102" s="28" t="s">
        <v>9</v>
      </c>
      <c r="C102" s="20">
        <v>15346</v>
      </c>
      <c r="D102" s="27">
        <f t="shared" si="49"/>
        <v>6.6120958353189157E-3</v>
      </c>
      <c r="E102" s="27">
        <f t="shared" si="50"/>
        <v>4.2317413346041064E-3</v>
      </c>
      <c r="F102" s="23">
        <v>40558</v>
      </c>
      <c r="G102" s="23">
        <v>36491</v>
      </c>
      <c r="H102" s="23">
        <f t="shared" si="32"/>
        <v>77049</v>
      </c>
      <c r="I102" s="26">
        <f t="shared" si="48"/>
        <v>7.1435086678457715E-5</v>
      </c>
      <c r="J102" s="26">
        <f t="shared" si="33"/>
        <v>2.3573578603891046E-5</v>
      </c>
      <c r="K102" s="24">
        <v>25202.3</v>
      </c>
      <c r="L102" s="24">
        <v>35748</v>
      </c>
      <c r="M102" s="23">
        <f t="shared" si="34"/>
        <v>60950.3</v>
      </c>
      <c r="N102" s="18">
        <f t="shared" si="44"/>
        <v>5.8205106428227182E-5</v>
      </c>
      <c r="O102" s="25">
        <f t="shared" si="45"/>
        <v>1.9207685121314971E-5</v>
      </c>
      <c r="P102" s="24">
        <v>23670.5</v>
      </c>
      <c r="Q102" s="24">
        <v>26566.5</v>
      </c>
      <c r="R102" s="23">
        <f t="shared" si="51"/>
        <v>50237</v>
      </c>
      <c r="S102" s="21">
        <f t="shared" si="52"/>
        <v>4.0132369621818966E-5</v>
      </c>
      <c r="T102" s="21">
        <f t="shared" si="53"/>
        <v>1.3645005671418449E-5</v>
      </c>
      <c r="U102" s="21">
        <f t="shared" si="54"/>
        <v>5.6426269396624466E-5</v>
      </c>
      <c r="V102" s="22">
        <f t="shared" si="55"/>
        <v>2.539182122848101E-6</v>
      </c>
      <c r="W102" s="21">
        <f t="shared" si="56"/>
        <v>8.0264739243637932E-7</v>
      </c>
      <c r="X102" s="20">
        <v>53.404542909139003</v>
      </c>
      <c r="Y102" s="20">
        <f t="shared" si="46"/>
        <v>22793.391585580961</v>
      </c>
      <c r="Z102" s="19">
        <f t="shared" si="47"/>
        <v>9.870717094060141E-3</v>
      </c>
      <c r="AA102" s="19">
        <f t="shared" si="57"/>
        <v>2.4676792735150353E-4</v>
      </c>
      <c r="AB102" s="19">
        <f t="shared" si="58"/>
        <v>2.5471698113207547E-3</v>
      </c>
      <c r="AC102" s="71">
        <f t="shared" si="59"/>
        <v>7.02902090279165E-3</v>
      </c>
      <c r="AD102" s="73"/>
      <c r="AE102" s="75"/>
    </row>
    <row r="103" spans="1:32" s="3" customFormat="1" ht="16.149999999999999" customHeight="1" x14ac:dyDescent="0.2">
      <c r="A103" s="29">
        <v>99</v>
      </c>
      <c r="B103" s="28" t="s">
        <v>8</v>
      </c>
      <c r="C103" s="20">
        <v>4191</v>
      </c>
      <c r="D103" s="27">
        <f t="shared" si="49"/>
        <v>1.8057665610466294E-3</v>
      </c>
      <c r="E103" s="27">
        <f t="shared" si="50"/>
        <v>1.1556905990698428E-3</v>
      </c>
      <c r="F103" s="23">
        <v>7110</v>
      </c>
      <c r="G103" s="23">
        <v>0</v>
      </c>
      <c r="H103" s="23">
        <f t="shared" si="32"/>
        <v>7110</v>
      </c>
      <c r="I103" s="26">
        <f t="shared" si="48"/>
        <v>6.5919540329379279E-6</v>
      </c>
      <c r="J103" s="26">
        <f t="shared" si="33"/>
        <v>2.1753448308695161E-6</v>
      </c>
      <c r="K103" s="24">
        <v>0</v>
      </c>
      <c r="L103" s="24">
        <v>0</v>
      </c>
      <c r="M103" s="23">
        <f t="shared" si="34"/>
        <v>0</v>
      </c>
      <c r="N103" s="18">
        <f t="shared" si="44"/>
        <v>0</v>
      </c>
      <c r="O103" s="25">
        <f t="shared" si="45"/>
        <v>0</v>
      </c>
      <c r="P103" s="24">
        <v>2951.06</v>
      </c>
      <c r="Q103" s="24">
        <v>0</v>
      </c>
      <c r="R103" s="23">
        <f t="shared" si="51"/>
        <v>2951.06</v>
      </c>
      <c r="S103" s="21">
        <f t="shared" si="52"/>
        <v>2.3574861296686718E-6</v>
      </c>
      <c r="T103" s="21">
        <f t="shared" si="53"/>
        <v>8.0154528408734849E-7</v>
      </c>
      <c r="U103" s="21">
        <f t="shared" si="54"/>
        <v>2.9768901149568645E-6</v>
      </c>
      <c r="V103" s="22">
        <f t="shared" si="55"/>
        <v>1.3396005517305889E-7</v>
      </c>
      <c r="W103" s="21">
        <f t="shared" si="56"/>
        <v>4.7149722593373439E-8</v>
      </c>
      <c r="X103" s="20">
        <v>49.6852777840841</v>
      </c>
      <c r="Y103" s="20">
        <f t="shared" si="46"/>
        <v>8494.4175174851516</v>
      </c>
      <c r="Z103" s="19">
        <f t="shared" si="47"/>
        <v>3.6785219908635862E-3</v>
      </c>
      <c r="AA103" s="19">
        <f t="shared" si="57"/>
        <v>9.1963049771589655E-5</v>
      </c>
      <c r="AB103" s="19">
        <f t="shared" si="58"/>
        <v>2.5471698113207547E-3</v>
      </c>
      <c r="AC103" s="71">
        <f t="shared" si="59"/>
        <v>3.7950045699399536E-3</v>
      </c>
      <c r="AD103" s="73"/>
      <c r="AE103" s="75"/>
    </row>
    <row r="104" spans="1:32" s="3" customFormat="1" ht="16.149999999999999" customHeight="1" x14ac:dyDescent="0.2">
      <c r="A104" s="29">
        <v>100</v>
      </c>
      <c r="B104" s="28" t="s">
        <v>7</v>
      </c>
      <c r="C104" s="20">
        <v>4049</v>
      </c>
      <c r="D104" s="27">
        <f t="shared" si="49"/>
        <v>1.7445833466184209E-3</v>
      </c>
      <c r="E104" s="27">
        <f t="shared" si="50"/>
        <v>1.1165333418357893E-3</v>
      </c>
      <c r="F104" s="23">
        <v>272783.08</v>
      </c>
      <c r="G104" s="23">
        <v>6525</v>
      </c>
      <c r="H104" s="23">
        <f t="shared" si="32"/>
        <v>279308.08</v>
      </c>
      <c r="I104" s="26">
        <f t="shared" si="48"/>
        <v>2.589572467493881E-4</v>
      </c>
      <c r="J104" s="26">
        <f t="shared" si="33"/>
        <v>8.5455891427298081E-5</v>
      </c>
      <c r="K104" s="24">
        <v>436985.07</v>
      </c>
      <c r="L104" s="24">
        <v>9340</v>
      </c>
      <c r="M104" s="23">
        <f t="shared" si="34"/>
        <v>446325.07</v>
      </c>
      <c r="N104" s="18">
        <f t="shared" si="44"/>
        <v>4.262226469916628E-4</v>
      </c>
      <c r="O104" s="25">
        <f t="shared" si="45"/>
        <v>1.4065347350724873E-4</v>
      </c>
      <c r="P104" s="24">
        <v>308846.09999999998</v>
      </c>
      <c r="Q104" s="24">
        <v>10860</v>
      </c>
      <c r="R104" s="23">
        <f t="shared" si="51"/>
        <v>319706.09999999998</v>
      </c>
      <c r="S104" s="21">
        <f t="shared" si="52"/>
        <v>2.5540066834305823E-4</v>
      </c>
      <c r="T104" s="21">
        <f t="shared" si="53"/>
        <v>8.6836227236639804E-5</v>
      </c>
      <c r="U104" s="21">
        <f t="shared" si="54"/>
        <v>3.1294559217118662E-4</v>
      </c>
      <c r="V104" s="22">
        <f t="shared" si="55"/>
        <v>1.4082551647703397E-5</v>
      </c>
      <c r="W104" s="21">
        <f t="shared" si="56"/>
        <v>5.1080133668611645E-6</v>
      </c>
      <c r="X104" s="20">
        <v>54.379222795855398</v>
      </c>
      <c r="Y104" s="20">
        <f t="shared" si="46"/>
        <v>5439.3665165790608</v>
      </c>
      <c r="Z104" s="19">
        <f t="shared" si="47"/>
        <v>2.355526945363398E-3</v>
      </c>
      <c r="AA104" s="19">
        <f t="shared" si="57"/>
        <v>5.888817363408495E-5</v>
      </c>
      <c r="AB104" s="19">
        <f t="shared" si="58"/>
        <v>2.5471698113207547E-3</v>
      </c>
      <c r="AC104" s="71">
        <f t="shared" si="59"/>
        <v>3.7417818918051935E-3</v>
      </c>
      <c r="AD104" s="73"/>
      <c r="AE104" s="75"/>
    </row>
    <row r="105" spans="1:32" s="3" customFormat="1" ht="16.149999999999999" customHeight="1" x14ac:dyDescent="0.2">
      <c r="A105" s="29">
        <v>101</v>
      </c>
      <c r="B105" s="28" t="s">
        <v>6</v>
      </c>
      <c r="C105" s="20">
        <v>69147</v>
      </c>
      <c r="D105" s="27">
        <f t="shared" si="49"/>
        <v>2.9793209352586801E-2</v>
      </c>
      <c r="E105" s="27">
        <f t="shared" si="50"/>
        <v>1.9067653985655554E-2</v>
      </c>
      <c r="F105" s="23">
        <v>8767072.2100000009</v>
      </c>
      <c r="G105" s="23">
        <v>9310325.2899999991</v>
      </c>
      <c r="H105" s="23">
        <f t="shared" si="32"/>
        <v>18077397.5</v>
      </c>
      <c r="I105" s="26">
        <f t="shared" si="48"/>
        <v>1.676024941703896E-2</v>
      </c>
      <c r="J105" s="26">
        <f t="shared" si="33"/>
        <v>5.5308823076228569E-3</v>
      </c>
      <c r="K105" s="24">
        <v>11222257.609999999</v>
      </c>
      <c r="L105" s="24">
        <v>7642452.0999999996</v>
      </c>
      <c r="M105" s="23">
        <f t="shared" si="34"/>
        <v>18864709.710000001</v>
      </c>
      <c r="N105" s="18">
        <f t="shared" si="44"/>
        <v>1.8015045642239016E-2</v>
      </c>
      <c r="O105" s="25">
        <f t="shared" si="45"/>
        <v>5.9449650619388759E-3</v>
      </c>
      <c r="P105" s="24">
        <v>11924264.9</v>
      </c>
      <c r="Q105" s="24">
        <v>8305060.3899999997</v>
      </c>
      <c r="R105" s="23">
        <f t="shared" si="51"/>
        <v>20229325.289999999</v>
      </c>
      <c r="S105" s="21">
        <f t="shared" si="52"/>
        <v>1.6160414828478811E-2</v>
      </c>
      <c r="T105" s="21">
        <f t="shared" si="53"/>
        <v>5.4945410416827965E-3</v>
      </c>
      <c r="U105" s="21">
        <f t="shared" si="54"/>
        <v>1.6970388411244527E-2</v>
      </c>
      <c r="V105" s="22">
        <f t="shared" si="55"/>
        <v>7.6366747850600369E-4</v>
      </c>
      <c r="W105" s="21">
        <f t="shared" si="56"/>
        <v>3.2320829656957626E-4</v>
      </c>
      <c r="X105" s="20">
        <v>57.140115403614402</v>
      </c>
      <c r="Y105" s="20">
        <f t="shared" si="46"/>
        <v>65094.930291121491</v>
      </c>
      <c r="Z105" s="19">
        <f t="shared" si="47"/>
        <v>2.8189470564252982E-2</v>
      </c>
      <c r="AA105" s="19">
        <f t="shared" si="57"/>
        <v>7.0473676410632462E-4</v>
      </c>
      <c r="AB105" s="19">
        <f t="shared" si="58"/>
        <v>2.5471698113207547E-3</v>
      </c>
      <c r="AC105" s="71">
        <f t="shared" si="59"/>
        <v>2.3406436336158215E-2</v>
      </c>
      <c r="AD105" s="73"/>
      <c r="AE105" s="75"/>
    </row>
    <row r="106" spans="1:32" s="3" customFormat="1" ht="16.149999999999999" customHeight="1" x14ac:dyDescent="0.2">
      <c r="A106" s="29">
        <v>102</v>
      </c>
      <c r="B106" s="28" t="s">
        <v>5</v>
      </c>
      <c r="C106" s="20">
        <v>85460</v>
      </c>
      <c r="D106" s="27">
        <f t="shared" si="49"/>
        <v>3.6821954260807671E-2</v>
      </c>
      <c r="E106" s="27">
        <f t="shared" si="50"/>
        <v>2.356605072691691E-2</v>
      </c>
      <c r="F106" s="23">
        <v>3833121.11</v>
      </c>
      <c r="G106" s="23">
        <v>16571474.83</v>
      </c>
      <c r="H106" s="23">
        <f t="shared" si="32"/>
        <v>20404595.940000001</v>
      </c>
      <c r="I106" s="26">
        <f t="shared" si="48"/>
        <v>1.8917884458108561E-2</v>
      </c>
      <c r="J106" s="26">
        <f t="shared" si="33"/>
        <v>6.2429018711758254E-3</v>
      </c>
      <c r="K106" s="24">
        <v>3556475.68</v>
      </c>
      <c r="L106" s="24">
        <v>14387359.310000001</v>
      </c>
      <c r="M106" s="23">
        <f t="shared" si="34"/>
        <v>17943834.990000002</v>
      </c>
      <c r="N106" s="18">
        <f t="shared" si="44"/>
        <v>1.7135646999661969E-2</v>
      </c>
      <c r="O106" s="25">
        <f t="shared" si="45"/>
        <v>5.6547635098884502E-3</v>
      </c>
      <c r="P106" s="24">
        <v>4961059.62</v>
      </c>
      <c r="Q106" s="24">
        <v>18613548.280000001</v>
      </c>
      <c r="R106" s="23">
        <f t="shared" si="51"/>
        <v>23574607.900000002</v>
      </c>
      <c r="S106" s="21">
        <f t="shared" si="52"/>
        <v>1.8832829944707159E-2</v>
      </c>
      <c r="T106" s="21">
        <f t="shared" si="53"/>
        <v>6.4031621812004344E-3</v>
      </c>
      <c r="U106" s="21">
        <f t="shared" si="54"/>
        <v>1.8300827562264709E-2</v>
      </c>
      <c r="V106" s="22">
        <f t="shared" si="55"/>
        <v>8.2353724030191189E-4</v>
      </c>
      <c r="W106" s="21">
        <f t="shared" si="56"/>
        <v>3.7665659889414316E-4</v>
      </c>
      <c r="X106" s="20">
        <v>54.517075111596697</v>
      </c>
      <c r="Y106" s="20">
        <f t="shared" si="46"/>
        <v>113090.40279620489</v>
      </c>
      <c r="Z106" s="19">
        <f t="shared" si="47"/>
        <v>4.8973991775791897E-2</v>
      </c>
      <c r="AA106" s="19">
        <f t="shared" si="57"/>
        <v>1.2243497943947976E-3</v>
      </c>
      <c r="AB106" s="19">
        <f t="shared" si="58"/>
        <v>2.5471698113207547E-3</v>
      </c>
      <c r="AC106" s="71">
        <f t="shared" si="59"/>
        <v>2.8537764171828517E-2</v>
      </c>
      <c r="AD106" s="73"/>
      <c r="AE106" s="75"/>
    </row>
    <row r="107" spans="1:32" s="3" customFormat="1" ht="16.149999999999999" customHeight="1" x14ac:dyDescent="0.2">
      <c r="A107" s="29">
        <v>103</v>
      </c>
      <c r="B107" s="30" t="s">
        <v>4</v>
      </c>
      <c r="C107" s="20">
        <v>3451</v>
      </c>
      <c r="D107" s="27">
        <f t="shared" si="49"/>
        <v>1.4869244576883602E-3</v>
      </c>
      <c r="E107" s="27">
        <f t="shared" si="50"/>
        <v>9.5163165292055062E-4</v>
      </c>
      <c r="F107" s="23">
        <v>7060</v>
      </c>
      <c r="G107" s="23">
        <v>4830</v>
      </c>
      <c r="H107" s="23">
        <f t="shared" si="32"/>
        <v>11890</v>
      </c>
      <c r="I107" s="26">
        <f t="shared" si="48"/>
        <v>1.1023675590946829E-5</v>
      </c>
      <c r="J107" s="26">
        <f t="shared" si="33"/>
        <v>3.6378129450124539E-6</v>
      </c>
      <c r="K107" s="24">
        <v>11224.94</v>
      </c>
      <c r="L107" s="24">
        <v>8258</v>
      </c>
      <c r="M107" s="23">
        <f t="shared" si="34"/>
        <v>19482.940000000002</v>
      </c>
      <c r="N107" s="18">
        <f t="shared" si="44"/>
        <v>1.8605430920516625E-5</v>
      </c>
      <c r="O107" s="25">
        <f t="shared" si="45"/>
        <v>6.1397922037704864E-6</v>
      </c>
      <c r="P107" s="24">
        <v>31221.24</v>
      </c>
      <c r="Q107" s="24">
        <v>8145</v>
      </c>
      <c r="R107" s="23">
        <f t="shared" si="51"/>
        <v>39366.240000000005</v>
      </c>
      <c r="S107" s="21">
        <f t="shared" si="52"/>
        <v>3.1448145675522719E-5</v>
      </c>
      <c r="T107" s="21">
        <f t="shared" si="53"/>
        <v>1.0692369529677725E-5</v>
      </c>
      <c r="U107" s="21">
        <f t="shared" si="54"/>
        <v>2.0469974678460666E-5</v>
      </c>
      <c r="V107" s="22">
        <f t="shared" si="55"/>
        <v>9.2114886053072994E-7</v>
      </c>
      <c r="W107" s="21">
        <f t="shared" si="56"/>
        <v>6.2896291351045442E-7</v>
      </c>
      <c r="X107" s="20">
        <v>51.462046075133301</v>
      </c>
      <c r="Y107" s="20">
        <f t="shared" si="46"/>
        <v>6101.8031416304957</v>
      </c>
      <c r="Z107" s="19">
        <f t="shared" si="47"/>
        <v>2.6423962554472506E-3</v>
      </c>
      <c r="AA107" s="19">
        <f t="shared" si="57"/>
        <v>6.6059906386181264E-5</v>
      </c>
      <c r="AB107" s="19">
        <f t="shared" si="58"/>
        <v>2.5471698113207547E-3</v>
      </c>
      <c r="AC107" s="71">
        <f t="shared" si="59"/>
        <v>3.5664114824015278E-3</v>
      </c>
      <c r="AD107" s="73"/>
      <c r="AE107" s="75"/>
    </row>
    <row r="108" spans="1:32" s="3" customFormat="1" ht="16.149999999999999" customHeight="1" x14ac:dyDescent="0.2">
      <c r="A108" s="29">
        <v>104</v>
      </c>
      <c r="B108" s="28" t="s">
        <v>3</v>
      </c>
      <c r="C108" s="20">
        <v>16350</v>
      </c>
      <c r="D108" s="27">
        <f t="shared" si="49"/>
        <v>7.0446870133887831E-3</v>
      </c>
      <c r="E108" s="27">
        <f t="shared" si="50"/>
        <v>4.5085996885688212E-3</v>
      </c>
      <c r="F108" s="23">
        <v>0</v>
      </c>
      <c r="G108" s="23">
        <v>0</v>
      </c>
      <c r="H108" s="23">
        <f t="shared" si="32"/>
        <v>0</v>
      </c>
      <c r="I108" s="26">
        <f t="shared" si="48"/>
        <v>0</v>
      </c>
      <c r="J108" s="26">
        <f t="shared" si="33"/>
        <v>0</v>
      </c>
      <c r="K108" s="24">
        <v>0</v>
      </c>
      <c r="L108" s="24">
        <v>50000</v>
      </c>
      <c r="M108" s="23">
        <f t="shared" si="34"/>
        <v>50000</v>
      </c>
      <c r="N108" s="18">
        <f t="shared" si="44"/>
        <v>4.7748006513689989E-5</v>
      </c>
      <c r="O108" s="25">
        <f t="shared" si="45"/>
        <v>1.5756842149517696E-5</v>
      </c>
      <c r="P108" s="24">
        <v>72210</v>
      </c>
      <c r="Q108" s="24">
        <v>13745</v>
      </c>
      <c r="R108" s="23">
        <f t="shared" si="51"/>
        <v>85955</v>
      </c>
      <c r="S108" s="21">
        <f t="shared" si="52"/>
        <v>6.8666079400510563E-5</v>
      </c>
      <c r="T108" s="21">
        <f t="shared" si="53"/>
        <v>2.3346466996173594E-5</v>
      </c>
      <c r="U108" s="21">
        <f t="shared" si="54"/>
        <v>3.9103309145691287E-5</v>
      </c>
      <c r="V108" s="22">
        <f t="shared" si="55"/>
        <v>1.7596489115561078E-6</v>
      </c>
      <c r="W108" s="21">
        <f t="shared" si="56"/>
        <v>1.3733215880102112E-6</v>
      </c>
      <c r="X108" s="20">
        <v>49.328247322259301</v>
      </c>
      <c r="Y108" s="20">
        <f t="shared" si="46"/>
        <v>33988.497554522372</v>
      </c>
      <c r="Z108" s="19">
        <f t="shared" si="47"/>
        <v>1.4718776824115804E-2</v>
      </c>
      <c r="AA108" s="19">
        <f t="shared" si="57"/>
        <v>3.6796942060289512E-4</v>
      </c>
      <c r="AB108" s="19">
        <f t="shared" si="58"/>
        <v>2.5471698113207547E-3</v>
      </c>
      <c r="AC108" s="71">
        <f t="shared" si="59"/>
        <v>7.4268718909920378E-3</v>
      </c>
      <c r="AD108" s="73"/>
      <c r="AE108" s="75"/>
    </row>
    <row r="109" spans="1:32" s="3" customFormat="1" ht="16.149999999999999" customHeight="1" x14ac:dyDescent="0.2">
      <c r="A109" s="29">
        <v>105</v>
      </c>
      <c r="B109" s="30" t="s">
        <v>2</v>
      </c>
      <c r="C109" s="20">
        <v>3293</v>
      </c>
      <c r="D109" s="27">
        <f t="shared" si="49"/>
        <v>1.4188473599442974E-3</v>
      </c>
      <c r="E109" s="27">
        <f t="shared" si="50"/>
        <v>9.0806231036435038E-4</v>
      </c>
      <c r="F109" s="23">
        <v>422903</v>
      </c>
      <c r="G109" s="23">
        <v>0</v>
      </c>
      <c r="H109" s="23">
        <f t="shared" si="32"/>
        <v>422903</v>
      </c>
      <c r="I109" s="26">
        <f t="shared" si="48"/>
        <v>3.9208961130682822E-4</v>
      </c>
      <c r="J109" s="26">
        <f t="shared" si="33"/>
        <v>1.2938957173125331E-4</v>
      </c>
      <c r="K109" s="24">
        <v>98594</v>
      </c>
      <c r="L109" s="24">
        <v>0</v>
      </c>
      <c r="M109" s="23">
        <f t="shared" si="34"/>
        <v>98594</v>
      </c>
      <c r="N109" s="18">
        <f t="shared" si="44"/>
        <v>9.4153339084215016E-5</v>
      </c>
      <c r="O109" s="25">
        <f t="shared" si="45"/>
        <v>3.1070601897790959E-5</v>
      </c>
      <c r="P109" s="24">
        <v>177628</v>
      </c>
      <c r="Q109" s="24">
        <v>0</v>
      </c>
      <c r="R109" s="23">
        <f t="shared" si="51"/>
        <v>177628</v>
      </c>
      <c r="S109" s="21">
        <f t="shared" si="52"/>
        <v>1.4190004481128371E-4</v>
      </c>
      <c r="T109" s="21">
        <f t="shared" si="53"/>
        <v>4.8246015235836463E-5</v>
      </c>
      <c r="U109" s="21">
        <f t="shared" si="54"/>
        <v>2.0870618886488073E-4</v>
      </c>
      <c r="V109" s="22">
        <f t="shared" si="55"/>
        <v>9.3917784989196331E-6</v>
      </c>
      <c r="W109" s="21">
        <f t="shared" si="56"/>
        <v>2.8380008962256742E-6</v>
      </c>
      <c r="X109" s="20">
        <v>55.812858213195398</v>
      </c>
      <c r="Y109" s="20">
        <f t="shared" si="46"/>
        <v>3736.3953508147615</v>
      </c>
      <c r="Z109" s="19">
        <f t="shared" si="47"/>
        <v>1.6180523780754445E-3</v>
      </c>
      <c r="AA109" s="19">
        <f t="shared" si="57"/>
        <v>4.0451309451886116E-5</v>
      </c>
      <c r="AB109" s="19">
        <f t="shared" si="58"/>
        <v>2.5471698113207547E-3</v>
      </c>
      <c r="AC109" s="71">
        <f t="shared" si="59"/>
        <v>3.5079132105321365E-3</v>
      </c>
      <c r="AD109" s="73"/>
      <c r="AE109" s="75"/>
    </row>
    <row r="110" spans="1:32" s="3" customFormat="1" ht="16.149999999999999" customHeight="1" x14ac:dyDescent="0.2">
      <c r="A110" s="29">
        <v>106</v>
      </c>
      <c r="B110" s="28" t="s">
        <v>1</v>
      </c>
      <c r="C110" s="20">
        <v>2215</v>
      </c>
      <c r="D110" s="27">
        <f t="shared" si="49"/>
        <v>9.5437197153860269E-4</v>
      </c>
      <c r="E110" s="27">
        <f t="shared" si="50"/>
        <v>6.1079806178470579E-4</v>
      </c>
      <c r="F110" s="23">
        <v>561929</v>
      </c>
      <c r="G110" s="23">
        <v>46236</v>
      </c>
      <c r="H110" s="23">
        <f t="shared" si="32"/>
        <v>608165</v>
      </c>
      <c r="I110" s="26">
        <f t="shared" si="48"/>
        <v>5.6385312580051964E-4</v>
      </c>
      <c r="J110" s="26">
        <f t="shared" si="33"/>
        <v>1.8607153151417149E-4</v>
      </c>
      <c r="K110" s="24">
        <v>448928.5</v>
      </c>
      <c r="L110" s="24">
        <v>59557</v>
      </c>
      <c r="M110" s="23">
        <f t="shared" si="34"/>
        <v>508485.5</v>
      </c>
      <c r="N110" s="18">
        <f t="shared" si="44"/>
        <v>4.8558337932233823E-4</v>
      </c>
      <c r="O110" s="25">
        <f t="shared" si="45"/>
        <v>1.6024251517637162E-4</v>
      </c>
      <c r="P110" s="24">
        <v>14252.6</v>
      </c>
      <c r="Q110" s="24">
        <v>0</v>
      </c>
      <c r="R110" s="23">
        <f t="shared" si="51"/>
        <v>14252.6</v>
      </c>
      <c r="S110" s="21">
        <f t="shared" si="52"/>
        <v>1.1385843328063717E-5</v>
      </c>
      <c r="T110" s="21">
        <f t="shared" si="53"/>
        <v>3.8711867315416637E-6</v>
      </c>
      <c r="U110" s="21">
        <f t="shared" si="54"/>
        <v>3.5018523342208476E-4</v>
      </c>
      <c r="V110" s="22">
        <f t="shared" si="55"/>
        <v>1.5758335503993813E-5</v>
      </c>
      <c r="W110" s="21">
        <f t="shared" si="56"/>
        <v>2.2771686656127436E-7</v>
      </c>
      <c r="X110" s="20">
        <v>54.357342749490201</v>
      </c>
      <c r="Y110" s="20">
        <f t="shared" si="46"/>
        <v>2982.654533918409</v>
      </c>
      <c r="Z110" s="19">
        <f t="shared" si="47"/>
        <v>1.2916436320187068E-3</v>
      </c>
      <c r="AA110" s="19">
        <f t="shared" si="57"/>
        <v>3.2291090800467669E-5</v>
      </c>
      <c r="AB110" s="19">
        <f t="shared" si="58"/>
        <v>2.5471698113207547E-3</v>
      </c>
      <c r="AC110" s="71">
        <f t="shared" si="59"/>
        <v>3.2062450162764831E-3</v>
      </c>
      <c r="AD110" s="73"/>
      <c r="AE110" s="75"/>
    </row>
    <row r="111" spans="1:32" s="3" customFormat="1" ht="16.149999999999999" customHeight="1" x14ac:dyDescent="0.2">
      <c r="O111" s="16"/>
      <c r="P111" s="16"/>
      <c r="Q111" s="16"/>
      <c r="R111" s="16"/>
      <c r="S111" s="16"/>
      <c r="T111" s="16"/>
      <c r="X111" s="15"/>
      <c r="Y111" s="15"/>
      <c r="AD111" s="73"/>
      <c r="AE111" s="73"/>
      <c r="AF111" s="73"/>
    </row>
    <row r="112" spans="1:32" s="3" customFormat="1" ht="16.149999999999999" customHeight="1" x14ac:dyDescent="0.2">
      <c r="B112" s="14" t="s">
        <v>0</v>
      </c>
      <c r="C112" s="7">
        <f t="shared" ref="C112:AC112" si="60">SUM(C5:C110)</f>
        <v>2320898</v>
      </c>
      <c r="D112" s="6">
        <f t="shared" si="60"/>
        <v>1</v>
      </c>
      <c r="E112" s="5">
        <f t="shared" si="60"/>
        <v>0.64000000000000012</v>
      </c>
      <c r="F112" s="7">
        <f t="shared" si="60"/>
        <v>635943264.55000007</v>
      </c>
      <c r="G112" s="7">
        <f t="shared" si="60"/>
        <v>442644353.69999999</v>
      </c>
      <c r="H112" s="7">
        <f t="shared" si="60"/>
        <v>1078587618.2499998</v>
      </c>
      <c r="I112" s="6">
        <f t="shared" si="60"/>
        <v>1.0000000000000002</v>
      </c>
      <c r="J112" s="12">
        <f>SUM(J5:J110)</f>
        <v>0.33000000000000018</v>
      </c>
      <c r="K112" s="7">
        <f t="shared" si="60"/>
        <v>667567104.69999993</v>
      </c>
      <c r="L112" s="7">
        <f t="shared" si="60"/>
        <v>379597031.58000004</v>
      </c>
      <c r="M112" s="7">
        <f t="shared" si="60"/>
        <v>1047164136.2800002</v>
      </c>
      <c r="N112" s="6">
        <f t="shared" si="60"/>
        <v>0.99999999999999978</v>
      </c>
      <c r="O112" s="12">
        <f t="shared" si="60"/>
        <v>0.32999999999999974</v>
      </c>
      <c r="P112" s="13">
        <f>SUM(P5:P110)</f>
        <v>763629594.21999991</v>
      </c>
      <c r="Q112" s="13">
        <f t="shared" si="60"/>
        <v>488152956.20999992</v>
      </c>
      <c r="R112" s="13">
        <f t="shared" si="60"/>
        <v>1251782550.4300001</v>
      </c>
      <c r="S112" s="6">
        <f t="shared" si="60"/>
        <v>1</v>
      </c>
      <c r="T112" s="12">
        <f t="shared" si="60"/>
        <v>0.34000000000000014</v>
      </c>
      <c r="U112" s="11">
        <f>SUM(U5:U110)</f>
        <v>1.0000000000000002</v>
      </c>
      <c r="V112" s="10">
        <f t="shared" si="60"/>
        <v>4.5000000000000005E-2</v>
      </c>
      <c r="W112" s="9">
        <f t="shared" si="60"/>
        <v>2.0000000000000011E-2</v>
      </c>
      <c r="X112" s="8">
        <f>SUM(X5:X110)</f>
        <v>5655.0866771990095</v>
      </c>
      <c r="Y112" s="7">
        <f>SUM(Y5:Y110)</f>
        <v>2309193.0777042778</v>
      </c>
      <c r="Z112" s="6">
        <f t="shared" si="60"/>
        <v>0.99999999999999989</v>
      </c>
      <c r="AA112" s="5">
        <f t="shared" si="60"/>
        <v>2.4999999999999988E-2</v>
      </c>
      <c r="AB112" s="5">
        <f t="shared" si="60"/>
        <v>0.26999999999999952</v>
      </c>
      <c r="AC112" s="4">
        <f t="shared" si="60"/>
        <v>1.0000000000000002</v>
      </c>
    </row>
    <row r="113" spans="3:9" x14ac:dyDescent="0.25">
      <c r="C113" s="44" t="s">
        <v>130</v>
      </c>
      <c r="D113" s="45"/>
      <c r="E113" s="45"/>
      <c r="F113" s="45"/>
      <c r="G113" s="45"/>
      <c r="H113" s="45"/>
      <c r="I113" s="2"/>
    </row>
    <row r="114" spans="3:9" x14ac:dyDescent="0.25">
      <c r="C114" s="2" t="s">
        <v>251</v>
      </c>
      <c r="D114" s="2"/>
      <c r="E114" s="2"/>
      <c r="F114" s="2"/>
      <c r="G114" s="2"/>
      <c r="H114" s="2"/>
      <c r="I114" s="2"/>
    </row>
    <row r="115" spans="3:9" x14ac:dyDescent="0.25">
      <c r="C115" s="2" t="s">
        <v>261</v>
      </c>
      <c r="D115" s="2"/>
      <c r="E115" s="2"/>
      <c r="F115" s="2"/>
      <c r="G115" s="2"/>
      <c r="H115" s="2"/>
    </row>
    <row r="116" spans="3:9" x14ac:dyDescent="0.25">
      <c r="C116" t="s">
        <v>252</v>
      </c>
    </row>
  </sheetData>
  <mergeCells count="8">
    <mergeCell ref="X3:AA3"/>
    <mergeCell ref="AC3:AC4"/>
    <mergeCell ref="A1:AC1"/>
    <mergeCell ref="C3:E3"/>
    <mergeCell ref="F3:J3"/>
    <mergeCell ref="K3:O3"/>
    <mergeCell ref="P3:T3"/>
    <mergeCell ref="U3:V3"/>
  </mergeCells>
  <pageMargins left="0.19685039370078741" right="0.23622047244094491" top="0.27559055118110237" bottom="0.27559055118110237" header="0.19685039370078741" footer="0.19685039370078741"/>
  <pageSetup paperSize="5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zoomScaleNormal="100" zoomScaleSheetLayoutView="25" workbookViewId="0"/>
  </sheetViews>
  <sheetFormatPr baseColWidth="10" defaultRowHeight="15" x14ac:dyDescent="0.25"/>
  <cols>
    <col min="1" max="1" width="3.42578125" bestFit="1" customWidth="1"/>
    <col min="2" max="2" width="18" customWidth="1"/>
    <col min="5" max="5" width="13.140625" customWidth="1"/>
    <col min="9" max="9" width="12" customWidth="1"/>
    <col min="16" max="16" width="13.42578125" customWidth="1"/>
    <col min="17" max="17" width="13.140625" customWidth="1"/>
    <col min="18" max="18" width="14" customWidth="1"/>
    <col min="25" max="25" width="14.5703125" bestFit="1" customWidth="1"/>
    <col min="26" max="26" width="12.140625" bestFit="1" customWidth="1"/>
    <col min="27" max="28" width="12" bestFit="1" customWidth="1"/>
    <col min="29" max="32" width="13.5703125" customWidth="1"/>
    <col min="33" max="37" width="0" hidden="1" customWidth="1"/>
    <col min="38" max="38" width="12.42578125" hidden="1" customWidth="1"/>
    <col min="39" max="39" width="12.5703125" hidden="1" customWidth="1"/>
    <col min="40" max="41" width="39.7109375" hidden="1" customWidth="1"/>
    <col min="260" max="260" width="3.42578125" bestFit="1" customWidth="1"/>
    <col min="261" max="261" width="18" customWidth="1"/>
    <col min="264" max="264" width="13.140625" customWidth="1"/>
    <col min="268" max="268" width="12" customWidth="1"/>
    <col min="275" max="275" width="13.42578125" customWidth="1"/>
    <col min="276" max="276" width="13.140625" customWidth="1"/>
    <col min="277" max="277" width="14" customWidth="1"/>
    <col min="285" max="285" width="13.7109375" customWidth="1"/>
    <col min="289" max="289" width="13.5703125" customWidth="1"/>
    <col min="516" max="516" width="3.42578125" bestFit="1" customWidth="1"/>
    <col min="517" max="517" width="18" customWidth="1"/>
    <col min="520" max="520" width="13.140625" customWidth="1"/>
    <col min="524" max="524" width="12" customWidth="1"/>
    <col min="531" max="531" width="13.42578125" customWidth="1"/>
    <col min="532" max="532" width="13.140625" customWidth="1"/>
    <col min="533" max="533" width="14" customWidth="1"/>
    <col min="541" max="541" width="13.7109375" customWidth="1"/>
    <col min="545" max="545" width="13.5703125" customWidth="1"/>
    <col min="772" max="772" width="3.42578125" bestFit="1" customWidth="1"/>
    <col min="773" max="773" width="18" customWidth="1"/>
    <col min="776" max="776" width="13.140625" customWidth="1"/>
    <col min="780" max="780" width="12" customWidth="1"/>
    <col min="787" max="787" width="13.42578125" customWidth="1"/>
    <col min="788" max="788" width="13.140625" customWidth="1"/>
    <col min="789" max="789" width="14" customWidth="1"/>
    <col min="797" max="797" width="13.7109375" customWidth="1"/>
    <col min="801" max="801" width="13.5703125" customWidth="1"/>
    <col min="1028" max="1028" width="3.42578125" bestFit="1" customWidth="1"/>
    <col min="1029" max="1029" width="18" customWidth="1"/>
    <col min="1032" max="1032" width="13.140625" customWidth="1"/>
    <col min="1036" max="1036" width="12" customWidth="1"/>
    <col min="1043" max="1043" width="13.42578125" customWidth="1"/>
    <col min="1044" max="1044" width="13.140625" customWidth="1"/>
    <col min="1045" max="1045" width="14" customWidth="1"/>
    <col min="1053" max="1053" width="13.7109375" customWidth="1"/>
    <col min="1057" max="1057" width="13.5703125" customWidth="1"/>
    <col min="1284" max="1284" width="3.42578125" bestFit="1" customWidth="1"/>
    <col min="1285" max="1285" width="18" customWidth="1"/>
    <col min="1288" max="1288" width="13.140625" customWidth="1"/>
    <col min="1292" max="1292" width="12" customWidth="1"/>
    <col min="1299" max="1299" width="13.42578125" customWidth="1"/>
    <col min="1300" max="1300" width="13.140625" customWidth="1"/>
    <col min="1301" max="1301" width="14" customWidth="1"/>
    <col min="1309" max="1309" width="13.7109375" customWidth="1"/>
    <col min="1313" max="1313" width="13.5703125" customWidth="1"/>
    <col min="1540" max="1540" width="3.42578125" bestFit="1" customWidth="1"/>
    <col min="1541" max="1541" width="18" customWidth="1"/>
    <col min="1544" max="1544" width="13.140625" customWidth="1"/>
    <col min="1548" max="1548" width="12" customWidth="1"/>
    <col min="1555" max="1555" width="13.42578125" customWidth="1"/>
    <col min="1556" max="1556" width="13.140625" customWidth="1"/>
    <col min="1557" max="1557" width="14" customWidth="1"/>
    <col min="1565" max="1565" width="13.7109375" customWidth="1"/>
    <col min="1569" max="1569" width="13.5703125" customWidth="1"/>
    <col min="1796" max="1796" width="3.42578125" bestFit="1" customWidth="1"/>
    <col min="1797" max="1797" width="18" customWidth="1"/>
    <col min="1800" max="1800" width="13.140625" customWidth="1"/>
    <col min="1804" max="1804" width="12" customWidth="1"/>
    <col min="1811" max="1811" width="13.42578125" customWidth="1"/>
    <col min="1812" max="1812" width="13.140625" customWidth="1"/>
    <col min="1813" max="1813" width="14" customWidth="1"/>
    <col min="1821" max="1821" width="13.7109375" customWidth="1"/>
    <col min="1825" max="1825" width="13.5703125" customWidth="1"/>
    <col min="2052" max="2052" width="3.42578125" bestFit="1" customWidth="1"/>
    <col min="2053" max="2053" width="18" customWidth="1"/>
    <col min="2056" max="2056" width="13.140625" customWidth="1"/>
    <col min="2060" max="2060" width="12" customWidth="1"/>
    <col min="2067" max="2067" width="13.42578125" customWidth="1"/>
    <col min="2068" max="2068" width="13.140625" customWidth="1"/>
    <col min="2069" max="2069" width="14" customWidth="1"/>
    <col min="2077" max="2077" width="13.7109375" customWidth="1"/>
    <col min="2081" max="2081" width="13.5703125" customWidth="1"/>
    <col min="2308" max="2308" width="3.42578125" bestFit="1" customWidth="1"/>
    <col min="2309" max="2309" width="18" customWidth="1"/>
    <col min="2312" max="2312" width="13.140625" customWidth="1"/>
    <col min="2316" max="2316" width="12" customWidth="1"/>
    <col min="2323" max="2323" width="13.42578125" customWidth="1"/>
    <col min="2324" max="2324" width="13.140625" customWidth="1"/>
    <col min="2325" max="2325" width="14" customWidth="1"/>
    <col min="2333" max="2333" width="13.7109375" customWidth="1"/>
    <col min="2337" max="2337" width="13.5703125" customWidth="1"/>
    <col min="2564" max="2564" width="3.42578125" bestFit="1" customWidth="1"/>
    <col min="2565" max="2565" width="18" customWidth="1"/>
    <col min="2568" max="2568" width="13.140625" customWidth="1"/>
    <col min="2572" max="2572" width="12" customWidth="1"/>
    <col min="2579" max="2579" width="13.42578125" customWidth="1"/>
    <col min="2580" max="2580" width="13.140625" customWidth="1"/>
    <col min="2581" max="2581" width="14" customWidth="1"/>
    <col min="2589" max="2589" width="13.7109375" customWidth="1"/>
    <col min="2593" max="2593" width="13.5703125" customWidth="1"/>
    <col min="2820" max="2820" width="3.42578125" bestFit="1" customWidth="1"/>
    <col min="2821" max="2821" width="18" customWidth="1"/>
    <col min="2824" max="2824" width="13.140625" customWidth="1"/>
    <col min="2828" max="2828" width="12" customWidth="1"/>
    <col min="2835" max="2835" width="13.42578125" customWidth="1"/>
    <col min="2836" max="2836" width="13.140625" customWidth="1"/>
    <col min="2837" max="2837" width="14" customWidth="1"/>
    <col min="2845" max="2845" width="13.7109375" customWidth="1"/>
    <col min="2849" max="2849" width="13.5703125" customWidth="1"/>
    <col min="3076" max="3076" width="3.42578125" bestFit="1" customWidth="1"/>
    <col min="3077" max="3077" width="18" customWidth="1"/>
    <col min="3080" max="3080" width="13.140625" customWidth="1"/>
    <col min="3084" max="3084" width="12" customWidth="1"/>
    <col min="3091" max="3091" width="13.42578125" customWidth="1"/>
    <col min="3092" max="3092" width="13.140625" customWidth="1"/>
    <col min="3093" max="3093" width="14" customWidth="1"/>
    <col min="3101" max="3101" width="13.7109375" customWidth="1"/>
    <col min="3105" max="3105" width="13.5703125" customWidth="1"/>
    <col min="3332" max="3332" width="3.42578125" bestFit="1" customWidth="1"/>
    <col min="3333" max="3333" width="18" customWidth="1"/>
    <col min="3336" max="3336" width="13.140625" customWidth="1"/>
    <col min="3340" max="3340" width="12" customWidth="1"/>
    <col min="3347" max="3347" width="13.42578125" customWidth="1"/>
    <col min="3348" max="3348" width="13.140625" customWidth="1"/>
    <col min="3349" max="3349" width="14" customWidth="1"/>
    <col min="3357" max="3357" width="13.7109375" customWidth="1"/>
    <col min="3361" max="3361" width="13.5703125" customWidth="1"/>
    <col min="3588" max="3588" width="3.42578125" bestFit="1" customWidth="1"/>
    <col min="3589" max="3589" width="18" customWidth="1"/>
    <col min="3592" max="3592" width="13.140625" customWidth="1"/>
    <col min="3596" max="3596" width="12" customWidth="1"/>
    <col min="3603" max="3603" width="13.42578125" customWidth="1"/>
    <col min="3604" max="3604" width="13.140625" customWidth="1"/>
    <col min="3605" max="3605" width="14" customWidth="1"/>
    <col min="3613" max="3613" width="13.7109375" customWidth="1"/>
    <col min="3617" max="3617" width="13.5703125" customWidth="1"/>
    <col min="3844" max="3844" width="3.42578125" bestFit="1" customWidth="1"/>
    <col min="3845" max="3845" width="18" customWidth="1"/>
    <col min="3848" max="3848" width="13.140625" customWidth="1"/>
    <col min="3852" max="3852" width="12" customWidth="1"/>
    <col min="3859" max="3859" width="13.42578125" customWidth="1"/>
    <col min="3860" max="3860" width="13.140625" customWidth="1"/>
    <col min="3861" max="3861" width="14" customWidth="1"/>
    <col min="3869" max="3869" width="13.7109375" customWidth="1"/>
    <col min="3873" max="3873" width="13.5703125" customWidth="1"/>
    <col min="4100" max="4100" width="3.42578125" bestFit="1" customWidth="1"/>
    <col min="4101" max="4101" width="18" customWidth="1"/>
    <col min="4104" max="4104" width="13.140625" customWidth="1"/>
    <col min="4108" max="4108" width="12" customWidth="1"/>
    <col min="4115" max="4115" width="13.42578125" customWidth="1"/>
    <col min="4116" max="4116" width="13.140625" customWidth="1"/>
    <col min="4117" max="4117" width="14" customWidth="1"/>
    <col min="4125" max="4125" width="13.7109375" customWidth="1"/>
    <col min="4129" max="4129" width="13.5703125" customWidth="1"/>
    <col min="4356" max="4356" width="3.42578125" bestFit="1" customWidth="1"/>
    <col min="4357" max="4357" width="18" customWidth="1"/>
    <col min="4360" max="4360" width="13.140625" customWidth="1"/>
    <col min="4364" max="4364" width="12" customWidth="1"/>
    <col min="4371" max="4371" width="13.42578125" customWidth="1"/>
    <col min="4372" max="4372" width="13.140625" customWidth="1"/>
    <col min="4373" max="4373" width="14" customWidth="1"/>
    <col min="4381" max="4381" width="13.7109375" customWidth="1"/>
    <col min="4385" max="4385" width="13.5703125" customWidth="1"/>
    <col min="4612" max="4612" width="3.42578125" bestFit="1" customWidth="1"/>
    <col min="4613" max="4613" width="18" customWidth="1"/>
    <col min="4616" max="4616" width="13.140625" customWidth="1"/>
    <col min="4620" max="4620" width="12" customWidth="1"/>
    <col min="4627" max="4627" width="13.42578125" customWidth="1"/>
    <col min="4628" max="4628" width="13.140625" customWidth="1"/>
    <col min="4629" max="4629" width="14" customWidth="1"/>
    <col min="4637" max="4637" width="13.7109375" customWidth="1"/>
    <col min="4641" max="4641" width="13.5703125" customWidth="1"/>
    <col min="4868" max="4868" width="3.42578125" bestFit="1" customWidth="1"/>
    <col min="4869" max="4869" width="18" customWidth="1"/>
    <col min="4872" max="4872" width="13.140625" customWidth="1"/>
    <col min="4876" max="4876" width="12" customWidth="1"/>
    <col min="4883" max="4883" width="13.42578125" customWidth="1"/>
    <col min="4884" max="4884" width="13.140625" customWidth="1"/>
    <col min="4885" max="4885" width="14" customWidth="1"/>
    <col min="4893" max="4893" width="13.7109375" customWidth="1"/>
    <col min="4897" max="4897" width="13.5703125" customWidth="1"/>
    <col min="5124" max="5124" width="3.42578125" bestFit="1" customWidth="1"/>
    <col min="5125" max="5125" width="18" customWidth="1"/>
    <col min="5128" max="5128" width="13.140625" customWidth="1"/>
    <col min="5132" max="5132" width="12" customWidth="1"/>
    <col min="5139" max="5139" width="13.42578125" customWidth="1"/>
    <col min="5140" max="5140" width="13.140625" customWidth="1"/>
    <col min="5141" max="5141" width="14" customWidth="1"/>
    <col min="5149" max="5149" width="13.7109375" customWidth="1"/>
    <col min="5153" max="5153" width="13.5703125" customWidth="1"/>
    <col min="5380" max="5380" width="3.42578125" bestFit="1" customWidth="1"/>
    <col min="5381" max="5381" width="18" customWidth="1"/>
    <col min="5384" max="5384" width="13.140625" customWidth="1"/>
    <col min="5388" max="5388" width="12" customWidth="1"/>
    <col min="5395" max="5395" width="13.42578125" customWidth="1"/>
    <col min="5396" max="5396" width="13.140625" customWidth="1"/>
    <col min="5397" max="5397" width="14" customWidth="1"/>
    <col min="5405" max="5405" width="13.7109375" customWidth="1"/>
    <col min="5409" max="5409" width="13.5703125" customWidth="1"/>
    <col min="5636" max="5636" width="3.42578125" bestFit="1" customWidth="1"/>
    <col min="5637" max="5637" width="18" customWidth="1"/>
    <col min="5640" max="5640" width="13.140625" customWidth="1"/>
    <col min="5644" max="5644" width="12" customWidth="1"/>
    <col min="5651" max="5651" width="13.42578125" customWidth="1"/>
    <col min="5652" max="5652" width="13.140625" customWidth="1"/>
    <col min="5653" max="5653" width="14" customWidth="1"/>
    <col min="5661" max="5661" width="13.7109375" customWidth="1"/>
    <col min="5665" max="5665" width="13.5703125" customWidth="1"/>
    <col min="5892" max="5892" width="3.42578125" bestFit="1" customWidth="1"/>
    <col min="5893" max="5893" width="18" customWidth="1"/>
    <col min="5896" max="5896" width="13.140625" customWidth="1"/>
    <col min="5900" max="5900" width="12" customWidth="1"/>
    <col min="5907" max="5907" width="13.42578125" customWidth="1"/>
    <col min="5908" max="5908" width="13.140625" customWidth="1"/>
    <col min="5909" max="5909" width="14" customWidth="1"/>
    <col min="5917" max="5917" width="13.7109375" customWidth="1"/>
    <col min="5921" max="5921" width="13.5703125" customWidth="1"/>
    <col min="6148" max="6148" width="3.42578125" bestFit="1" customWidth="1"/>
    <col min="6149" max="6149" width="18" customWidth="1"/>
    <col min="6152" max="6152" width="13.140625" customWidth="1"/>
    <col min="6156" max="6156" width="12" customWidth="1"/>
    <col min="6163" max="6163" width="13.42578125" customWidth="1"/>
    <col min="6164" max="6164" width="13.140625" customWidth="1"/>
    <col min="6165" max="6165" width="14" customWidth="1"/>
    <col min="6173" max="6173" width="13.7109375" customWidth="1"/>
    <col min="6177" max="6177" width="13.5703125" customWidth="1"/>
    <col min="6404" max="6404" width="3.42578125" bestFit="1" customWidth="1"/>
    <col min="6405" max="6405" width="18" customWidth="1"/>
    <col min="6408" max="6408" width="13.140625" customWidth="1"/>
    <col min="6412" max="6412" width="12" customWidth="1"/>
    <col min="6419" max="6419" width="13.42578125" customWidth="1"/>
    <col min="6420" max="6420" width="13.140625" customWidth="1"/>
    <col min="6421" max="6421" width="14" customWidth="1"/>
    <col min="6429" max="6429" width="13.7109375" customWidth="1"/>
    <col min="6433" max="6433" width="13.5703125" customWidth="1"/>
    <col min="6660" max="6660" width="3.42578125" bestFit="1" customWidth="1"/>
    <col min="6661" max="6661" width="18" customWidth="1"/>
    <col min="6664" max="6664" width="13.140625" customWidth="1"/>
    <col min="6668" max="6668" width="12" customWidth="1"/>
    <col min="6675" max="6675" width="13.42578125" customWidth="1"/>
    <col min="6676" max="6676" width="13.140625" customWidth="1"/>
    <col min="6677" max="6677" width="14" customWidth="1"/>
    <col min="6685" max="6685" width="13.7109375" customWidth="1"/>
    <col min="6689" max="6689" width="13.5703125" customWidth="1"/>
    <col min="6916" max="6916" width="3.42578125" bestFit="1" customWidth="1"/>
    <col min="6917" max="6917" width="18" customWidth="1"/>
    <col min="6920" max="6920" width="13.140625" customWidth="1"/>
    <col min="6924" max="6924" width="12" customWidth="1"/>
    <col min="6931" max="6931" width="13.42578125" customWidth="1"/>
    <col min="6932" max="6932" width="13.140625" customWidth="1"/>
    <col min="6933" max="6933" width="14" customWidth="1"/>
    <col min="6941" max="6941" width="13.7109375" customWidth="1"/>
    <col min="6945" max="6945" width="13.5703125" customWidth="1"/>
    <col min="7172" max="7172" width="3.42578125" bestFit="1" customWidth="1"/>
    <col min="7173" max="7173" width="18" customWidth="1"/>
    <col min="7176" max="7176" width="13.140625" customWidth="1"/>
    <col min="7180" max="7180" width="12" customWidth="1"/>
    <col min="7187" max="7187" width="13.42578125" customWidth="1"/>
    <col min="7188" max="7188" width="13.140625" customWidth="1"/>
    <col min="7189" max="7189" width="14" customWidth="1"/>
    <col min="7197" max="7197" width="13.7109375" customWidth="1"/>
    <col min="7201" max="7201" width="13.5703125" customWidth="1"/>
    <col min="7428" max="7428" width="3.42578125" bestFit="1" customWidth="1"/>
    <col min="7429" max="7429" width="18" customWidth="1"/>
    <col min="7432" max="7432" width="13.140625" customWidth="1"/>
    <col min="7436" max="7436" width="12" customWidth="1"/>
    <col min="7443" max="7443" width="13.42578125" customWidth="1"/>
    <col min="7444" max="7444" width="13.140625" customWidth="1"/>
    <col min="7445" max="7445" width="14" customWidth="1"/>
    <col min="7453" max="7453" width="13.7109375" customWidth="1"/>
    <col min="7457" max="7457" width="13.5703125" customWidth="1"/>
    <col min="7684" max="7684" width="3.42578125" bestFit="1" customWidth="1"/>
    <col min="7685" max="7685" width="18" customWidth="1"/>
    <col min="7688" max="7688" width="13.140625" customWidth="1"/>
    <col min="7692" max="7692" width="12" customWidth="1"/>
    <col min="7699" max="7699" width="13.42578125" customWidth="1"/>
    <col min="7700" max="7700" width="13.140625" customWidth="1"/>
    <col min="7701" max="7701" width="14" customWidth="1"/>
    <col min="7709" max="7709" width="13.7109375" customWidth="1"/>
    <col min="7713" max="7713" width="13.5703125" customWidth="1"/>
    <col min="7940" max="7940" width="3.42578125" bestFit="1" customWidth="1"/>
    <col min="7941" max="7941" width="18" customWidth="1"/>
    <col min="7944" max="7944" width="13.140625" customWidth="1"/>
    <col min="7948" max="7948" width="12" customWidth="1"/>
    <col min="7955" max="7955" width="13.42578125" customWidth="1"/>
    <col min="7956" max="7956" width="13.140625" customWidth="1"/>
    <col min="7957" max="7957" width="14" customWidth="1"/>
    <col min="7965" max="7965" width="13.7109375" customWidth="1"/>
    <col min="7969" max="7969" width="13.5703125" customWidth="1"/>
    <col min="8196" max="8196" width="3.42578125" bestFit="1" customWidth="1"/>
    <col min="8197" max="8197" width="18" customWidth="1"/>
    <col min="8200" max="8200" width="13.140625" customWidth="1"/>
    <col min="8204" max="8204" width="12" customWidth="1"/>
    <col min="8211" max="8211" width="13.42578125" customWidth="1"/>
    <col min="8212" max="8212" width="13.140625" customWidth="1"/>
    <col min="8213" max="8213" width="14" customWidth="1"/>
    <col min="8221" max="8221" width="13.7109375" customWidth="1"/>
    <col min="8225" max="8225" width="13.5703125" customWidth="1"/>
    <col min="8452" max="8452" width="3.42578125" bestFit="1" customWidth="1"/>
    <col min="8453" max="8453" width="18" customWidth="1"/>
    <col min="8456" max="8456" width="13.140625" customWidth="1"/>
    <col min="8460" max="8460" width="12" customWidth="1"/>
    <col min="8467" max="8467" width="13.42578125" customWidth="1"/>
    <col min="8468" max="8468" width="13.140625" customWidth="1"/>
    <col min="8469" max="8469" width="14" customWidth="1"/>
    <col min="8477" max="8477" width="13.7109375" customWidth="1"/>
    <col min="8481" max="8481" width="13.5703125" customWidth="1"/>
    <col min="8708" max="8708" width="3.42578125" bestFit="1" customWidth="1"/>
    <col min="8709" max="8709" width="18" customWidth="1"/>
    <col min="8712" max="8712" width="13.140625" customWidth="1"/>
    <col min="8716" max="8716" width="12" customWidth="1"/>
    <col min="8723" max="8723" width="13.42578125" customWidth="1"/>
    <col min="8724" max="8724" width="13.140625" customWidth="1"/>
    <col min="8725" max="8725" width="14" customWidth="1"/>
    <col min="8733" max="8733" width="13.7109375" customWidth="1"/>
    <col min="8737" max="8737" width="13.5703125" customWidth="1"/>
    <col min="8964" max="8964" width="3.42578125" bestFit="1" customWidth="1"/>
    <col min="8965" max="8965" width="18" customWidth="1"/>
    <col min="8968" max="8968" width="13.140625" customWidth="1"/>
    <col min="8972" max="8972" width="12" customWidth="1"/>
    <col min="8979" max="8979" width="13.42578125" customWidth="1"/>
    <col min="8980" max="8980" width="13.140625" customWidth="1"/>
    <col min="8981" max="8981" width="14" customWidth="1"/>
    <col min="8989" max="8989" width="13.7109375" customWidth="1"/>
    <col min="8993" max="8993" width="13.5703125" customWidth="1"/>
    <col min="9220" max="9220" width="3.42578125" bestFit="1" customWidth="1"/>
    <col min="9221" max="9221" width="18" customWidth="1"/>
    <col min="9224" max="9224" width="13.140625" customWidth="1"/>
    <col min="9228" max="9228" width="12" customWidth="1"/>
    <col min="9235" max="9235" width="13.42578125" customWidth="1"/>
    <col min="9236" max="9236" width="13.140625" customWidth="1"/>
    <col min="9237" max="9237" width="14" customWidth="1"/>
    <col min="9245" max="9245" width="13.7109375" customWidth="1"/>
    <col min="9249" max="9249" width="13.5703125" customWidth="1"/>
    <col min="9476" max="9476" width="3.42578125" bestFit="1" customWidth="1"/>
    <col min="9477" max="9477" width="18" customWidth="1"/>
    <col min="9480" max="9480" width="13.140625" customWidth="1"/>
    <col min="9484" max="9484" width="12" customWidth="1"/>
    <col min="9491" max="9491" width="13.42578125" customWidth="1"/>
    <col min="9492" max="9492" width="13.140625" customWidth="1"/>
    <col min="9493" max="9493" width="14" customWidth="1"/>
    <col min="9501" max="9501" width="13.7109375" customWidth="1"/>
    <col min="9505" max="9505" width="13.5703125" customWidth="1"/>
    <col min="9732" max="9732" width="3.42578125" bestFit="1" customWidth="1"/>
    <col min="9733" max="9733" width="18" customWidth="1"/>
    <col min="9736" max="9736" width="13.140625" customWidth="1"/>
    <col min="9740" max="9740" width="12" customWidth="1"/>
    <col min="9747" max="9747" width="13.42578125" customWidth="1"/>
    <col min="9748" max="9748" width="13.140625" customWidth="1"/>
    <col min="9749" max="9749" width="14" customWidth="1"/>
    <col min="9757" max="9757" width="13.7109375" customWidth="1"/>
    <col min="9761" max="9761" width="13.5703125" customWidth="1"/>
    <col min="9988" max="9988" width="3.42578125" bestFit="1" customWidth="1"/>
    <col min="9989" max="9989" width="18" customWidth="1"/>
    <col min="9992" max="9992" width="13.140625" customWidth="1"/>
    <col min="9996" max="9996" width="12" customWidth="1"/>
    <col min="10003" max="10003" width="13.42578125" customWidth="1"/>
    <col min="10004" max="10004" width="13.140625" customWidth="1"/>
    <col min="10005" max="10005" width="14" customWidth="1"/>
    <col min="10013" max="10013" width="13.7109375" customWidth="1"/>
    <col min="10017" max="10017" width="13.5703125" customWidth="1"/>
    <col min="10244" max="10244" width="3.42578125" bestFit="1" customWidth="1"/>
    <col min="10245" max="10245" width="18" customWidth="1"/>
    <col min="10248" max="10248" width="13.140625" customWidth="1"/>
    <col min="10252" max="10252" width="12" customWidth="1"/>
    <col min="10259" max="10259" width="13.42578125" customWidth="1"/>
    <col min="10260" max="10260" width="13.140625" customWidth="1"/>
    <col min="10261" max="10261" width="14" customWidth="1"/>
    <col min="10269" max="10269" width="13.7109375" customWidth="1"/>
    <col min="10273" max="10273" width="13.5703125" customWidth="1"/>
    <col min="10500" max="10500" width="3.42578125" bestFit="1" customWidth="1"/>
    <col min="10501" max="10501" width="18" customWidth="1"/>
    <col min="10504" max="10504" width="13.140625" customWidth="1"/>
    <col min="10508" max="10508" width="12" customWidth="1"/>
    <col min="10515" max="10515" width="13.42578125" customWidth="1"/>
    <col min="10516" max="10516" width="13.140625" customWidth="1"/>
    <col min="10517" max="10517" width="14" customWidth="1"/>
    <col min="10525" max="10525" width="13.7109375" customWidth="1"/>
    <col min="10529" max="10529" width="13.5703125" customWidth="1"/>
    <col min="10756" max="10756" width="3.42578125" bestFit="1" customWidth="1"/>
    <col min="10757" max="10757" width="18" customWidth="1"/>
    <col min="10760" max="10760" width="13.140625" customWidth="1"/>
    <col min="10764" max="10764" width="12" customWidth="1"/>
    <col min="10771" max="10771" width="13.42578125" customWidth="1"/>
    <col min="10772" max="10772" width="13.140625" customWidth="1"/>
    <col min="10773" max="10773" width="14" customWidth="1"/>
    <col min="10781" max="10781" width="13.7109375" customWidth="1"/>
    <col min="10785" max="10785" width="13.5703125" customWidth="1"/>
    <col min="11012" max="11012" width="3.42578125" bestFit="1" customWidth="1"/>
    <col min="11013" max="11013" width="18" customWidth="1"/>
    <col min="11016" max="11016" width="13.140625" customWidth="1"/>
    <col min="11020" max="11020" width="12" customWidth="1"/>
    <col min="11027" max="11027" width="13.42578125" customWidth="1"/>
    <col min="11028" max="11028" width="13.140625" customWidth="1"/>
    <col min="11029" max="11029" width="14" customWidth="1"/>
    <col min="11037" max="11037" width="13.7109375" customWidth="1"/>
    <col min="11041" max="11041" width="13.5703125" customWidth="1"/>
    <col min="11268" max="11268" width="3.42578125" bestFit="1" customWidth="1"/>
    <col min="11269" max="11269" width="18" customWidth="1"/>
    <col min="11272" max="11272" width="13.140625" customWidth="1"/>
    <col min="11276" max="11276" width="12" customWidth="1"/>
    <col min="11283" max="11283" width="13.42578125" customWidth="1"/>
    <col min="11284" max="11284" width="13.140625" customWidth="1"/>
    <col min="11285" max="11285" width="14" customWidth="1"/>
    <col min="11293" max="11293" width="13.7109375" customWidth="1"/>
    <col min="11297" max="11297" width="13.5703125" customWidth="1"/>
    <col min="11524" max="11524" width="3.42578125" bestFit="1" customWidth="1"/>
    <col min="11525" max="11525" width="18" customWidth="1"/>
    <col min="11528" max="11528" width="13.140625" customWidth="1"/>
    <col min="11532" max="11532" width="12" customWidth="1"/>
    <col min="11539" max="11539" width="13.42578125" customWidth="1"/>
    <col min="11540" max="11540" width="13.140625" customWidth="1"/>
    <col min="11541" max="11541" width="14" customWidth="1"/>
    <col min="11549" max="11549" width="13.7109375" customWidth="1"/>
    <col min="11553" max="11553" width="13.5703125" customWidth="1"/>
    <col min="11780" max="11780" width="3.42578125" bestFit="1" customWidth="1"/>
    <col min="11781" max="11781" width="18" customWidth="1"/>
    <col min="11784" max="11784" width="13.140625" customWidth="1"/>
    <col min="11788" max="11788" width="12" customWidth="1"/>
    <col min="11795" max="11795" width="13.42578125" customWidth="1"/>
    <col min="11796" max="11796" width="13.140625" customWidth="1"/>
    <col min="11797" max="11797" width="14" customWidth="1"/>
    <col min="11805" max="11805" width="13.7109375" customWidth="1"/>
    <col min="11809" max="11809" width="13.5703125" customWidth="1"/>
    <col min="12036" max="12036" width="3.42578125" bestFit="1" customWidth="1"/>
    <col min="12037" max="12037" width="18" customWidth="1"/>
    <col min="12040" max="12040" width="13.140625" customWidth="1"/>
    <col min="12044" max="12044" width="12" customWidth="1"/>
    <col min="12051" max="12051" width="13.42578125" customWidth="1"/>
    <col min="12052" max="12052" width="13.140625" customWidth="1"/>
    <col min="12053" max="12053" width="14" customWidth="1"/>
    <col min="12061" max="12061" width="13.7109375" customWidth="1"/>
    <col min="12065" max="12065" width="13.5703125" customWidth="1"/>
    <col min="12292" max="12292" width="3.42578125" bestFit="1" customWidth="1"/>
    <col min="12293" max="12293" width="18" customWidth="1"/>
    <col min="12296" max="12296" width="13.140625" customWidth="1"/>
    <col min="12300" max="12300" width="12" customWidth="1"/>
    <col min="12307" max="12307" width="13.42578125" customWidth="1"/>
    <col min="12308" max="12308" width="13.140625" customWidth="1"/>
    <col min="12309" max="12309" width="14" customWidth="1"/>
    <col min="12317" max="12317" width="13.7109375" customWidth="1"/>
    <col min="12321" max="12321" width="13.5703125" customWidth="1"/>
    <col min="12548" max="12548" width="3.42578125" bestFit="1" customWidth="1"/>
    <col min="12549" max="12549" width="18" customWidth="1"/>
    <col min="12552" max="12552" width="13.140625" customWidth="1"/>
    <col min="12556" max="12556" width="12" customWidth="1"/>
    <col min="12563" max="12563" width="13.42578125" customWidth="1"/>
    <col min="12564" max="12564" width="13.140625" customWidth="1"/>
    <col min="12565" max="12565" width="14" customWidth="1"/>
    <col min="12573" max="12573" width="13.7109375" customWidth="1"/>
    <col min="12577" max="12577" width="13.5703125" customWidth="1"/>
    <col min="12804" max="12804" width="3.42578125" bestFit="1" customWidth="1"/>
    <col min="12805" max="12805" width="18" customWidth="1"/>
    <col min="12808" max="12808" width="13.140625" customWidth="1"/>
    <col min="12812" max="12812" width="12" customWidth="1"/>
    <col min="12819" max="12819" width="13.42578125" customWidth="1"/>
    <col min="12820" max="12820" width="13.140625" customWidth="1"/>
    <col min="12821" max="12821" width="14" customWidth="1"/>
    <col min="12829" max="12829" width="13.7109375" customWidth="1"/>
    <col min="12833" max="12833" width="13.5703125" customWidth="1"/>
    <col min="13060" max="13060" width="3.42578125" bestFit="1" customWidth="1"/>
    <col min="13061" max="13061" width="18" customWidth="1"/>
    <col min="13064" max="13064" width="13.140625" customWidth="1"/>
    <col min="13068" max="13068" width="12" customWidth="1"/>
    <col min="13075" max="13075" width="13.42578125" customWidth="1"/>
    <col min="13076" max="13076" width="13.140625" customWidth="1"/>
    <col min="13077" max="13077" width="14" customWidth="1"/>
    <col min="13085" max="13085" width="13.7109375" customWidth="1"/>
    <col min="13089" max="13089" width="13.5703125" customWidth="1"/>
    <col min="13316" max="13316" width="3.42578125" bestFit="1" customWidth="1"/>
    <col min="13317" max="13317" width="18" customWidth="1"/>
    <col min="13320" max="13320" width="13.140625" customWidth="1"/>
    <col min="13324" max="13324" width="12" customWidth="1"/>
    <col min="13331" max="13331" width="13.42578125" customWidth="1"/>
    <col min="13332" max="13332" width="13.140625" customWidth="1"/>
    <col min="13333" max="13333" width="14" customWidth="1"/>
    <col min="13341" max="13341" width="13.7109375" customWidth="1"/>
    <col min="13345" max="13345" width="13.5703125" customWidth="1"/>
    <col min="13572" max="13572" width="3.42578125" bestFit="1" customWidth="1"/>
    <col min="13573" max="13573" width="18" customWidth="1"/>
    <col min="13576" max="13576" width="13.140625" customWidth="1"/>
    <col min="13580" max="13580" width="12" customWidth="1"/>
    <col min="13587" max="13587" width="13.42578125" customWidth="1"/>
    <col min="13588" max="13588" width="13.140625" customWidth="1"/>
    <col min="13589" max="13589" width="14" customWidth="1"/>
    <col min="13597" max="13597" width="13.7109375" customWidth="1"/>
    <col min="13601" max="13601" width="13.5703125" customWidth="1"/>
    <col min="13828" max="13828" width="3.42578125" bestFit="1" customWidth="1"/>
    <col min="13829" max="13829" width="18" customWidth="1"/>
    <col min="13832" max="13832" width="13.140625" customWidth="1"/>
    <col min="13836" max="13836" width="12" customWidth="1"/>
    <col min="13843" max="13843" width="13.42578125" customWidth="1"/>
    <col min="13844" max="13844" width="13.140625" customWidth="1"/>
    <col min="13845" max="13845" width="14" customWidth="1"/>
    <col min="13853" max="13853" width="13.7109375" customWidth="1"/>
    <col min="13857" max="13857" width="13.5703125" customWidth="1"/>
    <col min="14084" max="14084" width="3.42578125" bestFit="1" customWidth="1"/>
    <col min="14085" max="14085" width="18" customWidth="1"/>
    <col min="14088" max="14088" width="13.140625" customWidth="1"/>
    <col min="14092" max="14092" width="12" customWidth="1"/>
    <col min="14099" max="14099" width="13.42578125" customWidth="1"/>
    <col min="14100" max="14100" width="13.140625" customWidth="1"/>
    <col min="14101" max="14101" width="14" customWidth="1"/>
    <col min="14109" max="14109" width="13.7109375" customWidth="1"/>
    <col min="14113" max="14113" width="13.5703125" customWidth="1"/>
    <col min="14340" max="14340" width="3.42578125" bestFit="1" customWidth="1"/>
    <col min="14341" max="14341" width="18" customWidth="1"/>
    <col min="14344" max="14344" width="13.140625" customWidth="1"/>
    <col min="14348" max="14348" width="12" customWidth="1"/>
    <col min="14355" max="14355" width="13.42578125" customWidth="1"/>
    <col min="14356" max="14356" width="13.140625" customWidth="1"/>
    <col min="14357" max="14357" width="14" customWidth="1"/>
    <col min="14365" max="14365" width="13.7109375" customWidth="1"/>
    <col min="14369" max="14369" width="13.5703125" customWidth="1"/>
    <col min="14596" max="14596" width="3.42578125" bestFit="1" customWidth="1"/>
    <col min="14597" max="14597" width="18" customWidth="1"/>
    <col min="14600" max="14600" width="13.140625" customWidth="1"/>
    <col min="14604" max="14604" width="12" customWidth="1"/>
    <col min="14611" max="14611" width="13.42578125" customWidth="1"/>
    <col min="14612" max="14612" width="13.140625" customWidth="1"/>
    <col min="14613" max="14613" width="14" customWidth="1"/>
    <col min="14621" max="14621" width="13.7109375" customWidth="1"/>
    <col min="14625" max="14625" width="13.5703125" customWidth="1"/>
    <col min="14852" max="14852" width="3.42578125" bestFit="1" customWidth="1"/>
    <col min="14853" max="14853" width="18" customWidth="1"/>
    <col min="14856" max="14856" width="13.140625" customWidth="1"/>
    <col min="14860" max="14860" width="12" customWidth="1"/>
    <col min="14867" max="14867" width="13.42578125" customWidth="1"/>
    <col min="14868" max="14868" width="13.140625" customWidth="1"/>
    <col min="14869" max="14869" width="14" customWidth="1"/>
    <col min="14877" max="14877" width="13.7109375" customWidth="1"/>
    <col min="14881" max="14881" width="13.5703125" customWidth="1"/>
    <col min="15108" max="15108" width="3.42578125" bestFit="1" customWidth="1"/>
    <col min="15109" max="15109" width="18" customWidth="1"/>
    <col min="15112" max="15112" width="13.140625" customWidth="1"/>
    <col min="15116" max="15116" width="12" customWidth="1"/>
    <col min="15123" max="15123" width="13.42578125" customWidth="1"/>
    <col min="15124" max="15124" width="13.140625" customWidth="1"/>
    <col min="15125" max="15125" width="14" customWidth="1"/>
    <col min="15133" max="15133" width="13.7109375" customWidth="1"/>
    <col min="15137" max="15137" width="13.5703125" customWidth="1"/>
    <col min="15364" max="15364" width="3.42578125" bestFit="1" customWidth="1"/>
    <col min="15365" max="15365" width="18" customWidth="1"/>
    <col min="15368" max="15368" width="13.140625" customWidth="1"/>
    <col min="15372" max="15372" width="12" customWidth="1"/>
    <col min="15379" max="15379" width="13.42578125" customWidth="1"/>
    <col min="15380" max="15380" width="13.140625" customWidth="1"/>
    <col min="15381" max="15381" width="14" customWidth="1"/>
    <col min="15389" max="15389" width="13.7109375" customWidth="1"/>
    <col min="15393" max="15393" width="13.5703125" customWidth="1"/>
    <col min="15620" max="15620" width="3.42578125" bestFit="1" customWidth="1"/>
    <col min="15621" max="15621" width="18" customWidth="1"/>
    <col min="15624" max="15624" width="13.140625" customWidth="1"/>
    <col min="15628" max="15628" width="12" customWidth="1"/>
    <col min="15635" max="15635" width="13.42578125" customWidth="1"/>
    <col min="15636" max="15636" width="13.140625" customWidth="1"/>
    <col min="15637" max="15637" width="14" customWidth="1"/>
    <col min="15645" max="15645" width="13.7109375" customWidth="1"/>
    <col min="15649" max="15649" width="13.5703125" customWidth="1"/>
    <col min="15876" max="15876" width="3.42578125" bestFit="1" customWidth="1"/>
    <col min="15877" max="15877" width="18" customWidth="1"/>
    <col min="15880" max="15880" width="13.140625" customWidth="1"/>
    <col min="15884" max="15884" width="12" customWidth="1"/>
    <col min="15891" max="15891" width="13.42578125" customWidth="1"/>
    <col min="15892" max="15892" width="13.140625" customWidth="1"/>
    <col min="15893" max="15893" width="14" customWidth="1"/>
    <col min="15901" max="15901" width="13.7109375" customWidth="1"/>
    <col min="15905" max="15905" width="13.5703125" customWidth="1"/>
    <col min="16132" max="16132" width="3.42578125" bestFit="1" customWidth="1"/>
    <col min="16133" max="16133" width="18" customWidth="1"/>
    <col min="16136" max="16136" width="13.140625" customWidth="1"/>
    <col min="16140" max="16140" width="12" customWidth="1"/>
    <col min="16147" max="16147" width="13.42578125" customWidth="1"/>
    <col min="16148" max="16148" width="13.140625" customWidth="1"/>
    <col min="16149" max="16149" width="14" customWidth="1"/>
    <col min="16157" max="16157" width="13.7109375" customWidth="1"/>
    <col min="16161" max="16161" width="13.5703125" customWidth="1"/>
  </cols>
  <sheetData>
    <row r="1" spans="1:40" ht="15.75" x14ac:dyDescent="0.25">
      <c r="C1" s="88" t="s">
        <v>262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64"/>
      <c r="AE1" s="64"/>
      <c r="AF1" s="64"/>
    </row>
    <row r="3" spans="1:40" s="3" customFormat="1" ht="25.5" x14ac:dyDescent="0.2">
      <c r="B3" s="15"/>
      <c r="C3" s="79" t="s">
        <v>129</v>
      </c>
      <c r="D3" s="80"/>
      <c r="E3" s="81"/>
      <c r="F3" s="89" t="s">
        <v>128</v>
      </c>
      <c r="G3" s="90"/>
      <c r="H3" s="90"/>
      <c r="I3" s="90"/>
      <c r="J3" s="91"/>
      <c r="K3" s="89" t="s">
        <v>127</v>
      </c>
      <c r="L3" s="90"/>
      <c r="M3" s="90"/>
      <c r="N3" s="90"/>
      <c r="O3" s="91"/>
      <c r="P3" s="89" t="s">
        <v>253</v>
      </c>
      <c r="Q3" s="90"/>
      <c r="R3" s="90"/>
      <c r="S3" s="90"/>
      <c r="T3" s="91"/>
      <c r="U3" s="79" t="s">
        <v>126</v>
      </c>
      <c r="V3" s="81"/>
      <c r="W3" s="41" t="s">
        <v>259</v>
      </c>
      <c r="X3" s="79" t="s">
        <v>125</v>
      </c>
      <c r="Y3" s="80"/>
      <c r="Z3" s="80"/>
      <c r="AA3" s="81"/>
      <c r="AB3" s="43" t="s">
        <v>124</v>
      </c>
      <c r="AC3" s="85" t="s">
        <v>123</v>
      </c>
      <c r="AD3" s="67"/>
      <c r="AE3" s="67"/>
      <c r="AF3" s="67"/>
    </row>
    <row r="4" spans="1:40" s="3" customFormat="1" ht="54" customHeight="1" x14ac:dyDescent="0.2">
      <c r="A4" s="39" t="s">
        <v>122</v>
      </c>
      <c r="B4" s="52" t="s">
        <v>121</v>
      </c>
      <c r="C4" s="40" t="s">
        <v>120</v>
      </c>
      <c r="D4" s="40" t="s">
        <v>119</v>
      </c>
      <c r="E4" s="42" t="s">
        <v>118</v>
      </c>
      <c r="F4" s="40" t="s">
        <v>115</v>
      </c>
      <c r="G4" s="40" t="s">
        <v>114</v>
      </c>
      <c r="H4" s="40" t="s">
        <v>117</v>
      </c>
      <c r="I4" s="40" t="s">
        <v>112</v>
      </c>
      <c r="J4" s="42" t="s">
        <v>116</v>
      </c>
      <c r="K4" s="40" t="s">
        <v>115</v>
      </c>
      <c r="L4" s="40" t="s">
        <v>114</v>
      </c>
      <c r="M4" s="40" t="s">
        <v>113</v>
      </c>
      <c r="N4" s="40" t="s">
        <v>112</v>
      </c>
      <c r="O4" s="42" t="s">
        <v>260</v>
      </c>
      <c r="P4" s="40" t="s">
        <v>115</v>
      </c>
      <c r="Q4" s="40" t="s">
        <v>114</v>
      </c>
      <c r="R4" s="40" t="s">
        <v>254</v>
      </c>
      <c r="S4" s="40" t="s">
        <v>112</v>
      </c>
      <c r="T4" s="42" t="s">
        <v>256</v>
      </c>
      <c r="U4" s="41" t="s">
        <v>257</v>
      </c>
      <c r="V4" s="41" t="s">
        <v>111</v>
      </c>
      <c r="W4" s="42" t="s">
        <v>258</v>
      </c>
      <c r="X4" s="40" t="s">
        <v>110</v>
      </c>
      <c r="Y4" s="40" t="s">
        <v>250</v>
      </c>
      <c r="Z4" s="40" t="s">
        <v>109</v>
      </c>
      <c r="AA4" s="41" t="s">
        <v>108</v>
      </c>
      <c r="AB4" s="41" t="s">
        <v>244</v>
      </c>
      <c r="AC4" s="86"/>
      <c r="AD4" s="67"/>
      <c r="AE4" s="67"/>
      <c r="AF4" s="67"/>
    </row>
    <row r="5" spans="1:40" s="3" customFormat="1" ht="13.5" x14ac:dyDescent="0.2">
      <c r="A5" s="29">
        <v>3</v>
      </c>
      <c r="B5" s="28" t="s">
        <v>104</v>
      </c>
      <c r="C5" s="20">
        <f>VLOOKUP(A5,'Participaciones  Tabla I'!A$5:C$110,3)</f>
        <v>12285</v>
      </c>
      <c r="D5" s="37">
        <f t="shared" ref="D5:D36" si="0">C5/$C$86</f>
        <v>1.0663035072141487E-2</v>
      </c>
      <c r="E5" s="37">
        <f t="shared" ref="E5:E36" si="1">D5*0.64</f>
        <v>6.8243424461705516E-3</v>
      </c>
      <c r="F5" s="35">
        <f>VLOOKUP(B5,'Participaciones  Tabla I'!$B$5:$AC$110,5,FALSE)</f>
        <v>104252.65</v>
      </c>
      <c r="G5" s="35">
        <f>VLOOKUP(B5,'Participaciones  Tabla I'!$B$5:$AC$110,6,FALSE)</f>
        <v>196917.5</v>
      </c>
      <c r="H5" s="35">
        <f t="shared" ref="H5:H36" si="2">F5+G5</f>
        <v>301170.15000000002</v>
      </c>
      <c r="I5" s="51">
        <f t="shared" ref="I5" si="3">H5/$H$86</f>
        <v>2.2867343056162358E-3</v>
      </c>
      <c r="J5" s="51">
        <f t="shared" ref="J5:J36" si="4">I5*0.33</f>
        <v>7.5462232085335781E-4</v>
      </c>
      <c r="K5" s="36">
        <f>VLOOKUP(B5,'Participaciones  Tabla I'!$B$5:$AC$110,10,FALSE)</f>
        <v>67378.81</v>
      </c>
      <c r="L5" s="36">
        <f>VLOOKUP(B5,'Participaciones  Tabla I'!$B$5:$AC$110,11,FALSE)</f>
        <v>37410</v>
      </c>
      <c r="M5" s="35">
        <f t="shared" ref="M5:M36" si="5">K5+L5</f>
        <v>104788.81</v>
      </c>
      <c r="N5" s="31">
        <f t="shared" ref="N5:N36" si="6">M5/$M$86</f>
        <v>8.1263548364617012E-4</v>
      </c>
      <c r="O5" s="49">
        <f t="shared" ref="O5:O36" si="7">N5*0.33</f>
        <v>2.6816970960323616E-4</v>
      </c>
      <c r="P5" s="36">
        <f>VLOOKUP(B5,'Participaciones  Tabla I'!$B$5:$AC$110,15,FALSE)</f>
        <v>98578.51</v>
      </c>
      <c r="Q5" s="36">
        <f>VLOOKUP(B5,'Participaciones  Tabla I'!$B$5:$AC$110,16,FALSE)</f>
        <v>234962.51</v>
      </c>
      <c r="R5" s="35">
        <f t="shared" ref="R5:R36" si="8">P5+Q5</f>
        <v>333541.02</v>
      </c>
      <c r="S5" s="33">
        <f t="shared" ref="S5:S36" si="9">R5/$R$86</f>
        <v>2.0704871513048785E-3</v>
      </c>
      <c r="T5" s="33">
        <f t="shared" ref="T5:T36" si="10">S5*0.34</f>
        <v>7.0396563144365873E-4</v>
      </c>
      <c r="U5" s="33">
        <f t="shared" ref="U5:U36" si="11">J5+O5+T5</f>
        <v>1.7267576619002527E-3</v>
      </c>
      <c r="V5" s="34">
        <f t="shared" ref="V5:V36" si="12">U5*0.045</f>
        <v>7.7704094785511363E-5</v>
      </c>
      <c r="W5" s="33">
        <f>S5*0.02</f>
        <v>4.1409743026097575E-5</v>
      </c>
      <c r="X5" s="20">
        <f>VLOOKUP(A5,'Participaciones  Tabla I'!$A$5:$X$110,24,FALSE)</f>
        <v>53.822860644154098</v>
      </c>
      <c r="Y5" s="20">
        <f>C5*(9.261-0.1456*X5)</f>
        <v>17498.64945724413</v>
      </c>
      <c r="Z5" s="32">
        <f>Y5/$Y$86</f>
        <v>1.1430835228804195E-2</v>
      </c>
      <c r="AA5" s="32">
        <f>Z5*0.025</f>
        <v>2.8577088072010489E-4</v>
      </c>
      <c r="AB5" s="32">
        <f>0.27/80</f>
        <v>3.3750000000000004E-3</v>
      </c>
      <c r="AC5" s="72">
        <f>E5+V5+W5+AA5+AB5</f>
        <v>1.0604227164702267E-2</v>
      </c>
      <c r="AD5" s="68"/>
      <c r="AE5" s="68"/>
      <c r="AF5" s="68"/>
      <c r="AG5" s="3" t="s">
        <v>249</v>
      </c>
      <c r="AH5" s="3" t="s">
        <v>247</v>
      </c>
      <c r="AI5" s="3">
        <f t="shared" ref="AI5:AI36" si="13">X5</f>
        <v>53.822860644154098</v>
      </c>
      <c r="AJ5" s="3" t="s">
        <v>245</v>
      </c>
      <c r="AK5" s="3" t="s">
        <v>246</v>
      </c>
      <c r="AL5" s="66">
        <f t="shared" ref="AL5:AL36" si="14">C5</f>
        <v>12285</v>
      </c>
      <c r="AM5" s="65" t="s">
        <v>248</v>
      </c>
      <c r="AN5" s="3" t="str">
        <f>CONCATENATE(AG5,AH5,AI5,AJ5,AK5,AL5,AM5)</f>
        <v>@((((53.8228606441541+2.44852)*12285/65540751.1074742)))</v>
      </c>
    </row>
    <row r="6" spans="1:40" s="3" customFormat="1" ht="13.5" x14ac:dyDescent="0.2">
      <c r="A6" s="29">
        <v>5</v>
      </c>
      <c r="B6" s="30" t="s">
        <v>102</v>
      </c>
      <c r="C6" s="20">
        <f>VLOOKUP(A6,'Participaciones  Tabla I'!A$5:C$110,3)</f>
        <v>2167</v>
      </c>
      <c r="D6" s="27">
        <f t="shared" si="0"/>
        <v>1.8808951568034678E-3</v>
      </c>
      <c r="E6" s="27">
        <f t="shared" si="1"/>
        <v>1.2037729003542194E-3</v>
      </c>
      <c r="F6" s="35">
        <f>VLOOKUP(B6,'Participaciones  Tabla I'!$B$5:$AC$110,5,FALSE)</f>
        <v>0</v>
      </c>
      <c r="G6" s="35">
        <f>VLOOKUP(B6,'Participaciones  Tabla I'!$B$5:$AC$110,6,FALSE)</f>
        <v>0</v>
      </c>
      <c r="H6" s="23">
        <f t="shared" si="2"/>
        <v>0</v>
      </c>
      <c r="I6" s="51">
        <f t="shared" ref="I6:I36" si="15">H6/$H$86</f>
        <v>0</v>
      </c>
      <c r="J6" s="26">
        <f t="shared" si="4"/>
        <v>0</v>
      </c>
      <c r="K6" s="36">
        <f>VLOOKUP(B6,'Participaciones  Tabla I'!$B$5:$AC$110,10,FALSE)</f>
        <v>0</v>
      </c>
      <c r="L6" s="36">
        <f>VLOOKUP(B6,'Participaciones  Tabla I'!$B$5:$AC$110,11,FALSE)</f>
        <v>0</v>
      </c>
      <c r="M6" s="23">
        <f t="shared" si="5"/>
        <v>0</v>
      </c>
      <c r="N6" s="31">
        <f t="shared" si="6"/>
        <v>0</v>
      </c>
      <c r="O6" s="49">
        <f t="shared" si="7"/>
        <v>0</v>
      </c>
      <c r="P6" s="36">
        <f>VLOOKUP(B6,'Participaciones  Tabla I'!$B$5:$AC$110,15,FALSE)</f>
        <v>0</v>
      </c>
      <c r="Q6" s="36">
        <f>VLOOKUP(B6,'Participaciones  Tabla I'!$B$5:$AC$110,16,FALSE)</f>
        <v>0</v>
      </c>
      <c r="R6" s="23">
        <f t="shared" si="8"/>
        <v>0</v>
      </c>
      <c r="S6" s="21">
        <f t="shared" si="9"/>
        <v>0</v>
      </c>
      <c r="T6" s="21">
        <f t="shared" si="10"/>
        <v>0</v>
      </c>
      <c r="U6" s="21">
        <f t="shared" si="11"/>
        <v>0</v>
      </c>
      <c r="V6" s="22">
        <f t="shared" si="12"/>
        <v>0</v>
      </c>
      <c r="W6" s="21">
        <f t="shared" ref="W6:W36" si="16">S6*0.02</f>
        <v>0</v>
      </c>
      <c r="X6" s="20">
        <f>VLOOKUP(A6,'Participaciones  Tabla I'!$A$5:$X$110,24,FALSE)</f>
        <v>54.383083000653997</v>
      </c>
      <c r="Y6" s="20">
        <f t="shared" ref="Y6:Y69" si="17">C6*(9.261-0.1456*X6)</f>
        <v>2909.8976904320507</v>
      </c>
      <c r="Z6" s="32">
        <f t="shared" ref="Z6:Z69" si="18">Y6/$Y$86</f>
        <v>1.9008644703283966E-3</v>
      </c>
      <c r="AA6" s="19">
        <f t="shared" ref="AA6:AA36" si="19">Z6*0.025</f>
        <v>4.7521611758209921E-5</v>
      </c>
      <c r="AB6" s="19">
        <f t="shared" ref="AB6:AB36" si="20">0.27/80</f>
        <v>3.3750000000000004E-3</v>
      </c>
      <c r="AC6" s="71">
        <f t="shared" ref="AC6:AC36" si="21">E6+V6+W6+AA6+AB6</f>
        <v>4.6262945121124301E-3</v>
      </c>
      <c r="AD6" s="69"/>
      <c r="AE6" s="69"/>
      <c r="AF6" s="69"/>
      <c r="AG6" s="3" t="s">
        <v>249</v>
      </c>
      <c r="AH6" s="3" t="s">
        <v>247</v>
      </c>
      <c r="AI6" s="3">
        <f t="shared" si="13"/>
        <v>54.383083000653997</v>
      </c>
      <c r="AJ6" s="3" t="s">
        <v>245</v>
      </c>
      <c r="AK6" s="3" t="s">
        <v>246</v>
      </c>
      <c r="AL6" s="66">
        <f t="shared" si="14"/>
        <v>2167</v>
      </c>
      <c r="AM6" s="65" t="s">
        <v>248</v>
      </c>
      <c r="AN6" s="3" t="str">
        <f t="shared" ref="AN6:AN69" si="22">CONCATENATE(AG6,AH6,AI6,AJ6,AK6,AL6,AM6)</f>
        <v>@((((54.383083000654+2.44852)*2167/65540751.1074742)))</v>
      </c>
    </row>
    <row r="7" spans="1:40" s="3" customFormat="1" ht="13.5" x14ac:dyDescent="0.2">
      <c r="A7" s="29">
        <v>6</v>
      </c>
      <c r="B7" s="28" t="s">
        <v>101</v>
      </c>
      <c r="C7" s="20">
        <f>VLOOKUP(A7,'Participaciones  Tabla I'!A$5:C$110,3)</f>
        <v>9159</v>
      </c>
      <c r="D7" s="27">
        <f t="shared" si="0"/>
        <v>7.9497548413303924E-3</v>
      </c>
      <c r="E7" s="27">
        <f t="shared" si="1"/>
        <v>5.0878430984514509E-3</v>
      </c>
      <c r="F7" s="35">
        <f>VLOOKUP(B7,'Participaciones  Tabla I'!$B$5:$AC$110,5,FALSE)</f>
        <v>111676.66</v>
      </c>
      <c r="G7" s="35">
        <f>VLOOKUP(B7,'Participaciones  Tabla I'!$B$5:$AC$110,6,FALSE)</f>
        <v>197134</v>
      </c>
      <c r="H7" s="23">
        <f t="shared" si="2"/>
        <v>308810.66000000003</v>
      </c>
      <c r="I7" s="51">
        <f t="shared" si="15"/>
        <v>2.3447474132545719E-3</v>
      </c>
      <c r="J7" s="26">
        <f t="shared" si="4"/>
        <v>7.7376664637400874E-4</v>
      </c>
      <c r="K7" s="36">
        <f>VLOOKUP(B7,'Participaciones  Tabla I'!$B$5:$AC$110,10,FALSE)</f>
        <v>80087</v>
      </c>
      <c r="L7" s="36">
        <f>VLOOKUP(B7,'Participaciones  Tabla I'!$B$5:$AC$110,11,FALSE)</f>
        <v>97394</v>
      </c>
      <c r="M7" s="23">
        <f t="shared" si="5"/>
        <v>177481</v>
      </c>
      <c r="N7" s="31">
        <f t="shared" si="6"/>
        <v>1.3763622115090907E-3</v>
      </c>
      <c r="O7" s="49">
        <f t="shared" si="7"/>
        <v>4.5419952979799998E-4</v>
      </c>
      <c r="P7" s="36">
        <f>VLOOKUP(B7,'Participaciones  Tabla I'!$B$5:$AC$110,15,FALSE)</f>
        <v>139023</v>
      </c>
      <c r="Q7" s="36">
        <f>VLOOKUP(B7,'Participaciones  Tabla I'!$B$5:$AC$110,16,FALSE)</f>
        <v>118617</v>
      </c>
      <c r="R7" s="23">
        <f t="shared" si="8"/>
        <v>257640</v>
      </c>
      <c r="S7" s="21">
        <f t="shared" si="9"/>
        <v>1.5993244538923246E-3</v>
      </c>
      <c r="T7" s="21">
        <f t="shared" si="10"/>
        <v>5.437703143233904E-4</v>
      </c>
      <c r="U7" s="21">
        <f t="shared" si="11"/>
        <v>1.771736490495399E-3</v>
      </c>
      <c r="V7" s="22">
        <f t="shared" si="12"/>
        <v>7.9728142072292956E-5</v>
      </c>
      <c r="W7" s="21">
        <f t="shared" si="16"/>
        <v>3.1986489077846495E-5</v>
      </c>
      <c r="X7" s="20">
        <f>VLOOKUP(A7,'Participaciones  Tabla I'!$A$5:$X$110,24,FALSE)</f>
        <v>54.146130246399998</v>
      </c>
      <c r="Y7" s="20">
        <f t="shared" si="17"/>
        <v>12614.90535146117</v>
      </c>
      <c r="Z7" s="32">
        <f t="shared" si="18"/>
        <v>8.2405733569236757E-3</v>
      </c>
      <c r="AA7" s="19">
        <f t="shared" si="19"/>
        <v>2.0601433392309189E-4</v>
      </c>
      <c r="AB7" s="19">
        <f t="shared" si="20"/>
        <v>3.3750000000000004E-3</v>
      </c>
      <c r="AC7" s="71">
        <f t="shared" si="21"/>
        <v>8.7805720635246824E-3</v>
      </c>
      <c r="AD7" s="69"/>
      <c r="AE7" s="69"/>
      <c r="AF7" s="69"/>
      <c r="AG7" s="3" t="s">
        <v>249</v>
      </c>
      <c r="AH7" s="3" t="s">
        <v>247</v>
      </c>
      <c r="AI7" s="3">
        <f t="shared" si="13"/>
        <v>54.146130246399998</v>
      </c>
      <c r="AJ7" s="3" t="s">
        <v>245</v>
      </c>
      <c r="AK7" s="3" t="s">
        <v>246</v>
      </c>
      <c r="AL7" s="66">
        <f t="shared" si="14"/>
        <v>9159</v>
      </c>
      <c r="AM7" s="65" t="s">
        <v>248</v>
      </c>
      <c r="AN7" s="3" t="str">
        <f t="shared" si="22"/>
        <v>@((((54.1461302464+2.44852)*9159/65540751.1074742)))</v>
      </c>
    </row>
    <row r="8" spans="1:40" s="3" customFormat="1" ht="13.5" x14ac:dyDescent="0.2">
      <c r="A8" s="29">
        <v>7</v>
      </c>
      <c r="B8" s="30" t="s">
        <v>100</v>
      </c>
      <c r="C8" s="20">
        <f>VLOOKUP(A8,'Participaciones  Tabla I'!A$5:C$110,3)</f>
        <v>7490</v>
      </c>
      <c r="D8" s="27">
        <f t="shared" si="0"/>
        <v>6.5011097021033561E-3</v>
      </c>
      <c r="E8" s="27">
        <f t="shared" si="1"/>
        <v>4.1607102093461478E-3</v>
      </c>
      <c r="F8" s="35">
        <f>VLOOKUP(B8,'Participaciones  Tabla I'!$B$5:$AC$110,5,FALSE)</f>
        <v>64825.5</v>
      </c>
      <c r="G8" s="35">
        <f>VLOOKUP(B8,'Participaciones  Tabla I'!$B$5:$AC$110,6,FALSE)</f>
        <v>15760</v>
      </c>
      <c r="H8" s="23">
        <f t="shared" si="2"/>
        <v>80585.5</v>
      </c>
      <c r="I8" s="51">
        <f t="shared" si="15"/>
        <v>6.1187215062726886E-4</v>
      </c>
      <c r="J8" s="26">
        <f t="shared" si="4"/>
        <v>2.0191780970699874E-4</v>
      </c>
      <c r="K8" s="36">
        <f>VLOOKUP(B8,'Participaciones  Tabla I'!$B$5:$AC$110,10,FALSE)</f>
        <v>52111</v>
      </c>
      <c r="L8" s="36">
        <f>VLOOKUP(B8,'Participaciones  Tabla I'!$B$5:$AC$110,11,FALSE)</f>
        <v>11460</v>
      </c>
      <c r="M8" s="23">
        <f t="shared" si="5"/>
        <v>63571</v>
      </c>
      <c r="N8" s="31">
        <f t="shared" si="6"/>
        <v>4.929920506862391E-4</v>
      </c>
      <c r="O8" s="49">
        <f t="shared" si="7"/>
        <v>1.626873767264589E-4</v>
      </c>
      <c r="P8" s="36">
        <f>VLOOKUP(B8,'Participaciones  Tabla I'!$B$5:$AC$110,15,FALSE)</f>
        <v>61295</v>
      </c>
      <c r="Q8" s="36">
        <f>VLOOKUP(B8,'Participaciones  Tabla I'!$B$5:$AC$110,16,FALSE)</f>
        <v>18865</v>
      </c>
      <c r="R8" s="23">
        <f t="shared" si="8"/>
        <v>80160</v>
      </c>
      <c r="S8" s="21">
        <f t="shared" si="9"/>
        <v>4.9760071504428177E-4</v>
      </c>
      <c r="T8" s="21">
        <f t="shared" si="10"/>
        <v>1.6918424311505582E-4</v>
      </c>
      <c r="U8" s="21">
        <f t="shared" si="11"/>
        <v>5.3378942954851352E-4</v>
      </c>
      <c r="V8" s="22">
        <f t="shared" si="12"/>
        <v>2.4020524329683106E-5</v>
      </c>
      <c r="W8" s="21">
        <f t="shared" si="16"/>
        <v>9.952014300885636E-6</v>
      </c>
      <c r="X8" s="20">
        <f>VLOOKUP(A8,'Participaciones  Tabla I'!$A$5:$X$110,24,FALSE)</f>
        <v>56.256665752072699</v>
      </c>
      <c r="Y8" s="20">
        <f t="shared" si="17"/>
        <v>8014.5207040716241</v>
      </c>
      <c r="Z8" s="32">
        <f t="shared" si="18"/>
        <v>5.2354135003348217E-3</v>
      </c>
      <c r="AA8" s="19">
        <f t="shared" si="19"/>
        <v>1.3088533750837055E-4</v>
      </c>
      <c r="AB8" s="19">
        <f t="shared" si="20"/>
        <v>3.3750000000000004E-3</v>
      </c>
      <c r="AC8" s="71">
        <f t="shared" si="21"/>
        <v>7.7005680854850883E-3</v>
      </c>
      <c r="AD8" s="69"/>
      <c r="AE8" s="69"/>
      <c r="AF8" s="69"/>
      <c r="AG8" s="3" t="s">
        <v>249</v>
      </c>
      <c r="AH8" s="3" t="s">
        <v>247</v>
      </c>
      <c r="AI8" s="3">
        <f t="shared" si="13"/>
        <v>56.256665752072699</v>
      </c>
      <c r="AJ8" s="3" t="s">
        <v>245</v>
      </c>
      <c r="AK8" s="3" t="s">
        <v>246</v>
      </c>
      <c r="AL8" s="66">
        <f t="shared" si="14"/>
        <v>7490</v>
      </c>
      <c r="AM8" s="65" t="s">
        <v>248</v>
      </c>
      <c r="AN8" s="3" t="str">
        <f t="shared" si="22"/>
        <v>@((((56.2566657520727+2.44852)*7490/65540751.1074742)))</v>
      </c>
    </row>
    <row r="9" spans="1:40" s="3" customFormat="1" ht="13.5" x14ac:dyDescent="0.2">
      <c r="A9" s="29">
        <v>8</v>
      </c>
      <c r="B9" s="28" t="s">
        <v>99</v>
      </c>
      <c r="C9" s="20">
        <f>VLOOKUP(A9,'Participaciones  Tabla I'!A$5:C$110,3)</f>
        <v>3949</v>
      </c>
      <c r="D9" s="27">
        <f t="shared" si="0"/>
        <v>3.4276211233119033E-3</v>
      </c>
      <c r="E9" s="27">
        <f t="shared" si="1"/>
        <v>2.193677518919618E-3</v>
      </c>
      <c r="F9" s="35">
        <f>VLOOKUP(B9,'Participaciones  Tabla I'!$B$5:$AC$110,5,FALSE)</f>
        <v>33013.21</v>
      </c>
      <c r="G9" s="35">
        <f>VLOOKUP(B9,'Participaciones  Tabla I'!$B$5:$AC$110,6,FALSE)</f>
        <v>5525</v>
      </c>
      <c r="H9" s="23">
        <f t="shared" si="2"/>
        <v>38538.21</v>
      </c>
      <c r="I9" s="51">
        <f t="shared" si="15"/>
        <v>2.9261414812869953E-4</v>
      </c>
      <c r="J9" s="26">
        <f t="shared" si="4"/>
        <v>9.6562668882470856E-5</v>
      </c>
      <c r="K9" s="36">
        <f>VLOOKUP(B9,'Participaciones  Tabla I'!$B$5:$AC$110,10,FALSE)</f>
        <v>36716.720000000001</v>
      </c>
      <c r="L9" s="36">
        <f>VLOOKUP(B9,'Participaciones  Tabla I'!$B$5:$AC$110,11,FALSE)</f>
        <v>58257</v>
      </c>
      <c r="M9" s="23">
        <f t="shared" si="5"/>
        <v>94973.72</v>
      </c>
      <c r="N9" s="31">
        <f t="shared" si="6"/>
        <v>7.3651962347769714E-4</v>
      </c>
      <c r="O9" s="49">
        <f t="shared" si="7"/>
        <v>2.4305147574764006E-4</v>
      </c>
      <c r="P9" s="36">
        <f>VLOOKUP(B9,'Participaciones  Tabla I'!$B$5:$AC$110,15,FALSE)</f>
        <v>52800.18</v>
      </c>
      <c r="Q9" s="36">
        <f>VLOOKUP(B9,'Participaciones  Tabla I'!$B$5:$AC$110,16,FALSE)</f>
        <v>4308</v>
      </c>
      <c r="R9" s="23">
        <f t="shared" si="8"/>
        <v>57108.18</v>
      </c>
      <c r="S9" s="21">
        <f t="shared" si="9"/>
        <v>3.5450438127342251E-4</v>
      </c>
      <c r="T9" s="21">
        <f t="shared" si="10"/>
        <v>1.2053148963296367E-4</v>
      </c>
      <c r="U9" s="21">
        <f t="shared" si="11"/>
        <v>4.6014563426307459E-4</v>
      </c>
      <c r="V9" s="22">
        <f t="shared" si="12"/>
        <v>2.0706553541838354E-5</v>
      </c>
      <c r="W9" s="21">
        <f t="shared" si="16"/>
        <v>7.0900876254684503E-6</v>
      </c>
      <c r="X9" s="20">
        <f>VLOOKUP(A9,'Participaciones  Tabla I'!$A$5:$X$110,24,FALSE)</f>
        <v>52.119102222447303</v>
      </c>
      <c r="Y9" s="20">
        <f t="shared" si="17"/>
        <v>6604.5394711096887</v>
      </c>
      <c r="Z9" s="32">
        <f t="shared" si="18"/>
        <v>4.314355953060978E-3</v>
      </c>
      <c r="AA9" s="19">
        <f t="shared" si="19"/>
        <v>1.0785889882652445E-4</v>
      </c>
      <c r="AB9" s="19">
        <f t="shared" si="20"/>
        <v>3.3750000000000004E-3</v>
      </c>
      <c r="AC9" s="71">
        <f t="shared" si="21"/>
        <v>5.7043330589134494E-3</v>
      </c>
      <c r="AD9" s="69"/>
      <c r="AE9" s="69"/>
      <c r="AF9" s="69"/>
      <c r="AG9" s="3" t="s">
        <v>249</v>
      </c>
      <c r="AH9" s="3" t="s">
        <v>247</v>
      </c>
      <c r="AI9" s="3">
        <f t="shared" si="13"/>
        <v>52.119102222447303</v>
      </c>
      <c r="AJ9" s="3" t="s">
        <v>245</v>
      </c>
      <c r="AK9" s="3" t="s">
        <v>246</v>
      </c>
      <c r="AL9" s="66">
        <f t="shared" si="14"/>
        <v>3949</v>
      </c>
      <c r="AM9" s="65" t="s">
        <v>248</v>
      </c>
      <c r="AN9" s="3" t="str">
        <f t="shared" si="22"/>
        <v>@((((52.1191022224473+2.44852)*3949/65540751.1074742)))</v>
      </c>
    </row>
    <row r="10" spans="1:40" s="3" customFormat="1" ht="13.5" x14ac:dyDescent="0.2">
      <c r="A10" s="29">
        <v>9</v>
      </c>
      <c r="B10" s="30" t="s">
        <v>98</v>
      </c>
      <c r="C10" s="20">
        <f>VLOOKUP(A10,'Participaciones  Tabla I'!A$5:C$110,3)</f>
        <v>4466</v>
      </c>
      <c r="D10" s="27">
        <f t="shared" si="0"/>
        <v>3.8763626074223749E-3</v>
      </c>
      <c r="E10" s="27">
        <f t="shared" si="1"/>
        <v>2.48087206875032E-3</v>
      </c>
      <c r="F10" s="35">
        <f>VLOOKUP(B10,'Participaciones  Tabla I'!$B$5:$AC$110,5,FALSE)</f>
        <v>67793</v>
      </c>
      <c r="G10" s="35">
        <f>VLOOKUP(B10,'Participaciones  Tabla I'!$B$5:$AC$110,6,FALSE)</f>
        <v>39213</v>
      </c>
      <c r="H10" s="23">
        <f t="shared" si="2"/>
        <v>107006</v>
      </c>
      <c r="I10" s="51">
        <f t="shared" si="15"/>
        <v>8.1247856438219684E-4</v>
      </c>
      <c r="J10" s="26">
        <f t="shared" si="4"/>
        <v>2.6811792624612495E-4</v>
      </c>
      <c r="K10" s="36">
        <f>VLOOKUP(B10,'Participaciones  Tabla I'!$B$5:$AC$110,10,FALSE)</f>
        <v>54723</v>
      </c>
      <c r="L10" s="36">
        <f>VLOOKUP(B10,'Participaciones  Tabla I'!$B$5:$AC$110,11,FALSE)</f>
        <v>90810</v>
      </c>
      <c r="M10" s="23">
        <f t="shared" si="5"/>
        <v>145533</v>
      </c>
      <c r="N10" s="31">
        <f t="shared" si="6"/>
        <v>1.1286060013610049E-3</v>
      </c>
      <c r="O10" s="49">
        <f t="shared" si="7"/>
        <v>3.7243998044913162E-4</v>
      </c>
      <c r="P10" s="36">
        <f>VLOOKUP(B10,'Participaciones  Tabla I'!$B$5:$AC$110,15,FALSE)</f>
        <v>84738</v>
      </c>
      <c r="Q10" s="36">
        <f>VLOOKUP(B10,'Participaciones  Tabla I'!$B$5:$AC$110,16,FALSE)</f>
        <v>42076</v>
      </c>
      <c r="R10" s="23">
        <f t="shared" si="8"/>
        <v>126814</v>
      </c>
      <c r="S10" s="21">
        <f t="shared" si="9"/>
        <v>7.8720979388255418E-4</v>
      </c>
      <c r="T10" s="21">
        <f t="shared" si="10"/>
        <v>2.6765132992006847E-4</v>
      </c>
      <c r="U10" s="21">
        <f t="shared" si="11"/>
        <v>9.0820923661532509E-4</v>
      </c>
      <c r="V10" s="22">
        <f t="shared" si="12"/>
        <v>4.0869415647689625E-5</v>
      </c>
      <c r="W10" s="21">
        <f t="shared" si="16"/>
        <v>1.5744195877651085E-5</v>
      </c>
      <c r="X10" s="20">
        <f>VLOOKUP(A10,'Participaciones  Tabla I'!$A$5:$X$110,24,FALSE)</f>
        <v>53.728510472629701</v>
      </c>
      <c r="Y10" s="20">
        <f t="shared" si="17"/>
        <v>6422.6835565767215</v>
      </c>
      <c r="Z10" s="32">
        <f t="shared" si="18"/>
        <v>4.195560214024713E-3</v>
      </c>
      <c r="AA10" s="19">
        <f t="shared" si="19"/>
        <v>1.0488900535061784E-4</v>
      </c>
      <c r="AB10" s="19">
        <f t="shared" si="20"/>
        <v>3.3750000000000004E-3</v>
      </c>
      <c r="AC10" s="71">
        <f t="shared" si="21"/>
        <v>6.0173746856262787E-3</v>
      </c>
      <c r="AD10" s="69"/>
      <c r="AE10" s="69"/>
      <c r="AF10" s="69"/>
      <c r="AG10" s="3" t="s">
        <v>249</v>
      </c>
      <c r="AH10" s="3" t="s">
        <v>247</v>
      </c>
      <c r="AI10" s="3">
        <f t="shared" si="13"/>
        <v>53.728510472629701</v>
      </c>
      <c r="AJ10" s="3" t="s">
        <v>245</v>
      </c>
      <c r="AK10" s="3" t="s">
        <v>246</v>
      </c>
      <c r="AL10" s="66">
        <f t="shared" si="14"/>
        <v>4466</v>
      </c>
      <c r="AM10" s="65" t="s">
        <v>248</v>
      </c>
      <c r="AN10" s="3" t="str">
        <f t="shared" si="22"/>
        <v>@((((53.7285104726297+2.44852)*4466/65540751.1074742)))</v>
      </c>
    </row>
    <row r="11" spans="1:40" s="3" customFormat="1" ht="13.5" x14ac:dyDescent="0.2">
      <c r="A11" s="29">
        <v>10</v>
      </c>
      <c r="B11" s="28" t="s">
        <v>97</v>
      </c>
      <c r="C11" s="20">
        <f>VLOOKUP(A11,'Participaciones  Tabla I'!A$5:C$110,3)</f>
        <v>2755</v>
      </c>
      <c r="D11" s="27">
        <f t="shared" si="0"/>
        <v>2.3912626474358809E-3</v>
      </c>
      <c r="E11" s="27">
        <f t="shared" si="1"/>
        <v>1.5304080943589638E-3</v>
      </c>
      <c r="F11" s="35">
        <f>VLOOKUP(B11,'Participaciones  Tabla I'!$B$5:$AC$110,5,FALSE)</f>
        <v>0</v>
      </c>
      <c r="G11" s="35">
        <f>VLOOKUP(B11,'Participaciones  Tabla I'!$B$5:$AC$110,6,FALSE)</f>
        <v>0</v>
      </c>
      <c r="H11" s="23">
        <f t="shared" si="2"/>
        <v>0</v>
      </c>
      <c r="I11" s="51">
        <f t="shared" si="15"/>
        <v>0</v>
      </c>
      <c r="J11" s="26">
        <f t="shared" si="4"/>
        <v>0</v>
      </c>
      <c r="K11" s="36">
        <f>VLOOKUP(B11,'Participaciones  Tabla I'!$B$5:$AC$110,10,FALSE)</f>
        <v>0</v>
      </c>
      <c r="L11" s="36">
        <f>VLOOKUP(B11,'Participaciones  Tabla I'!$B$5:$AC$110,11,FALSE)</f>
        <v>0</v>
      </c>
      <c r="M11" s="23">
        <f t="shared" si="5"/>
        <v>0</v>
      </c>
      <c r="N11" s="31">
        <f t="shared" si="6"/>
        <v>0</v>
      </c>
      <c r="O11" s="49">
        <f t="shared" si="7"/>
        <v>0</v>
      </c>
      <c r="P11" s="36">
        <f>VLOOKUP(B11,'Participaciones  Tabla I'!$B$5:$AC$110,15,FALSE)</f>
        <v>0</v>
      </c>
      <c r="Q11" s="36">
        <f>VLOOKUP(B11,'Participaciones  Tabla I'!$B$5:$AC$110,16,FALSE)</f>
        <v>0</v>
      </c>
      <c r="R11" s="23">
        <f t="shared" si="8"/>
        <v>0</v>
      </c>
      <c r="S11" s="21">
        <f t="shared" si="9"/>
        <v>0</v>
      </c>
      <c r="T11" s="21">
        <f t="shared" si="10"/>
        <v>0</v>
      </c>
      <c r="U11" s="21">
        <f t="shared" si="11"/>
        <v>0</v>
      </c>
      <c r="V11" s="22">
        <f t="shared" si="12"/>
        <v>0</v>
      </c>
      <c r="W11" s="21">
        <f t="shared" si="16"/>
        <v>0</v>
      </c>
      <c r="X11" s="20">
        <f>VLOOKUP(A11,'Participaciones  Tabla I'!$A$5:$X$110,24,FALSE)</f>
        <v>49.061852249180603</v>
      </c>
      <c r="Y11" s="20">
        <f t="shared" si="17"/>
        <v>5833.9723309906803</v>
      </c>
      <c r="Z11" s="32">
        <f t="shared" si="18"/>
        <v>3.8109899057009733E-3</v>
      </c>
      <c r="AA11" s="19">
        <f t="shared" si="19"/>
        <v>9.5274747642524343E-5</v>
      </c>
      <c r="AB11" s="19">
        <f t="shared" si="20"/>
        <v>3.3750000000000004E-3</v>
      </c>
      <c r="AC11" s="71">
        <f t="shared" si="21"/>
        <v>5.0006828420014887E-3</v>
      </c>
      <c r="AD11" s="69"/>
      <c r="AE11" s="69"/>
      <c r="AF11" s="69"/>
      <c r="AG11" s="3" t="s">
        <v>249</v>
      </c>
      <c r="AH11" s="3" t="s">
        <v>247</v>
      </c>
      <c r="AI11" s="3">
        <f t="shared" si="13"/>
        <v>49.061852249180603</v>
      </c>
      <c r="AJ11" s="3" t="s">
        <v>245</v>
      </c>
      <c r="AK11" s="3" t="s">
        <v>246</v>
      </c>
      <c r="AL11" s="66">
        <f t="shared" si="14"/>
        <v>2755</v>
      </c>
      <c r="AM11" s="65" t="s">
        <v>248</v>
      </c>
      <c r="AN11" s="3" t="str">
        <f t="shared" si="22"/>
        <v>@((((49.0618522491806+2.44852)*2755/65540751.1074742)))</v>
      </c>
    </row>
    <row r="12" spans="1:40" s="3" customFormat="1" ht="13.5" x14ac:dyDescent="0.2">
      <c r="A12" s="29">
        <v>11</v>
      </c>
      <c r="B12" s="28" t="s">
        <v>96</v>
      </c>
      <c r="C12" s="20">
        <f>VLOOKUP(A12,'Participaciones  Tabla I'!A$5:C$110,3)</f>
        <v>8389</v>
      </c>
      <c r="D12" s="27">
        <f t="shared" si="0"/>
        <v>7.2814164607403276E-3</v>
      </c>
      <c r="E12" s="27">
        <f t="shared" si="1"/>
        <v>4.66010653487381E-3</v>
      </c>
      <c r="F12" s="35">
        <f>VLOOKUP(B12,'Participaciones  Tabla I'!$B$5:$AC$110,5,FALSE)</f>
        <v>530347.30000000005</v>
      </c>
      <c r="G12" s="35">
        <f>VLOOKUP(B12,'Participaciones  Tabla I'!$B$5:$AC$110,6,FALSE)</f>
        <v>23110</v>
      </c>
      <c r="H12" s="23">
        <f t="shared" si="2"/>
        <v>553457.30000000005</v>
      </c>
      <c r="I12" s="51">
        <f t="shared" si="15"/>
        <v>4.202308212164242E-3</v>
      </c>
      <c r="J12" s="26">
        <f t="shared" si="4"/>
        <v>1.3867617100142E-3</v>
      </c>
      <c r="K12" s="36">
        <f>VLOOKUP(B12,'Participaciones  Tabla I'!$B$5:$AC$110,10,FALSE)</f>
        <v>382911.11</v>
      </c>
      <c r="L12" s="36">
        <f>VLOOKUP(B12,'Participaciones  Tabla I'!$B$5:$AC$110,11,FALSE)</f>
        <v>37000</v>
      </c>
      <c r="M12" s="23">
        <f t="shared" si="5"/>
        <v>419911.11</v>
      </c>
      <c r="N12" s="31">
        <f t="shared" si="6"/>
        <v>3.2564036938987104E-3</v>
      </c>
      <c r="O12" s="49">
        <f t="shared" si="7"/>
        <v>1.0746132189865744E-3</v>
      </c>
      <c r="P12" s="36">
        <f>VLOOKUP(B12,'Participaciones  Tabla I'!$B$5:$AC$110,15,FALSE)</f>
        <v>300492.55</v>
      </c>
      <c r="Q12" s="36">
        <f>VLOOKUP(B12,'Participaciones  Tabla I'!$B$5:$AC$110,16,FALSE)</f>
        <v>8900</v>
      </c>
      <c r="R12" s="23">
        <f t="shared" si="8"/>
        <v>309392.55</v>
      </c>
      <c r="S12" s="21">
        <f t="shared" si="9"/>
        <v>1.920583259847476E-3</v>
      </c>
      <c r="T12" s="21">
        <f t="shared" si="10"/>
        <v>6.5299830834814184E-4</v>
      </c>
      <c r="U12" s="21">
        <f t="shared" si="11"/>
        <v>3.1143732373489163E-3</v>
      </c>
      <c r="V12" s="22">
        <f t="shared" si="12"/>
        <v>1.4014679568070121E-4</v>
      </c>
      <c r="W12" s="21">
        <f t="shared" si="16"/>
        <v>3.841166519694952E-5</v>
      </c>
      <c r="X12" s="20">
        <f>VLOOKUP(A12,'Participaciones  Tabla I'!$A$5:$X$110,24,FALSE)</f>
        <v>55.201169409642802</v>
      </c>
      <c r="Y12" s="20">
        <f t="shared" si="17"/>
        <v>10265.70095815694</v>
      </c>
      <c r="Z12" s="32">
        <f t="shared" si="18"/>
        <v>6.705976735381162E-3</v>
      </c>
      <c r="AA12" s="19">
        <f t="shared" si="19"/>
        <v>1.6764941838452906E-4</v>
      </c>
      <c r="AB12" s="19">
        <f t="shared" si="20"/>
        <v>3.3750000000000004E-3</v>
      </c>
      <c r="AC12" s="71">
        <f t="shared" si="21"/>
        <v>8.3813144141359902E-3</v>
      </c>
      <c r="AD12" s="69"/>
      <c r="AE12" s="69"/>
      <c r="AF12" s="69"/>
      <c r="AG12" s="3" t="s">
        <v>249</v>
      </c>
      <c r="AH12" s="3" t="s">
        <v>247</v>
      </c>
      <c r="AI12" s="3">
        <f t="shared" si="13"/>
        <v>55.201169409642802</v>
      </c>
      <c r="AJ12" s="3" t="s">
        <v>245</v>
      </c>
      <c r="AK12" s="3" t="s">
        <v>246</v>
      </c>
      <c r="AL12" s="66">
        <f t="shared" si="14"/>
        <v>8389</v>
      </c>
      <c r="AM12" s="65" t="s">
        <v>248</v>
      </c>
      <c r="AN12" s="3" t="str">
        <f t="shared" si="22"/>
        <v>@((((55.2011694096428+2.44852)*8389/65540751.1074742)))</v>
      </c>
    </row>
    <row r="13" spans="1:40" s="3" customFormat="1" ht="13.5" x14ac:dyDescent="0.2">
      <c r="A13" s="29">
        <v>13</v>
      </c>
      <c r="B13" s="30" t="s">
        <v>94</v>
      </c>
      <c r="C13" s="20">
        <f>VLOOKUP(A13,'Participaciones  Tabla I'!A$5:C$110,3)</f>
        <v>16671</v>
      </c>
      <c r="D13" s="27">
        <f t="shared" si="0"/>
        <v>1.4469959925736322E-2</v>
      </c>
      <c r="E13" s="27">
        <f t="shared" si="1"/>
        <v>9.260774352471246E-3</v>
      </c>
      <c r="F13" s="35">
        <f>VLOOKUP(B13,'Participaciones  Tabla I'!$B$5:$AC$110,5,FALSE)</f>
        <v>1947092.82</v>
      </c>
      <c r="G13" s="35">
        <f>VLOOKUP(B13,'Participaciones  Tabla I'!$B$5:$AC$110,6,FALSE)</f>
        <v>646498.4</v>
      </c>
      <c r="H13" s="23">
        <f t="shared" si="2"/>
        <v>2593591.2200000002</v>
      </c>
      <c r="I13" s="51">
        <f t="shared" si="15"/>
        <v>1.9692702007549769E-2</v>
      </c>
      <c r="J13" s="26">
        <f t="shared" si="4"/>
        <v>6.4985916624914243E-3</v>
      </c>
      <c r="K13" s="36">
        <f>VLOOKUP(B13,'Participaciones  Tabla I'!$B$5:$AC$110,10,FALSE)</f>
        <v>5209291.54</v>
      </c>
      <c r="L13" s="36">
        <f>VLOOKUP(B13,'Participaciones  Tabla I'!$B$5:$AC$110,11,FALSE)</f>
        <v>2121109.84</v>
      </c>
      <c r="M13" s="23">
        <f t="shared" si="5"/>
        <v>7330401.3799999999</v>
      </c>
      <c r="N13" s="31">
        <f t="shared" si="6"/>
        <v>5.6847141128493137E-2</v>
      </c>
      <c r="O13" s="49">
        <f t="shared" si="7"/>
        <v>1.8759556572402736E-2</v>
      </c>
      <c r="P13" s="36">
        <f>VLOOKUP(B13,'Participaciones  Tabla I'!$B$5:$AC$110,15,FALSE)</f>
        <v>9123211.2799999993</v>
      </c>
      <c r="Q13" s="36">
        <f>VLOOKUP(B13,'Participaciones  Tabla I'!$B$5:$AC$110,16,FALSE)</f>
        <v>620168.62</v>
      </c>
      <c r="R13" s="23">
        <f t="shared" si="8"/>
        <v>9743379.8999999985</v>
      </c>
      <c r="S13" s="21">
        <f t="shared" si="9"/>
        <v>6.0482944176498021E-2</v>
      </c>
      <c r="T13" s="21">
        <f t="shared" si="10"/>
        <v>2.0564201020009328E-2</v>
      </c>
      <c r="U13" s="21">
        <f t="shared" si="11"/>
        <v>4.5822349254903486E-2</v>
      </c>
      <c r="V13" s="22">
        <f t="shared" si="12"/>
        <v>2.0620057164706567E-3</v>
      </c>
      <c r="W13" s="21">
        <f t="shared" si="16"/>
        <v>1.2096588835299605E-3</v>
      </c>
      <c r="X13" s="20">
        <f>VLOOKUP(A13,'Participaciones  Tabla I'!$A$5:$X$110,24,FALSE)</f>
        <v>58.883084195099201</v>
      </c>
      <c r="Y13" s="20">
        <f t="shared" si="17"/>
        <v>11463.362052637745</v>
      </c>
      <c r="Z13" s="32">
        <f t="shared" si="18"/>
        <v>7.4883380635745126E-3</v>
      </c>
      <c r="AA13" s="19">
        <f t="shared" si="19"/>
        <v>1.8720845158936282E-4</v>
      </c>
      <c r="AB13" s="19">
        <f t="shared" si="20"/>
        <v>3.3750000000000004E-3</v>
      </c>
      <c r="AC13" s="71">
        <f t="shared" si="21"/>
        <v>1.6094647404061226E-2</v>
      </c>
      <c r="AD13" s="69"/>
      <c r="AE13" s="69"/>
      <c r="AF13" s="69"/>
      <c r="AG13" s="3" t="s">
        <v>249</v>
      </c>
      <c r="AH13" s="3" t="s">
        <v>247</v>
      </c>
      <c r="AI13" s="3">
        <f t="shared" si="13"/>
        <v>58.883084195099201</v>
      </c>
      <c r="AJ13" s="3" t="s">
        <v>245</v>
      </c>
      <c r="AK13" s="3" t="s">
        <v>246</v>
      </c>
      <c r="AL13" s="66">
        <f t="shared" si="14"/>
        <v>16671</v>
      </c>
      <c r="AM13" s="65" t="s">
        <v>248</v>
      </c>
      <c r="AN13" s="3" t="str">
        <f t="shared" si="22"/>
        <v>@((((58.8830841950992+2.44852)*16671/65540751.1074742)))</v>
      </c>
    </row>
    <row r="14" spans="1:40" s="3" customFormat="1" ht="13.5" x14ac:dyDescent="0.2">
      <c r="A14" s="29">
        <v>15</v>
      </c>
      <c r="B14" s="30" t="s">
        <v>92</v>
      </c>
      <c r="C14" s="20">
        <f>VLOOKUP(A14,'Participaciones  Tabla I'!A$5:C$110,3)</f>
        <v>5560</v>
      </c>
      <c r="D14" s="27">
        <f t="shared" si="0"/>
        <v>4.8259238910139737E-3</v>
      </c>
      <c r="E14" s="27">
        <f t="shared" si="1"/>
        <v>3.0885912902489433E-3</v>
      </c>
      <c r="F14" s="35">
        <f>VLOOKUP(B14,'Participaciones  Tabla I'!$B$5:$AC$110,5,FALSE)</f>
        <v>19150</v>
      </c>
      <c r="G14" s="35">
        <f>VLOOKUP(B14,'Participaciones  Tabla I'!$B$5:$AC$110,6,FALSE)</f>
        <v>0</v>
      </c>
      <c r="H14" s="23">
        <f t="shared" si="2"/>
        <v>19150</v>
      </c>
      <c r="I14" s="51">
        <f t="shared" si="15"/>
        <v>1.4540272982747763E-4</v>
      </c>
      <c r="J14" s="26">
        <f t="shared" si="4"/>
        <v>4.7982900843067618E-5</v>
      </c>
      <c r="K14" s="36">
        <f>VLOOKUP(B14,'Participaciones  Tabla I'!$B$5:$AC$110,10,FALSE)</f>
        <v>20500</v>
      </c>
      <c r="L14" s="36">
        <f>VLOOKUP(B14,'Participaciones  Tabla I'!$B$5:$AC$110,11,FALSE)</f>
        <v>0</v>
      </c>
      <c r="M14" s="23">
        <f t="shared" si="5"/>
        <v>20500</v>
      </c>
      <c r="N14" s="31">
        <f t="shared" si="6"/>
        <v>1.5897716001113561E-4</v>
      </c>
      <c r="O14" s="49">
        <f t="shared" si="7"/>
        <v>5.2462462803674758E-5</v>
      </c>
      <c r="P14" s="36">
        <f>VLOOKUP(B14,'Participaciones  Tabla I'!$B$5:$AC$110,15,FALSE)</f>
        <v>21650</v>
      </c>
      <c r="Q14" s="36">
        <f>VLOOKUP(B14,'Participaciones  Tabla I'!$B$5:$AC$110,16,FALSE)</f>
        <v>0</v>
      </c>
      <c r="R14" s="23">
        <f t="shared" si="8"/>
        <v>21650</v>
      </c>
      <c r="S14" s="21">
        <f t="shared" si="9"/>
        <v>1.3439440469945982E-4</v>
      </c>
      <c r="T14" s="21">
        <f t="shared" si="10"/>
        <v>4.5694097597816344E-5</v>
      </c>
      <c r="U14" s="21">
        <f t="shared" si="11"/>
        <v>1.4613946124455871E-4</v>
      </c>
      <c r="V14" s="22">
        <f t="shared" si="12"/>
        <v>6.5762757560051413E-6</v>
      </c>
      <c r="W14" s="21">
        <f t="shared" si="16"/>
        <v>2.6878880939891964E-6</v>
      </c>
      <c r="X14" s="20">
        <f>VLOOKUP(A14,'Participaciones  Tabla I'!$A$5:$X$110,24,FALSE)</f>
        <v>51.711242823354397</v>
      </c>
      <c r="Y14" s="20">
        <f t="shared" si="17"/>
        <v>9629.0473297529661</v>
      </c>
      <c r="Z14" s="32">
        <f t="shared" si="18"/>
        <v>6.2900884840113736E-3</v>
      </c>
      <c r="AA14" s="19">
        <f t="shared" si="19"/>
        <v>1.5725221210028436E-4</v>
      </c>
      <c r="AB14" s="19">
        <f t="shared" si="20"/>
        <v>3.3750000000000004E-3</v>
      </c>
      <c r="AC14" s="71">
        <f t="shared" si="21"/>
        <v>6.6301076661992222E-3</v>
      </c>
      <c r="AD14" s="69"/>
      <c r="AE14" s="69"/>
      <c r="AF14" s="69"/>
      <c r="AG14" s="3" t="s">
        <v>249</v>
      </c>
      <c r="AH14" s="3" t="s">
        <v>247</v>
      </c>
      <c r="AI14" s="3">
        <f t="shared" si="13"/>
        <v>51.711242823354397</v>
      </c>
      <c r="AJ14" s="3" t="s">
        <v>245</v>
      </c>
      <c r="AK14" s="3" t="s">
        <v>246</v>
      </c>
      <c r="AL14" s="66">
        <f t="shared" si="14"/>
        <v>5560</v>
      </c>
      <c r="AM14" s="65" t="s">
        <v>248</v>
      </c>
      <c r="AN14" s="3" t="str">
        <f t="shared" si="22"/>
        <v>@((((51.7112428233544+2.44852)*5560/65540751.1074742)))</v>
      </c>
    </row>
    <row r="15" spans="1:40" s="3" customFormat="1" ht="13.5" x14ac:dyDescent="0.2">
      <c r="A15" s="29">
        <v>16</v>
      </c>
      <c r="B15" s="28" t="s">
        <v>91</v>
      </c>
      <c r="C15" s="20">
        <f>VLOOKUP(A15,'Participaciones  Tabla I'!A$5:C$110,3)</f>
        <v>3104</v>
      </c>
      <c r="D15" s="27">
        <f t="shared" si="0"/>
        <v>2.6941848485085205E-3</v>
      </c>
      <c r="E15" s="27">
        <f t="shared" si="1"/>
        <v>1.7242783030454532E-3</v>
      </c>
      <c r="F15" s="35">
        <f>VLOOKUP(B15,'Participaciones  Tabla I'!$B$5:$AC$110,5,FALSE)</f>
        <v>0</v>
      </c>
      <c r="G15" s="35">
        <f>VLOOKUP(B15,'Participaciones  Tabla I'!$B$5:$AC$110,6,FALSE)</f>
        <v>23390</v>
      </c>
      <c r="H15" s="23">
        <f t="shared" si="2"/>
        <v>23390</v>
      </c>
      <c r="I15" s="51">
        <f t="shared" si="15"/>
        <v>1.7759633684933168E-4</v>
      </c>
      <c r="J15" s="26">
        <f t="shared" si="4"/>
        <v>5.8606791160279455E-5</v>
      </c>
      <c r="K15" s="36">
        <f>VLOOKUP(B15,'Participaciones  Tabla I'!$B$5:$AC$110,10,FALSE)</f>
        <v>0</v>
      </c>
      <c r="L15" s="36">
        <f>VLOOKUP(B15,'Participaciones  Tabla I'!$B$5:$AC$110,11,FALSE)</f>
        <v>0</v>
      </c>
      <c r="M15" s="23">
        <f t="shared" si="5"/>
        <v>0</v>
      </c>
      <c r="N15" s="31">
        <f t="shared" si="6"/>
        <v>0</v>
      </c>
      <c r="O15" s="49">
        <f t="shared" si="7"/>
        <v>0</v>
      </c>
      <c r="P15" s="36">
        <f>VLOOKUP(B15,'Participaciones  Tabla I'!$B$5:$AC$110,15,FALSE)</f>
        <v>0</v>
      </c>
      <c r="Q15" s="36">
        <f>VLOOKUP(B15,'Participaciones  Tabla I'!$B$5:$AC$110,16,FALSE)</f>
        <v>0</v>
      </c>
      <c r="R15" s="23">
        <f t="shared" si="8"/>
        <v>0</v>
      </c>
      <c r="S15" s="21">
        <f t="shared" si="9"/>
        <v>0</v>
      </c>
      <c r="T15" s="21">
        <f t="shared" si="10"/>
        <v>0</v>
      </c>
      <c r="U15" s="21">
        <f t="shared" si="11"/>
        <v>5.8606791160279455E-5</v>
      </c>
      <c r="V15" s="22">
        <f t="shared" si="12"/>
        <v>2.6373056022125755E-6</v>
      </c>
      <c r="W15" s="21">
        <f t="shared" si="16"/>
        <v>0</v>
      </c>
      <c r="X15" s="20">
        <f>VLOOKUP(A15,'Participaciones  Tabla I'!$A$5:$X$110,24,FALSE)</f>
        <v>52.303856046019497</v>
      </c>
      <c r="Y15" s="20">
        <f t="shared" si="17"/>
        <v>5107.8137693074341</v>
      </c>
      <c r="Z15" s="32">
        <f t="shared" si="18"/>
        <v>3.3366333624221243E-3</v>
      </c>
      <c r="AA15" s="19">
        <f t="shared" si="19"/>
        <v>8.3415834060553113E-5</v>
      </c>
      <c r="AB15" s="19">
        <f t="shared" si="20"/>
        <v>3.3750000000000004E-3</v>
      </c>
      <c r="AC15" s="71">
        <f t="shared" si="21"/>
        <v>5.1853314427082195E-3</v>
      </c>
      <c r="AD15" s="69"/>
      <c r="AE15" s="69"/>
      <c r="AF15" s="69"/>
      <c r="AG15" s="3" t="s">
        <v>249</v>
      </c>
      <c r="AH15" s="3" t="s">
        <v>247</v>
      </c>
      <c r="AI15" s="3">
        <f t="shared" si="13"/>
        <v>52.303856046019497</v>
      </c>
      <c r="AJ15" s="3" t="s">
        <v>245</v>
      </c>
      <c r="AK15" s="3" t="s">
        <v>246</v>
      </c>
      <c r="AL15" s="66">
        <f t="shared" si="14"/>
        <v>3104</v>
      </c>
      <c r="AM15" s="65" t="s">
        <v>248</v>
      </c>
      <c r="AN15" s="3" t="str">
        <f t="shared" si="22"/>
        <v>@((((52.3038560460195+2.44852)*3104/65540751.1074742)))</v>
      </c>
    </row>
    <row r="16" spans="1:40" s="3" customFormat="1" ht="13.5" x14ac:dyDescent="0.2">
      <c r="A16" s="29">
        <v>17</v>
      </c>
      <c r="B16" s="28" t="s">
        <v>90</v>
      </c>
      <c r="C16" s="20">
        <f>VLOOKUP(A16,'Participaciones  Tabla I'!A$5:C$110,3)</f>
        <v>4686</v>
      </c>
      <c r="D16" s="27">
        <f t="shared" si="0"/>
        <v>4.0673164304481082E-3</v>
      </c>
      <c r="E16" s="27">
        <f t="shared" si="1"/>
        <v>2.6030825154867892E-3</v>
      </c>
      <c r="F16" s="35">
        <f>VLOOKUP(B16,'Participaciones  Tabla I'!$B$5:$AC$110,5,FALSE)</f>
        <v>9000</v>
      </c>
      <c r="G16" s="35">
        <f>VLOOKUP(B16,'Participaciones  Tabla I'!$B$5:$AC$110,6,FALSE)</f>
        <v>0</v>
      </c>
      <c r="H16" s="23">
        <f t="shared" si="2"/>
        <v>9000</v>
      </c>
      <c r="I16" s="51">
        <f t="shared" si="15"/>
        <v>6.8335486602992088E-5</v>
      </c>
      <c r="J16" s="26">
        <f t="shared" si="4"/>
        <v>2.2550710578987391E-5</v>
      </c>
      <c r="K16" s="36">
        <f>VLOOKUP(B16,'Participaciones  Tabla I'!$B$5:$AC$110,10,FALSE)</f>
        <v>0</v>
      </c>
      <c r="L16" s="36">
        <f>VLOOKUP(B16,'Participaciones  Tabla I'!$B$5:$AC$110,11,FALSE)</f>
        <v>0</v>
      </c>
      <c r="M16" s="23">
        <f t="shared" si="5"/>
        <v>0</v>
      </c>
      <c r="N16" s="31">
        <f t="shared" si="6"/>
        <v>0</v>
      </c>
      <c r="O16" s="49">
        <f t="shared" si="7"/>
        <v>0</v>
      </c>
      <c r="P16" s="36">
        <f>VLOOKUP(B16,'Participaciones  Tabla I'!$B$5:$AC$110,15,FALSE)</f>
        <v>0</v>
      </c>
      <c r="Q16" s="36">
        <f>VLOOKUP(B16,'Participaciones  Tabla I'!$B$5:$AC$110,16,FALSE)</f>
        <v>0</v>
      </c>
      <c r="R16" s="23">
        <f t="shared" si="8"/>
        <v>0</v>
      </c>
      <c r="S16" s="21">
        <f t="shared" si="9"/>
        <v>0</v>
      </c>
      <c r="T16" s="21">
        <f t="shared" si="10"/>
        <v>0</v>
      </c>
      <c r="U16" s="21">
        <f t="shared" si="11"/>
        <v>2.2550710578987391E-5</v>
      </c>
      <c r="V16" s="22">
        <f t="shared" si="12"/>
        <v>1.0147819760544325E-6</v>
      </c>
      <c r="W16" s="21">
        <f t="shared" si="16"/>
        <v>0</v>
      </c>
      <c r="X16" s="20">
        <f>VLOOKUP(A16,'Participaciones  Tabla I'!$A$5:$X$110,24,FALSE)</f>
        <v>49.888448401560701</v>
      </c>
      <c r="Y16" s="20">
        <f t="shared" si="17"/>
        <v>9359.0756030657139</v>
      </c>
      <c r="Z16" s="32">
        <f t="shared" si="18"/>
        <v>6.1137318839355782E-3</v>
      </c>
      <c r="AA16" s="19">
        <f t="shared" si="19"/>
        <v>1.5284329709838946E-4</v>
      </c>
      <c r="AB16" s="19">
        <f t="shared" si="20"/>
        <v>3.3750000000000004E-3</v>
      </c>
      <c r="AC16" s="71">
        <f t="shared" si="21"/>
        <v>6.1319405945612334E-3</v>
      </c>
      <c r="AD16" s="69"/>
      <c r="AE16" s="69"/>
      <c r="AF16" s="69"/>
      <c r="AG16" s="3" t="s">
        <v>249</v>
      </c>
      <c r="AH16" s="3" t="s">
        <v>247</v>
      </c>
      <c r="AI16" s="3">
        <f t="shared" si="13"/>
        <v>49.888448401560701</v>
      </c>
      <c r="AJ16" s="3" t="s">
        <v>245</v>
      </c>
      <c r="AK16" s="3" t="s">
        <v>246</v>
      </c>
      <c r="AL16" s="66">
        <f t="shared" si="14"/>
        <v>4686</v>
      </c>
      <c r="AM16" s="65" t="s">
        <v>248</v>
      </c>
      <c r="AN16" s="3" t="str">
        <f t="shared" si="22"/>
        <v>@((((49.8884484015607+2.44852)*4686/65540751.1074742)))</v>
      </c>
    </row>
    <row r="17" spans="1:40" s="3" customFormat="1" ht="13.5" x14ac:dyDescent="0.2">
      <c r="A17" s="29">
        <v>18</v>
      </c>
      <c r="B17" s="28" t="s">
        <v>89</v>
      </c>
      <c r="C17" s="20">
        <f>VLOOKUP(A17,'Participaciones  Tabla I'!A$5:C$110,3)</f>
        <v>3385</v>
      </c>
      <c r="D17" s="27">
        <f t="shared" si="0"/>
        <v>2.9380849588277517E-3</v>
      </c>
      <c r="E17" s="27">
        <f t="shared" si="1"/>
        <v>1.8803743736497611E-3</v>
      </c>
      <c r="F17" s="35">
        <f>VLOOKUP(B17,'Participaciones  Tabla I'!$B$5:$AC$110,5,FALSE)</f>
        <v>4600</v>
      </c>
      <c r="G17" s="35">
        <f>VLOOKUP(B17,'Participaciones  Tabla I'!$B$5:$AC$110,6,FALSE)</f>
        <v>0</v>
      </c>
      <c r="H17" s="23">
        <f t="shared" si="2"/>
        <v>4600</v>
      </c>
      <c r="I17" s="51">
        <f t="shared" si="15"/>
        <v>3.492702648597374E-5</v>
      </c>
      <c r="J17" s="26">
        <f t="shared" si="4"/>
        <v>1.1525918740371335E-5</v>
      </c>
      <c r="K17" s="36">
        <f>VLOOKUP(B17,'Participaciones  Tabla I'!$B$5:$AC$110,10,FALSE)</f>
        <v>0</v>
      </c>
      <c r="L17" s="36">
        <f>VLOOKUP(B17,'Participaciones  Tabla I'!$B$5:$AC$110,11,FALSE)</f>
        <v>0</v>
      </c>
      <c r="M17" s="23">
        <f t="shared" si="5"/>
        <v>0</v>
      </c>
      <c r="N17" s="31">
        <f t="shared" si="6"/>
        <v>0</v>
      </c>
      <c r="O17" s="49">
        <f t="shared" si="7"/>
        <v>0</v>
      </c>
      <c r="P17" s="36">
        <f>VLOOKUP(B17,'Participaciones  Tabla I'!$B$5:$AC$110,15,FALSE)</f>
        <v>0</v>
      </c>
      <c r="Q17" s="36">
        <f>VLOOKUP(B17,'Participaciones  Tabla I'!$B$5:$AC$110,16,FALSE)</f>
        <v>0</v>
      </c>
      <c r="R17" s="23">
        <f t="shared" si="8"/>
        <v>0</v>
      </c>
      <c r="S17" s="21">
        <f t="shared" si="9"/>
        <v>0</v>
      </c>
      <c r="T17" s="21">
        <f t="shared" si="10"/>
        <v>0</v>
      </c>
      <c r="U17" s="21">
        <f t="shared" si="11"/>
        <v>1.1525918740371335E-5</v>
      </c>
      <c r="V17" s="22">
        <f t="shared" si="12"/>
        <v>5.1866634331671006E-7</v>
      </c>
      <c r="W17" s="21">
        <f t="shared" si="16"/>
        <v>0</v>
      </c>
      <c r="X17" s="20">
        <f>VLOOKUP(A17,'Participaciones  Tabla I'!$A$5:$X$110,24,FALSE)</f>
        <v>52.576072279621599</v>
      </c>
      <c r="Y17" s="20">
        <f t="shared" si="17"/>
        <v>5436.0523205548143</v>
      </c>
      <c r="Z17" s="32">
        <f t="shared" si="18"/>
        <v>3.5510522411028975E-3</v>
      </c>
      <c r="AA17" s="19">
        <f t="shared" si="19"/>
        <v>8.8776306027572443E-5</v>
      </c>
      <c r="AB17" s="19">
        <f t="shared" si="20"/>
        <v>3.3750000000000004E-3</v>
      </c>
      <c r="AC17" s="71">
        <f t="shared" si="21"/>
        <v>5.3446693460206512E-3</v>
      </c>
      <c r="AD17" s="69"/>
      <c r="AE17" s="69"/>
      <c r="AF17" s="69"/>
      <c r="AG17" s="3" t="s">
        <v>249</v>
      </c>
      <c r="AH17" s="3" t="s">
        <v>247</v>
      </c>
      <c r="AI17" s="3">
        <f t="shared" si="13"/>
        <v>52.576072279621599</v>
      </c>
      <c r="AJ17" s="3" t="s">
        <v>245</v>
      </c>
      <c r="AK17" s="3" t="s">
        <v>246</v>
      </c>
      <c r="AL17" s="66">
        <f t="shared" si="14"/>
        <v>3385</v>
      </c>
      <c r="AM17" s="65" t="s">
        <v>248</v>
      </c>
      <c r="AN17" s="3" t="str">
        <f t="shared" si="22"/>
        <v>@((((52.5760722796216+2.44852)*3385/65540751.1074742)))</v>
      </c>
    </row>
    <row r="18" spans="1:40" s="3" customFormat="1" ht="13.5" x14ac:dyDescent="0.2">
      <c r="A18" s="29">
        <v>19</v>
      </c>
      <c r="B18" s="28" t="s">
        <v>88</v>
      </c>
      <c r="C18" s="20">
        <f>VLOOKUP(A18,'Participaciones  Tabla I'!A$5:C$110,3)</f>
        <v>38934</v>
      </c>
      <c r="D18" s="27">
        <f t="shared" si="0"/>
        <v>3.3793618844017631E-2</v>
      </c>
      <c r="E18" s="27">
        <f t="shared" si="1"/>
        <v>2.1627916060171285E-2</v>
      </c>
      <c r="F18" s="35">
        <f>VLOOKUP(B18,'Participaciones  Tabla I'!$B$5:$AC$110,5,FALSE)</f>
        <v>31861</v>
      </c>
      <c r="G18" s="35">
        <f>VLOOKUP(B18,'Participaciones  Tabla I'!$B$5:$AC$110,6,FALSE)</f>
        <v>500</v>
      </c>
      <c r="H18" s="23">
        <f t="shared" si="2"/>
        <v>32361</v>
      </c>
      <c r="I18" s="51">
        <f t="shared" si="15"/>
        <v>2.4571163132882523E-4</v>
      </c>
      <c r="J18" s="26">
        <f t="shared" si="4"/>
        <v>8.1084838338512324E-5</v>
      </c>
      <c r="K18" s="36">
        <f>VLOOKUP(B18,'Participaciones  Tabla I'!$B$5:$AC$110,10,FALSE)</f>
        <v>34106</v>
      </c>
      <c r="L18" s="36">
        <f>VLOOKUP(B18,'Participaciones  Tabla I'!$B$5:$AC$110,11,FALSE)</f>
        <v>37700</v>
      </c>
      <c r="M18" s="23">
        <f t="shared" si="5"/>
        <v>71806</v>
      </c>
      <c r="N18" s="31">
        <f t="shared" si="6"/>
        <v>5.5685433911022457E-4</v>
      </c>
      <c r="O18" s="49">
        <f t="shared" si="7"/>
        <v>1.8376193190637412E-4</v>
      </c>
      <c r="P18" s="36">
        <f>VLOOKUP(B18,'Participaciones  Tabla I'!$B$5:$AC$110,15,FALSE)</f>
        <v>31340</v>
      </c>
      <c r="Q18" s="36">
        <f>VLOOKUP(B18,'Participaciones  Tabla I'!$B$5:$AC$110,16,FALSE)</f>
        <v>13200</v>
      </c>
      <c r="R18" s="23">
        <f t="shared" si="8"/>
        <v>44540</v>
      </c>
      <c r="S18" s="21">
        <f t="shared" si="9"/>
        <v>2.7648622564960463E-4</v>
      </c>
      <c r="T18" s="21">
        <f t="shared" si="10"/>
        <v>9.4005316720865577E-5</v>
      </c>
      <c r="U18" s="21">
        <f t="shared" si="11"/>
        <v>3.5885208696575198E-4</v>
      </c>
      <c r="V18" s="22">
        <f t="shared" si="12"/>
        <v>1.614834391345884E-5</v>
      </c>
      <c r="W18" s="21">
        <f t="shared" si="16"/>
        <v>5.529724512992093E-6</v>
      </c>
      <c r="X18" s="20">
        <f>VLOOKUP(A18,'Participaciones  Tabla I'!$A$5:$X$110,24,FALSE)</f>
        <v>48.7793371874385</v>
      </c>
      <c r="Y18" s="20">
        <f t="shared" si="17"/>
        <v>84047.935633485569</v>
      </c>
      <c r="Z18" s="32">
        <f t="shared" si="18"/>
        <v>5.4903557322807321E-2</v>
      </c>
      <c r="AA18" s="19">
        <f t="shared" si="19"/>
        <v>1.3725889330701831E-3</v>
      </c>
      <c r="AB18" s="19">
        <f t="shared" si="20"/>
        <v>3.3750000000000004E-3</v>
      </c>
      <c r="AC18" s="71">
        <f t="shared" si="21"/>
        <v>2.6397183061667918E-2</v>
      </c>
      <c r="AD18" s="69"/>
      <c r="AE18" s="69"/>
      <c r="AF18" s="69"/>
      <c r="AG18" s="3" t="s">
        <v>249</v>
      </c>
      <c r="AH18" s="3" t="s">
        <v>247</v>
      </c>
      <c r="AI18" s="3">
        <f t="shared" si="13"/>
        <v>48.7793371874385</v>
      </c>
      <c r="AJ18" s="3" t="s">
        <v>245</v>
      </c>
      <c r="AK18" s="3" t="s">
        <v>246</v>
      </c>
      <c r="AL18" s="66">
        <f t="shared" si="14"/>
        <v>38934</v>
      </c>
      <c r="AM18" s="65" t="s">
        <v>248</v>
      </c>
      <c r="AN18" s="3" t="str">
        <f t="shared" si="22"/>
        <v>@((((48.7793371874385+2.44852)*38934/65540751.1074742)))</v>
      </c>
    </row>
    <row r="19" spans="1:40" s="3" customFormat="1" ht="13.5" x14ac:dyDescent="0.2">
      <c r="A19" s="29">
        <v>20</v>
      </c>
      <c r="B19" s="30" t="s">
        <v>87</v>
      </c>
      <c r="C19" s="20">
        <f>VLOOKUP(A19,'Participaciones  Tabla I'!A$5:C$110,3)</f>
        <v>4497</v>
      </c>
      <c r="D19" s="27">
        <f t="shared" si="0"/>
        <v>3.9032697370305464E-3</v>
      </c>
      <c r="E19" s="27">
        <f t="shared" si="1"/>
        <v>2.4980926316995498E-3</v>
      </c>
      <c r="F19" s="35">
        <f>VLOOKUP(B19,'Participaciones  Tabla I'!$B$5:$AC$110,5,FALSE)</f>
        <v>264386.34000000003</v>
      </c>
      <c r="G19" s="35">
        <f>VLOOKUP(B19,'Participaciones  Tabla I'!$B$5:$AC$110,6,FALSE)</f>
        <v>327538.09999999998</v>
      </c>
      <c r="H19" s="23">
        <f t="shared" si="2"/>
        <v>591924.43999999994</v>
      </c>
      <c r="I19" s="51">
        <f t="shared" si="15"/>
        <v>4.4943827377337325E-3</v>
      </c>
      <c r="J19" s="26">
        <f t="shared" si="4"/>
        <v>1.4831463034521318E-3</v>
      </c>
      <c r="K19" s="36">
        <f>VLOOKUP(B19,'Participaciones  Tabla I'!$B$5:$AC$110,10,FALSE)</f>
        <v>306826.23999999999</v>
      </c>
      <c r="L19" s="36">
        <f>VLOOKUP(B19,'Participaciones  Tabla I'!$B$5:$AC$110,11,FALSE)</f>
        <v>312741</v>
      </c>
      <c r="M19" s="23">
        <f t="shared" si="5"/>
        <v>619567.24</v>
      </c>
      <c r="N19" s="31">
        <f t="shared" si="6"/>
        <v>4.804733670787203E-3</v>
      </c>
      <c r="O19" s="49">
        <f t="shared" si="7"/>
        <v>1.5855621113597771E-3</v>
      </c>
      <c r="P19" s="36">
        <f>VLOOKUP(B19,'Participaciones  Tabla I'!$B$5:$AC$110,15,FALSE)</f>
        <v>432755.16</v>
      </c>
      <c r="Q19" s="36">
        <f>VLOOKUP(B19,'Participaciones  Tabla I'!$B$5:$AC$110,16,FALSE)</f>
        <v>296476.83</v>
      </c>
      <c r="R19" s="23">
        <f t="shared" si="8"/>
        <v>729231.99</v>
      </c>
      <c r="S19" s="21">
        <f t="shared" si="9"/>
        <v>4.5267759438269023E-3</v>
      </c>
      <c r="T19" s="21">
        <f t="shared" si="10"/>
        <v>1.539103820901147E-3</v>
      </c>
      <c r="U19" s="21">
        <f t="shared" si="11"/>
        <v>4.607812235713056E-3</v>
      </c>
      <c r="V19" s="22">
        <f t="shared" si="12"/>
        <v>2.0735155060708753E-4</v>
      </c>
      <c r="W19" s="21">
        <f t="shared" si="16"/>
        <v>9.0535518876538049E-5</v>
      </c>
      <c r="X19" s="20">
        <f>VLOOKUP(A19,'Participaciones  Tabla I'!$A$5:$X$110,24,FALSE)</f>
        <v>55.688963939236402</v>
      </c>
      <c r="Y19" s="20">
        <f t="shared" si="17"/>
        <v>5183.6327664609616</v>
      </c>
      <c r="Z19" s="32">
        <f t="shared" si="18"/>
        <v>3.3861614397627652E-3</v>
      </c>
      <c r="AA19" s="19">
        <f t="shared" si="19"/>
        <v>8.4654035994069141E-5</v>
      </c>
      <c r="AB19" s="19">
        <f t="shared" si="20"/>
        <v>3.3750000000000004E-3</v>
      </c>
      <c r="AC19" s="71">
        <f t="shared" si="21"/>
        <v>6.2556337371772446E-3</v>
      </c>
      <c r="AD19" s="69"/>
      <c r="AE19" s="69"/>
      <c r="AF19" s="69"/>
      <c r="AG19" s="3" t="s">
        <v>249</v>
      </c>
      <c r="AH19" s="3" t="s">
        <v>247</v>
      </c>
      <c r="AI19" s="3">
        <f t="shared" si="13"/>
        <v>55.688963939236402</v>
      </c>
      <c r="AJ19" s="3" t="s">
        <v>245</v>
      </c>
      <c r="AK19" s="3" t="s">
        <v>246</v>
      </c>
      <c r="AL19" s="66">
        <f t="shared" si="14"/>
        <v>4497</v>
      </c>
      <c r="AM19" s="65" t="s">
        <v>248</v>
      </c>
      <c r="AN19" s="3" t="str">
        <f t="shared" si="22"/>
        <v>@((((55.6889639392364+2.44852)*4497/65540751.1074742)))</v>
      </c>
    </row>
    <row r="20" spans="1:40" s="3" customFormat="1" ht="13.5" x14ac:dyDescent="0.2">
      <c r="A20" s="29">
        <v>21</v>
      </c>
      <c r="B20" s="28" t="s">
        <v>86</v>
      </c>
      <c r="C20" s="20">
        <f>VLOOKUP(A20,'Participaciones  Tabla I'!A$5:C$110,3)</f>
        <v>9406</v>
      </c>
      <c r="D20" s="27">
        <f t="shared" si="0"/>
        <v>8.16414390627292E-3</v>
      </c>
      <c r="E20" s="27">
        <f t="shared" si="1"/>
        <v>5.2250521000146693E-3</v>
      </c>
      <c r="F20" s="35">
        <f>VLOOKUP(B20,'Participaciones  Tabla I'!$B$5:$AC$110,5,FALSE)</f>
        <v>15078</v>
      </c>
      <c r="G20" s="35">
        <f>VLOOKUP(B20,'Participaciones  Tabla I'!$B$5:$AC$110,6,FALSE)</f>
        <v>3800</v>
      </c>
      <c r="H20" s="23">
        <f t="shared" si="2"/>
        <v>18878</v>
      </c>
      <c r="I20" s="51">
        <f t="shared" si="15"/>
        <v>1.433374795656983E-4</v>
      </c>
      <c r="J20" s="26">
        <f t="shared" si="4"/>
        <v>4.7301368256680439E-5</v>
      </c>
      <c r="K20" s="36">
        <f>VLOOKUP(B20,'Participaciones  Tabla I'!$B$5:$AC$110,10,FALSE)</f>
        <v>7492</v>
      </c>
      <c r="L20" s="36">
        <f>VLOOKUP(B20,'Participaciones  Tabla I'!$B$5:$AC$110,11,FALSE)</f>
        <v>0</v>
      </c>
      <c r="M20" s="23">
        <f t="shared" si="5"/>
        <v>7492</v>
      </c>
      <c r="N20" s="31">
        <f t="shared" si="6"/>
        <v>5.8100335746508682E-5</v>
      </c>
      <c r="O20" s="49">
        <f t="shared" si="7"/>
        <v>1.9173110796347866E-5</v>
      </c>
      <c r="P20" s="36">
        <f>VLOOKUP(B20,'Participaciones  Tabla I'!$B$5:$AC$110,15,FALSE)</f>
        <v>37901.800000000003</v>
      </c>
      <c r="Q20" s="36">
        <f>VLOOKUP(B20,'Participaciones  Tabla I'!$B$5:$AC$110,16,FALSE)</f>
        <v>4460</v>
      </c>
      <c r="R20" s="23">
        <f t="shared" si="8"/>
        <v>42361.8</v>
      </c>
      <c r="S20" s="21">
        <f t="shared" si="9"/>
        <v>2.6296484494215137E-4</v>
      </c>
      <c r="T20" s="21">
        <f t="shared" si="10"/>
        <v>8.9408047280331473E-5</v>
      </c>
      <c r="U20" s="21">
        <f t="shared" si="11"/>
        <v>1.5588252633335977E-4</v>
      </c>
      <c r="V20" s="22">
        <f t="shared" si="12"/>
        <v>7.0147136850011896E-6</v>
      </c>
      <c r="W20" s="21">
        <f t="shared" si="16"/>
        <v>5.2592968988430275E-6</v>
      </c>
      <c r="X20" s="20">
        <f>VLOOKUP(A20,'Participaciones  Tabla I'!$A$5:$X$110,24,FALSE)</f>
        <v>50.171329232292102</v>
      </c>
      <c r="Y20" s="20">
        <f t="shared" si="17"/>
        <v>18398.648286298398</v>
      </c>
      <c r="Z20" s="32">
        <f t="shared" si="18"/>
        <v>1.2018751361770509E-2</v>
      </c>
      <c r="AA20" s="19">
        <f t="shared" si="19"/>
        <v>3.0046878404426275E-4</v>
      </c>
      <c r="AB20" s="19">
        <f t="shared" si="20"/>
        <v>3.3750000000000004E-3</v>
      </c>
      <c r="AC20" s="71">
        <f t="shared" si="21"/>
        <v>8.9127948946427765E-3</v>
      </c>
      <c r="AD20" s="69"/>
      <c r="AE20" s="69"/>
      <c r="AF20" s="69"/>
      <c r="AG20" s="3" t="s">
        <v>249</v>
      </c>
      <c r="AH20" s="3" t="s">
        <v>247</v>
      </c>
      <c r="AI20" s="3">
        <f t="shared" si="13"/>
        <v>50.171329232292102</v>
      </c>
      <c r="AJ20" s="3" t="s">
        <v>245</v>
      </c>
      <c r="AK20" s="3" t="s">
        <v>246</v>
      </c>
      <c r="AL20" s="66">
        <f t="shared" si="14"/>
        <v>9406</v>
      </c>
      <c r="AM20" s="65" t="s">
        <v>248</v>
      </c>
      <c r="AN20" s="3" t="str">
        <f t="shared" si="22"/>
        <v>@((((50.1713292322921+2.44852)*9406/65540751.1074742)))</v>
      </c>
    </row>
    <row r="21" spans="1:40" s="3" customFormat="1" ht="13.5" x14ac:dyDescent="0.2">
      <c r="A21" s="29">
        <v>23</v>
      </c>
      <c r="B21" s="28" t="s">
        <v>84</v>
      </c>
      <c r="C21" s="20">
        <f>VLOOKUP(A21,'Participaciones  Tabla I'!A$5:C$110,3)</f>
        <v>4863</v>
      </c>
      <c r="D21" s="27">
        <f t="shared" si="0"/>
        <v>4.2209474607915387E-3</v>
      </c>
      <c r="E21" s="27">
        <f t="shared" si="1"/>
        <v>2.7014063749065849E-3</v>
      </c>
      <c r="F21" s="35">
        <f>VLOOKUP(B21,'Participaciones  Tabla I'!$B$5:$AC$110,5,FALSE)</f>
        <v>105261.8</v>
      </c>
      <c r="G21" s="35">
        <f>VLOOKUP(B21,'Participaciones  Tabla I'!$B$5:$AC$110,6,FALSE)</f>
        <v>16020</v>
      </c>
      <c r="H21" s="23">
        <f t="shared" si="2"/>
        <v>121281.8</v>
      </c>
      <c r="I21" s="51">
        <f t="shared" si="15"/>
        <v>9.2087231323186296E-4</v>
      </c>
      <c r="J21" s="26">
        <f t="shared" si="4"/>
        <v>3.0388786336651481E-4</v>
      </c>
      <c r="K21" s="36">
        <f>VLOOKUP(B21,'Participaciones  Tabla I'!$B$5:$AC$110,10,FALSE)</f>
        <v>67210.59</v>
      </c>
      <c r="L21" s="36">
        <f>VLOOKUP(B21,'Participaciones  Tabla I'!$B$5:$AC$110,11,FALSE)</f>
        <v>5350</v>
      </c>
      <c r="M21" s="23">
        <f t="shared" si="5"/>
        <v>72560.59</v>
      </c>
      <c r="N21" s="31">
        <f t="shared" si="6"/>
        <v>5.6270617204548317E-4</v>
      </c>
      <c r="O21" s="49">
        <f t="shared" si="7"/>
        <v>1.8569303677500946E-4</v>
      </c>
      <c r="P21" s="36">
        <f>VLOOKUP(B21,'Participaciones  Tabla I'!$B$5:$AC$110,15,FALSE)</f>
        <v>59091.25</v>
      </c>
      <c r="Q21" s="36">
        <f>VLOOKUP(B21,'Participaciones  Tabla I'!$B$5:$AC$110,16,FALSE)</f>
        <v>3735</v>
      </c>
      <c r="R21" s="23">
        <f t="shared" si="8"/>
        <v>62826.25</v>
      </c>
      <c r="S21" s="21">
        <f t="shared" si="9"/>
        <v>3.8999983687064378E-4</v>
      </c>
      <c r="T21" s="21">
        <f t="shared" si="10"/>
        <v>1.3259994453601891E-4</v>
      </c>
      <c r="U21" s="21">
        <f t="shared" si="11"/>
        <v>6.2218084467754314E-4</v>
      </c>
      <c r="V21" s="22">
        <f t="shared" si="12"/>
        <v>2.7998138010489442E-5</v>
      </c>
      <c r="W21" s="21">
        <f t="shared" si="16"/>
        <v>7.7999967374128762E-6</v>
      </c>
      <c r="X21" s="20">
        <f>VLOOKUP(A21,'Participaciones  Tabla I'!$A$5:$X$110,24,FALSE)</f>
        <v>54.827067853042699</v>
      </c>
      <c r="Y21" s="20">
        <f t="shared" si="17"/>
        <v>6215.7840908631242</v>
      </c>
      <c r="Z21" s="32">
        <f t="shared" si="18"/>
        <v>4.0604050006307632E-3</v>
      </c>
      <c r="AA21" s="19">
        <f t="shared" si="19"/>
        <v>1.0151012501576908E-4</v>
      </c>
      <c r="AB21" s="19">
        <f t="shared" si="20"/>
        <v>3.3750000000000004E-3</v>
      </c>
      <c r="AC21" s="71">
        <f t="shared" si="21"/>
        <v>6.213714634670256E-3</v>
      </c>
      <c r="AD21" s="69"/>
      <c r="AE21" s="69"/>
      <c r="AF21" s="69"/>
      <c r="AG21" s="3" t="s">
        <v>249</v>
      </c>
      <c r="AH21" s="3" t="s">
        <v>247</v>
      </c>
      <c r="AI21" s="3">
        <f t="shared" si="13"/>
        <v>54.827067853042699</v>
      </c>
      <c r="AJ21" s="3" t="s">
        <v>245</v>
      </c>
      <c r="AK21" s="3" t="s">
        <v>246</v>
      </c>
      <c r="AL21" s="66">
        <f t="shared" si="14"/>
        <v>4863</v>
      </c>
      <c r="AM21" s="65" t="s">
        <v>248</v>
      </c>
      <c r="AN21" s="3" t="str">
        <f t="shared" si="22"/>
        <v>@((((54.8270678530427+2.44852)*4863/65540751.1074742)))</v>
      </c>
    </row>
    <row r="22" spans="1:40" s="3" customFormat="1" ht="13.5" x14ac:dyDescent="0.2">
      <c r="A22" s="29">
        <v>24</v>
      </c>
      <c r="B22" s="28" t="s">
        <v>83</v>
      </c>
      <c r="C22" s="20">
        <f>VLOOKUP(A22,'Participaciones  Tabla I'!A$5:C$110,3)</f>
        <v>3244</v>
      </c>
      <c r="D22" s="27">
        <f t="shared" si="0"/>
        <v>2.815700917706714E-3</v>
      </c>
      <c r="E22" s="27">
        <f t="shared" si="1"/>
        <v>1.8020485873322971E-3</v>
      </c>
      <c r="F22" s="35">
        <f>VLOOKUP(B22,'Participaciones  Tabla I'!$B$5:$AC$110,5,FALSE)</f>
        <v>1150</v>
      </c>
      <c r="G22" s="35">
        <f>VLOOKUP(B22,'Participaciones  Tabla I'!$B$5:$AC$110,6,FALSE)</f>
        <v>0</v>
      </c>
      <c r="H22" s="23">
        <f t="shared" si="2"/>
        <v>1150</v>
      </c>
      <c r="I22" s="51">
        <f t="shared" si="15"/>
        <v>8.7317566214934349E-6</v>
      </c>
      <c r="J22" s="26">
        <f t="shared" si="4"/>
        <v>2.8814796850928337E-6</v>
      </c>
      <c r="K22" s="36">
        <f>VLOOKUP(B22,'Participaciones  Tabla I'!$B$5:$AC$110,10,FALSE)</f>
        <v>5750</v>
      </c>
      <c r="L22" s="36">
        <f>VLOOKUP(B22,'Participaciones  Tabla I'!$B$5:$AC$110,11,FALSE)</f>
        <v>0</v>
      </c>
      <c r="M22" s="23">
        <f t="shared" si="5"/>
        <v>5750</v>
      </c>
      <c r="N22" s="31">
        <f t="shared" si="6"/>
        <v>4.4591154637269746E-5</v>
      </c>
      <c r="O22" s="49">
        <f t="shared" si="7"/>
        <v>1.4715081030299016E-5</v>
      </c>
      <c r="P22" s="36">
        <f>VLOOKUP(B22,'Participaciones  Tabla I'!$B$5:$AC$110,15,FALSE)</f>
        <v>3900</v>
      </c>
      <c r="Q22" s="36">
        <f>VLOOKUP(B22,'Participaciones  Tabla I'!$B$5:$AC$110,16,FALSE)</f>
        <v>0</v>
      </c>
      <c r="R22" s="23">
        <f t="shared" si="8"/>
        <v>3900</v>
      </c>
      <c r="S22" s="21">
        <f t="shared" si="9"/>
        <v>2.4209615627154426E-5</v>
      </c>
      <c r="T22" s="21">
        <f t="shared" si="10"/>
        <v>8.2312693132325049E-6</v>
      </c>
      <c r="U22" s="21">
        <f t="shared" si="11"/>
        <v>2.5827830028624356E-5</v>
      </c>
      <c r="V22" s="22">
        <f t="shared" si="12"/>
        <v>1.1622523512880959E-6</v>
      </c>
      <c r="W22" s="21">
        <f t="shared" si="16"/>
        <v>4.8419231254308853E-7</v>
      </c>
      <c r="X22" s="20">
        <f>VLOOKUP(A22,'Participaciones  Tabla I'!$A$5:$X$110,24,FALSE)</f>
        <v>51.226445609730597</v>
      </c>
      <c r="Y22" s="20">
        <f t="shared" si="17"/>
        <v>5847.0813603601373</v>
      </c>
      <c r="Z22" s="32">
        <f t="shared" si="18"/>
        <v>3.8195532611243707E-3</v>
      </c>
      <c r="AA22" s="19">
        <f t="shared" si="19"/>
        <v>9.5488831528109272E-5</v>
      </c>
      <c r="AB22" s="19">
        <f t="shared" si="20"/>
        <v>3.3750000000000004E-3</v>
      </c>
      <c r="AC22" s="71">
        <f t="shared" si="21"/>
        <v>5.2741838635242382E-3</v>
      </c>
      <c r="AD22" s="69"/>
      <c r="AE22" s="69"/>
      <c r="AF22" s="69"/>
      <c r="AG22" s="3" t="s">
        <v>249</v>
      </c>
      <c r="AH22" s="3" t="s">
        <v>247</v>
      </c>
      <c r="AI22" s="3">
        <f t="shared" si="13"/>
        <v>51.226445609730597</v>
      </c>
      <c r="AJ22" s="3" t="s">
        <v>245</v>
      </c>
      <c r="AK22" s="3" t="s">
        <v>246</v>
      </c>
      <c r="AL22" s="66">
        <f t="shared" si="14"/>
        <v>3244</v>
      </c>
      <c r="AM22" s="65" t="s">
        <v>248</v>
      </c>
      <c r="AN22" s="3" t="str">
        <f t="shared" si="22"/>
        <v>@((((51.2264456097306+2.44852)*3244/65540751.1074742)))</v>
      </c>
    </row>
    <row r="23" spans="1:40" s="3" customFormat="1" ht="13.5" x14ac:dyDescent="0.2">
      <c r="A23" s="29">
        <v>25</v>
      </c>
      <c r="B23" s="28" t="s">
        <v>82</v>
      </c>
      <c r="C23" s="20">
        <f>VLOOKUP(A23,'Participaciones  Tabla I'!A$5:C$110,3)</f>
        <v>6003</v>
      </c>
      <c r="D23" s="27">
        <f t="shared" si="0"/>
        <v>5.2104354528339719E-3</v>
      </c>
      <c r="E23" s="27">
        <f t="shared" si="1"/>
        <v>3.3346786898137419E-3</v>
      </c>
      <c r="F23" s="35">
        <f>VLOOKUP(B23,'Participaciones  Tabla I'!$B$5:$AC$110,5,FALSE)</f>
        <v>7190</v>
      </c>
      <c r="G23" s="35">
        <f>VLOOKUP(B23,'Participaciones  Tabla I'!$B$5:$AC$110,6,FALSE)</f>
        <v>14311</v>
      </c>
      <c r="H23" s="23">
        <f t="shared" si="2"/>
        <v>21501</v>
      </c>
      <c r="I23" s="51">
        <f t="shared" si="15"/>
        <v>1.6325347749454811E-4</v>
      </c>
      <c r="J23" s="26">
        <f t="shared" si="4"/>
        <v>5.3873647573200877E-5</v>
      </c>
      <c r="K23" s="36">
        <f>VLOOKUP(B23,'Participaciones  Tabla I'!$B$5:$AC$110,10,FALSE)</f>
        <v>8330</v>
      </c>
      <c r="L23" s="36">
        <f>VLOOKUP(B23,'Participaciones  Tabla I'!$B$5:$AC$110,11,FALSE)</f>
        <v>7310</v>
      </c>
      <c r="M23" s="23">
        <f t="shared" si="5"/>
        <v>15640</v>
      </c>
      <c r="N23" s="31">
        <f t="shared" si="6"/>
        <v>1.2128794061337371E-4</v>
      </c>
      <c r="O23" s="49">
        <f t="shared" si="7"/>
        <v>4.0025020402413324E-5</v>
      </c>
      <c r="P23" s="36">
        <f>VLOOKUP(B23,'Participaciones  Tabla I'!$B$5:$AC$110,15,FALSE)</f>
        <v>10850.04</v>
      </c>
      <c r="Q23" s="36">
        <f>VLOOKUP(B23,'Participaciones  Tabla I'!$B$5:$AC$110,16,FALSE)</f>
        <v>2760</v>
      </c>
      <c r="R23" s="23">
        <f t="shared" si="8"/>
        <v>13610.04</v>
      </c>
      <c r="S23" s="21">
        <f t="shared" si="9"/>
        <v>8.448559924876842E-5</v>
      </c>
      <c r="T23" s="21">
        <f t="shared" si="10"/>
        <v>2.8725103744581265E-5</v>
      </c>
      <c r="U23" s="21">
        <f t="shared" si="11"/>
        <v>1.2262377172019546E-4</v>
      </c>
      <c r="V23" s="22">
        <f t="shared" si="12"/>
        <v>5.5180697274087956E-6</v>
      </c>
      <c r="W23" s="21">
        <f t="shared" si="16"/>
        <v>1.6897119849753683E-6</v>
      </c>
      <c r="X23" s="20">
        <f>VLOOKUP(A23,'Participaciones  Tabla I'!$A$5:$X$110,24,FALSE)</f>
        <v>54.958322962571401</v>
      </c>
      <c r="Y23" s="20">
        <f t="shared" si="17"/>
        <v>7558.1862644275643</v>
      </c>
      <c r="Z23" s="32">
        <f t="shared" si="18"/>
        <v>4.9373171357242097E-3</v>
      </c>
      <c r="AA23" s="19">
        <f t="shared" si="19"/>
        <v>1.2343292839310524E-4</v>
      </c>
      <c r="AB23" s="19">
        <f t="shared" si="20"/>
        <v>3.3750000000000004E-3</v>
      </c>
      <c r="AC23" s="71">
        <f t="shared" si="21"/>
        <v>6.8403193999192315E-3</v>
      </c>
      <c r="AD23" s="69"/>
      <c r="AE23" s="69"/>
      <c r="AF23" s="69"/>
      <c r="AG23" s="3" t="s">
        <v>249</v>
      </c>
      <c r="AH23" s="3" t="s">
        <v>247</v>
      </c>
      <c r="AI23" s="3">
        <f t="shared" si="13"/>
        <v>54.958322962571401</v>
      </c>
      <c r="AJ23" s="3" t="s">
        <v>245</v>
      </c>
      <c r="AK23" s="3" t="s">
        <v>246</v>
      </c>
      <c r="AL23" s="66">
        <f t="shared" si="14"/>
        <v>6003</v>
      </c>
      <c r="AM23" s="65" t="s">
        <v>248</v>
      </c>
      <c r="AN23" s="3" t="str">
        <f t="shared" si="22"/>
        <v>@((((54.9583229625714+2.44852)*6003/65540751.1074742)))</v>
      </c>
    </row>
    <row r="24" spans="1:40" s="3" customFormat="1" ht="13.5" x14ac:dyDescent="0.2">
      <c r="A24" s="29">
        <v>26</v>
      </c>
      <c r="B24" s="30" t="s">
        <v>81</v>
      </c>
      <c r="C24" s="20">
        <f>VLOOKUP(A24,'Participaciones  Tabla I'!A$5:C$110,3)</f>
        <v>3622</v>
      </c>
      <c r="D24" s="27">
        <f t="shared" si="0"/>
        <v>3.1437943045418367E-3</v>
      </c>
      <c r="E24" s="27">
        <f t="shared" si="1"/>
        <v>2.0120283549067757E-3</v>
      </c>
      <c r="F24" s="35">
        <f>VLOOKUP(B24,'Participaciones  Tabla I'!$B$5:$AC$110,5,FALSE)</f>
        <v>1195367.3999999999</v>
      </c>
      <c r="G24" s="35">
        <f>VLOOKUP(B24,'Participaciones  Tabla I'!$B$5:$AC$110,6,FALSE)</f>
        <v>0</v>
      </c>
      <c r="H24" s="23">
        <f t="shared" si="2"/>
        <v>1195367.3999999999</v>
      </c>
      <c r="I24" s="51">
        <f t="shared" si="15"/>
        <v>9.0762236609281642E-3</v>
      </c>
      <c r="J24" s="26">
        <f t="shared" si="4"/>
        <v>2.9951538081062945E-3</v>
      </c>
      <c r="K24" s="36">
        <f>VLOOKUP(B24,'Participaciones  Tabla I'!$B$5:$AC$110,10,FALSE)</f>
        <v>1511205.98</v>
      </c>
      <c r="L24" s="36">
        <f>VLOOKUP(B24,'Participaciones  Tabla I'!$B$5:$AC$110,11,FALSE)</f>
        <v>0</v>
      </c>
      <c r="M24" s="23">
        <f t="shared" si="5"/>
        <v>1511205.98</v>
      </c>
      <c r="N24" s="31">
        <f t="shared" si="6"/>
        <v>1.1719377311816829E-2</v>
      </c>
      <c r="O24" s="49">
        <f t="shared" si="7"/>
        <v>3.8673945128995537E-3</v>
      </c>
      <c r="P24" s="36">
        <f>VLOOKUP(B24,'Participaciones  Tabla I'!$B$5:$AC$110,15,FALSE)</f>
        <v>4932175.8899999997</v>
      </c>
      <c r="Q24" s="36">
        <f>VLOOKUP(B24,'Participaciones  Tabla I'!$B$5:$AC$110,16,FALSE)</f>
        <v>0</v>
      </c>
      <c r="R24" s="23">
        <f t="shared" si="8"/>
        <v>4932175.8899999997</v>
      </c>
      <c r="S24" s="21">
        <f t="shared" si="9"/>
        <v>3.06169442313893E-2</v>
      </c>
      <c r="T24" s="21">
        <f t="shared" si="10"/>
        <v>1.0409761038672362E-2</v>
      </c>
      <c r="U24" s="21">
        <f t="shared" si="11"/>
        <v>1.727230935967821E-2</v>
      </c>
      <c r="V24" s="22">
        <f t="shared" si="12"/>
        <v>7.7725392118551946E-4</v>
      </c>
      <c r="W24" s="21">
        <f t="shared" si="16"/>
        <v>6.1233888462778599E-4</v>
      </c>
      <c r="X24" s="20">
        <f>VLOOKUP(A24,'Participaciones  Tabla I'!$A$5:$X$110,24,FALSE)</f>
        <v>55.088869679474499</v>
      </c>
      <c r="Y24" s="20">
        <f t="shared" si="17"/>
        <v>4491.4994014493486</v>
      </c>
      <c r="Z24" s="32">
        <f t="shared" si="18"/>
        <v>2.9340315499025937E-3</v>
      </c>
      <c r="AA24" s="19">
        <f t="shared" si="19"/>
        <v>7.3350788747564841E-5</v>
      </c>
      <c r="AB24" s="19">
        <f t="shared" si="20"/>
        <v>3.3750000000000004E-3</v>
      </c>
      <c r="AC24" s="71">
        <f t="shared" si="21"/>
        <v>6.8499719494676467E-3</v>
      </c>
      <c r="AD24" s="69"/>
      <c r="AE24" s="69"/>
      <c r="AF24" s="69"/>
      <c r="AG24" s="3" t="s">
        <v>249</v>
      </c>
      <c r="AH24" s="3" t="s">
        <v>247</v>
      </c>
      <c r="AI24" s="3">
        <f t="shared" si="13"/>
        <v>55.088869679474499</v>
      </c>
      <c r="AJ24" s="3" t="s">
        <v>245</v>
      </c>
      <c r="AK24" s="3" t="s">
        <v>246</v>
      </c>
      <c r="AL24" s="66">
        <f t="shared" si="14"/>
        <v>3622</v>
      </c>
      <c r="AM24" s="65" t="s">
        <v>248</v>
      </c>
      <c r="AN24" s="3" t="str">
        <f t="shared" si="22"/>
        <v>@((((55.0888696794745+2.44852)*3622/65540751.1074742)))</v>
      </c>
    </row>
    <row r="25" spans="1:40" s="3" customFormat="1" ht="13.5" x14ac:dyDescent="0.2">
      <c r="A25" s="29">
        <v>27</v>
      </c>
      <c r="B25" s="28" t="s">
        <v>80</v>
      </c>
      <c r="C25" s="20">
        <f>VLOOKUP(A25,'Participaciones  Tabla I'!A$5:C$110,3)</f>
        <v>8345</v>
      </c>
      <c r="D25" s="27">
        <f t="shared" si="0"/>
        <v>7.2432256961351815E-3</v>
      </c>
      <c r="E25" s="27">
        <f t="shared" si="1"/>
        <v>4.6356644455265161E-3</v>
      </c>
      <c r="F25" s="35">
        <f>VLOOKUP(B25,'Participaciones  Tabla I'!$B$5:$AC$110,5,FALSE)</f>
        <v>1112505</v>
      </c>
      <c r="G25" s="35">
        <f>VLOOKUP(B25,'Participaciones  Tabla I'!$B$5:$AC$110,6,FALSE)</f>
        <v>7333</v>
      </c>
      <c r="H25" s="23">
        <f t="shared" si="2"/>
        <v>1119838</v>
      </c>
      <c r="I25" s="51">
        <f t="shared" si="15"/>
        <v>8.5027416273912738E-3</v>
      </c>
      <c r="J25" s="26">
        <f t="shared" si="4"/>
        <v>2.8059047370391204E-3</v>
      </c>
      <c r="K25" s="36">
        <f>VLOOKUP(B25,'Participaciones  Tabla I'!$B$5:$AC$110,10,FALSE)</f>
        <v>909097.5</v>
      </c>
      <c r="L25" s="36">
        <f>VLOOKUP(B25,'Participaciones  Tabla I'!$B$5:$AC$110,11,FALSE)</f>
        <v>38700</v>
      </c>
      <c r="M25" s="23">
        <f t="shared" si="5"/>
        <v>947797.5</v>
      </c>
      <c r="N25" s="31">
        <f t="shared" si="6"/>
        <v>7.3501538934465519E-3</v>
      </c>
      <c r="O25" s="49">
        <f t="shared" si="7"/>
        <v>2.425550784837362E-3</v>
      </c>
      <c r="P25" s="36">
        <f>VLOOKUP(B25,'Participaciones  Tabla I'!$B$5:$AC$110,15,FALSE)</f>
        <v>1365392.4</v>
      </c>
      <c r="Q25" s="36">
        <f>VLOOKUP(B25,'Participaciones  Tabla I'!$B$5:$AC$110,16,FALSE)</f>
        <v>19050</v>
      </c>
      <c r="R25" s="23">
        <f t="shared" si="8"/>
        <v>1384442.4</v>
      </c>
      <c r="S25" s="21">
        <f t="shared" si="9"/>
        <v>8.5940559902397892E-3</v>
      </c>
      <c r="T25" s="21">
        <f t="shared" si="10"/>
        <v>2.9219790366815284E-3</v>
      </c>
      <c r="U25" s="21">
        <f t="shared" si="11"/>
        <v>8.1534345585580099E-3</v>
      </c>
      <c r="V25" s="22">
        <f t="shared" si="12"/>
        <v>3.6690455513511044E-4</v>
      </c>
      <c r="W25" s="21">
        <f t="shared" si="16"/>
        <v>1.7188111980479578E-4</v>
      </c>
      <c r="X25" s="20">
        <f>VLOOKUP(A25,'Participaciones  Tabla I'!$A$5:$X$110,24,FALSE)</f>
        <v>56.710971441663801</v>
      </c>
      <c r="Y25" s="20">
        <f t="shared" si="17"/>
        <v>8377.3999472923424</v>
      </c>
      <c r="Z25" s="32">
        <f t="shared" si="18"/>
        <v>5.4724610991992014E-3</v>
      </c>
      <c r="AA25" s="19">
        <f t="shared" si="19"/>
        <v>1.3681152747998005E-4</v>
      </c>
      <c r="AB25" s="19">
        <f t="shared" si="20"/>
        <v>3.3750000000000004E-3</v>
      </c>
      <c r="AC25" s="71">
        <f t="shared" si="21"/>
        <v>8.6862616479464021E-3</v>
      </c>
      <c r="AD25" s="69"/>
      <c r="AE25" s="69"/>
      <c r="AF25" s="69"/>
      <c r="AG25" s="3" t="s">
        <v>249</v>
      </c>
      <c r="AH25" s="3" t="s">
        <v>247</v>
      </c>
      <c r="AI25" s="3">
        <f t="shared" si="13"/>
        <v>56.710971441663801</v>
      </c>
      <c r="AJ25" s="3" t="s">
        <v>245</v>
      </c>
      <c r="AK25" s="3" t="s">
        <v>246</v>
      </c>
      <c r="AL25" s="66">
        <f t="shared" si="14"/>
        <v>8345</v>
      </c>
      <c r="AM25" s="65" t="s">
        <v>248</v>
      </c>
      <c r="AN25" s="3" t="str">
        <f t="shared" si="22"/>
        <v>@((((56.7109714416638+2.44852)*8345/65540751.1074742)))</v>
      </c>
    </row>
    <row r="26" spans="1:40" s="3" customFormat="1" ht="13.5" x14ac:dyDescent="0.2">
      <c r="A26" s="29">
        <v>28</v>
      </c>
      <c r="B26" s="28" t="s">
        <v>79</v>
      </c>
      <c r="C26" s="20">
        <f>VLOOKUP(A26,'Participaciones  Tabla I'!A$5:C$110,3)</f>
        <v>2936</v>
      </c>
      <c r="D26" s="27">
        <f t="shared" si="0"/>
        <v>2.548365565470688E-3</v>
      </c>
      <c r="E26" s="27">
        <f t="shared" si="1"/>
        <v>1.6309539619012404E-3</v>
      </c>
      <c r="F26" s="35">
        <f>VLOOKUP(B26,'Participaciones  Tabla I'!$B$5:$AC$110,5,FALSE)</f>
        <v>85247.5</v>
      </c>
      <c r="G26" s="35">
        <f>VLOOKUP(B26,'Participaciones  Tabla I'!$B$5:$AC$110,6,FALSE)</f>
        <v>3030</v>
      </c>
      <c r="H26" s="23">
        <f t="shared" si="2"/>
        <v>88277.5</v>
      </c>
      <c r="I26" s="51">
        <f t="shared" si="15"/>
        <v>6.7027621317729269E-4</v>
      </c>
      <c r="J26" s="26">
        <f t="shared" si="4"/>
        <v>2.211911503485066E-4</v>
      </c>
      <c r="K26" s="36">
        <f>VLOOKUP(B26,'Participaciones  Tabla I'!$B$5:$AC$110,10,FALSE)</f>
        <v>0</v>
      </c>
      <c r="L26" s="36">
        <f>VLOOKUP(B26,'Participaciones  Tabla I'!$B$5:$AC$110,11,FALSE)</f>
        <v>0</v>
      </c>
      <c r="M26" s="23">
        <f t="shared" si="5"/>
        <v>0</v>
      </c>
      <c r="N26" s="31">
        <f t="shared" si="6"/>
        <v>0</v>
      </c>
      <c r="O26" s="49">
        <f t="shared" si="7"/>
        <v>0</v>
      </c>
      <c r="P26" s="36">
        <f>VLOOKUP(B26,'Participaciones  Tabla I'!$B$5:$AC$110,15,FALSE)</f>
        <v>0</v>
      </c>
      <c r="Q26" s="36">
        <f>VLOOKUP(B26,'Participaciones  Tabla I'!$B$5:$AC$110,16,FALSE)</f>
        <v>5885.5</v>
      </c>
      <c r="R26" s="23">
        <f t="shared" si="8"/>
        <v>5885.5</v>
      </c>
      <c r="S26" s="21">
        <f t="shared" si="9"/>
        <v>3.6534793018876247E-5</v>
      </c>
      <c r="T26" s="21">
        <f t="shared" si="10"/>
        <v>1.2421829626417925E-5</v>
      </c>
      <c r="U26" s="21">
        <f t="shared" si="11"/>
        <v>2.3361297997492452E-4</v>
      </c>
      <c r="V26" s="22">
        <f t="shared" si="12"/>
        <v>1.0512584098871602E-5</v>
      </c>
      <c r="W26" s="21">
        <f t="shared" si="16"/>
        <v>7.3069586037752498E-7</v>
      </c>
      <c r="X26" s="20">
        <f>VLOOKUP(A26,'Participaciones  Tabla I'!$A$5:$X$110,24,FALSE)</f>
        <v>54.903949457612498</v>
      </c>
      <c r="Y26" s="20">
        <f t="shared" si="17"/>
        <v>3719.8678395406741</v>
      </c>
      <c r="Z26" s="32">
        <f t="shared" si="18"/>
        <v>2.429970178590798E-3</v>
      </c>
      <c r="AA26" s="19">
        <f t="shared" si="19"/>
        <v>6.0749254464769952E-5</v>
      </c>
      <c r="AB26" s="19">
        <f t="shared" si="20"/>
        <v>3.3750000000000004E-3</v>
      </c>
      <c r="AC26" s="71">
        <f t="shared" si="21"/>
        <v>5.0779464963252603E-3</v>
      </c>
      <c r="AD26" s="69"/>
      <c r="AE26" s="69"/>
      <c r="AF26" s="69"/>
      <c r="AG26" s="3" t="s">
        <v>249</v>
      </c>
      <c r="AH26" s="3" t="s">
        <v>247</v>
      </c>
      <c r="AI26" s="3">
        <f t="shared" si="13"/>
        <v>54.903949457612498</v>
      </c>
      <c r="AJ26" s="3" t="s">
        <v>245</v>
      </c>
      <c r="AK26" s="3" t="s">
        <v>246</v>
      </c>
      <c r="AL26" s="66">
        <f t="shared" si="14"/>
        <v>2936</v>
      </c>
      <c r="AM26" s="65" t="s">
        <v>248</v>
      </c>
      <c r="AN26" s="3" t="str">
        <f t="shared" si="22"/>
        <v>@((((54.9039494576125+2.44852)*2936/65540751.1074742)))</v>
      </c>
    </row>
    <row r="27" spans="1:40" s="3" customFormat="1" ht="13.5" x14ac:dyDescent="0.2">
      <c r="A27" s="29">
        <v>29</v>
      </c>
      <c r="B27" s="28" t="s">
        <v>78</v>
      </c>
      <c r="C27" s="20">
        <f>VLOOKUP(A27,'Participaciones  Tabla I'!A$5:C$110,3)</f>
        <v>6240</v>
      </c>
      <c r="D27" s="27">
        <f t="shared" si="0"/>
        <v>5.4161447985480561E-3</v>
      </c>
      <c r="E27" s="27">
        <f t="shared" si="1"/>
        <v>3.4663326710707562E-3</v>
      </c>
      <c r="F27" s="35">
        <f>VLOOKUP(B27,'Participaciones  Tabla I'!$B$5:$AC$110,5,FALSE)</f>
        <v>0</v>
      </c>
      <c r="G27" s="35">
        <f>VLOOKUP(B27,'Participaciones  Tabla I'!$B$5:$AC$110,6,FALSE)</f>
        <v>0</v>
      </c>
      <c r="H27" s="23">
        <f t="shared" si="2"/>
        <v>0</v>
      </c>
      <c r="I27" s="51">
        <f t="shared" si="15"/>
        <v>0</v>
      </c>
      <c r="J27" s="26">
        <f t="shared" si="4"/>
        <v>0</v>
      </c>
      <c r="K27" s="36">
        <f>VLOOKUP(B27,'Participaciones  Tabla I'!$B$5:$AC$110,10,FALSE)</f>
        <v>0</v>
      </c>
      <c r="L27" s="36">
        <f>VLOOKUP(B27,'Participaciones  Tabla I'!$B$5:$AC$110,11,FALSE)</f>
        <v>0</v>
      </c>
      <c r="M27" s="23">
        <f t="shared" si="5"/>
        <v>0</v>
      </c>
      <c r="N27" s="31">
        <f t="shared" si="6"/>
        <v>0</v>
      </c>
      <c r="O27" s="49">
        <f t="shared" si="7"/>
        <v>0</v>
      </c>
      <c r="P27" s="36">
        <f>VLOOKUP(B27,'Participaciones  Tabla I'!$B$5:$AC$110,15,FALSE)</f>
        <v>0</v>
      </c>
      <c r="Q27" s="36">
        <f>VLOOKUP(B27,'Participaciones  Tabla I'!$B$5:$AC$110,16,FALSE)</f>
        <v>0</v>
      </c>
      <c r="R27" s="23">
        <f t="shared" si="8"/>
        <v>0</v>
      </c>
      <c r="S27" s="21">
        <f t="shared" si="9"/>
        <v>0</v>
      </c>
      <c r="T27" s="21">
        <f t="shared" si="10"/>
        <v>0</v>
      </c>
      <c r="U27" s="21">
        <f t="shared" si="11"/>
        <v>0</v>
      </c>
      <c r="V27" s="22">
        <f t="shared" si="12"/>
        <v>0</v>
      </c>
      <c r="W27" s="21">
        <f t="shared" si="16"/>
        <v>0</v>
      </c>
      <c r="X27" s="20">
        <f>VLOOKUP(A27,'Participaciones  Tabla I'!$A$5:$X$110,24,FALSE)</f>
        <v>55.462182976939197</v>
      </c>
      <c r="Y27" s="20">
        <f t="shared" si="17"/>
        <v>7398.8064293997486</v>
      </c>
      <c r="Z27" s="32">
        <f t="shared" si="18"/>
        <v>4.8332036932869282E-3</v>
      </c>
      <c r="AA27" s="19">
        <f t="shared" si="19"/>
        <v>1.208300923321732E-4</v>
      </c>
      <c r="AB27" s="19">
        <f t="shared" si="20"/>
        <v>3.3750000000000004E-3</v>
      </c>
      <c r="AC27" s="71">
        <f t="shared" si="21"/>
        <v>6.9621627634029303E-3</v>
      </c>
      <c r="AD27" s="69"/>
      <c r="AE27" s="69"/>
      <c r="AF27" s="69"/>
      <c r="AG27" s="3" t="s">
        <v>249</v>
      </c>
      <c r="AH27" s="3" t="s">
        <v>247</v>
      </c>
      <c r="AI27" s="3">
        <f t="shared" si="13"/>
        <v>55.462182976939197</v>
      </c>
      <c r="AJ27" s="3" t="s">
        <v>245</v>
      </c>
      <c r="AK27" s="3" t="s">
        <v>246</v>
      </c>
      <c r="AL27" s="66">
        <f t="shared" si="14"/>
        <v>6240</v>
      </c>
      <c r="AM27" s="65" t="s">
        <v>248</v>
      </c>
      <c r="AN27" s="3" t="str">
        <f t="shared" si="22"/>
        <v>@((((55.4621829769392+2.44852)*6240/65540751.1074742)))</v>
      </c>
    </row>
    <row r="28" spans="1:40" s="3" customFormat="1" ht="13.5" x14ac:dyDescent="0.2">
      <c r="A28" s="29">
        <v>30</v>
      </c>
      <c r="B28" s="28" t="s">
        <v>77</v>
      </c>
      <c r="C28" s="20">
        <f>VLOOKUP(A28,'Participaciones  Tabla I'!A$5:C$110,3)</f>
        <v>4015</v>
      </c>
      <c r="D28" s="27">
        <f t="shared" si="0"/>
        <v>3.4849072702196229E-3</v>
      </c>
      <c r="E28" s="27">
        <f t="shared" si="1"/>
        <v>2.2303406529405588E-3</v>
      </c>
      <c r="F28" s="35">
        <f>VLOOKUP(B28,'Participaciones  Tabla I'!$B$5:$AC$110,5,FALSE)</f>
        <v>19020</v>
      </c>
      <c r="G28" s="35">
        <f>VLOOKUP(B28,'Participaciones  Tabla I'!$B$5:$AC$110,6,FALSE)</f>
        <v>7915</v>
      </c>
      <c r="H28" s="23">
        <f t="shared" si="2"/>
        <v>26935</v>
      </c>
      <c r="I28" s="51">
        <f t="shared" si="15"/>
        <v>2.0451292573906579E-4</v>
      </c>
      <c r="J28" s="26">
        <f t="shared" si="4"/>
        <v>6.7489265493891713E-5</v>
      </c>
      <c r="K28" s="36">
        <f>VLOOKUP(B28,'Participaciones  Tabla I'!$B$5:$AC$110,10,FALSE)</f>
        <v>0</v>
      </c>
      <c r="L28" s="36">
        <f>VLOOKUP(B28,'Participaciones  Tabla I'!$B$5:$AC$110,11,FALSE)</f>
        <v>0</v>
      </c>
      <c r="M28" s="23">
        <f t="shared" si="5"/>
        <v>0</v>
      </c>
      <c r="N28" s="31">
        <f t="shared" si="6"/>
        <v>0</v>
      </c>
      <c r="O28" s="49">
        <f t="shared" si="7"/>
        <v>0</v>
      </c>
      <c r="P28" s="36">
        <f>VLOOKUP(B28,'Participaciones  Tabla I'!$B$5:$AC$110,15,FALSE)</f>
        <v>3000</v>
      </c>
      <c r="Q28" s="36">
        <f>VLOOKUP(B28,'Participaciones  Tabla I'!$B$5:$AC$110,16,FALSE)</f>
        <v>1230</v>
      </c>
      <c r="R28" s="23">
        <f t="shared" si="8"/>
        <v>4230</v>
      </c>
      <c r="S28" s="21">
        <f t="shared" si="9"/>
        <v>2.6258121564836724E-5</v>
      </c>
      <c r="T28" s="21">
        <f t="shared" si="10"/>
        <v>8.9277613320444872E-6</v>
      </c>
      <c r="U28" s="21">
        <f t="shared" si="11"/>
        <v>7.6417026825936204E-5</v>
      </c>
      <c r="V28" s="22">
        <f t="shared" si="12"/>
        <v>3.4387662071671288E-6</v>
      </c>
      <c r="W28" s="21">
        <f t="shared" si="16"/>
        <v>5.2516243129673444E-7</v>
      </c>
      <c r="X28" s="20">
        <f>VLOOKUP(A28,'Participaciones  Tabla I'!$A$5:$X$110,24,FALSE)</f>
        <v>49.2620186668522</v>
      </c>
      <c r="Y28" s="20">
        <f t="shared" si="17"/>
        <v>8385.1270796568715</v>
      </c>
      <c r="Z28" s="32">
        <f t="shared" si="18"/>
        <v>5.4775087788539031E-3</v>
      </c>
      <c r="AA28" s="19">
        <f t="shared" si="19"/>
        <v>1.3693771947134758E-4</v>
      </c>
      <c r="AB28" s="19">
        <f t="shared" si="20"/>
        <v>3.3750000000000004E-3</v>
      </c>
      <c r="AC28" s="71">
        <f t="shared" si="21"/>
        <v>5.7462423010503708E-3</v>
      </c>
      <c r="AD28" s="69"/>
      <c r="AE28" s="69"/>
      <c r="AF28" s="69"/>
      <c r="AG28" s="3" t="s">
        <v>249</v>
      </c>
      <c r="AH28" s="3" t="s">
        <v>247</v>
      </c>
      <c r="AI28" s="3">
        <f t="shared" si="13"/>
        <v>49.2620186668522</v>
      </c>
      <c r="AJ28" s="3" t="s">
        <v>245</v>
      </c>
      <c r="AK28" s="3" t="s">
        <v>246</v>
      </c>
      <c r="AL28" s="66">
        <f t="shared" si="14"/>
        <v>4015</v>
      </c>
      <c r="AM28" s="65" t="s">
        <v>248</v>
      </c>
      <c r="AN28" s="3" t="str">
        <f t="shared" si="22"/>
        <v>@((((49.2620186668522+2.44852)*4015/65540751.1074742)))</v>
      </c>
    </row>
    <row r="29" spans="1:40" s="3" customFormat="1" ht="13.5" x14ac:dyDescent="0.2">
      <c r="A29" s="29">
        <v>31</v>
      </c>
      <c r="B29" s="30" t="s">
        <v>76</v>
      </c>
      <c r="C29" s="20">
        <f>VLOOKUP(A29,'Participaciones  Tabla I'!A$5:C$110,3)</f>
        <v>2818</v>
      </c>
      <c r="D29" s="27">
        <f t="shared" si="0"/>
        <v>2.445944878575068E-3</v>
      </c>
      <c r="E29" s="27">
        <f t="shared" si="1"/>
        <v>1.5654047222880435E-3</v>
      </c>
      <c r="F29" s="35">
        <f>VLOOKUP(B29,'Participaciones  Tabla I'!$B$5:$AC$110,5,FALSE)</f>
        <v>13067.74</v>
      </c>
      <c r="G29" s="35">
        <f>VLOOKUP(B29,'Participaciones  Tabla I'!$B$5:$AC$110,6,FALSE)</f>
        <v>0</v>
      </c>
      <c r="H29" s="23">
        <f t="shared" si="2"/>
        <v>13067.74</v>
      </c>
      <c r="I29" s="51">
        <f t="shared" si="15"/>
        <v>9.9221152411264874E-5</v>
      </c>
      <c r="J29" s="26">
        <f t="shared" si="4"/>
        <v>3.274298029571741E-5</v>
      </c>
      <c r="K29" s="36">
        <f>VLOOKUP(B29,'Participaciones  Tabla I'!$B$5:$AC$110,10,FALSE)</f>
        <v>6840</v>
      </c>
      <c r="L29" s="36">
        <f>VLOOKUP(B29,'Participaciones  Tabla I'!$B$5:$AC$110,11,FALSE)</f>
        <v>0</v>
      </c>
      <c r="M29" s="23">
        <f t="shared" si="5"/>
        <v>6840</v>
      </c>
      <c r="N29" s="31">
        <f t="shared" si="6"/>
        <v>5.3044086559813051E-5</v>
      </c>
      <c r="O29" s="49">
        <f t="shared" si="7"/>
        <v>1.7504548564738309E-5</v>
      </c>
      <c r="P29" s="36">
        <f>VLOOKUP(B29,'Participaciones  Tabla I'!$B$5:$AC$110,15,FALSE)</f>
        <v>12800</v>
      </c>
      <c r="Q29" s="36">
        <f>VLOOKUP(B29,'Participaciones  Tabla I'!$B$5:$AC$110,16,FALSE)</f>
        <v>0</v>
      </c>
      <c r="R29" s="23">
        <f t="shared" si="8"/>
        <v>12800</v>
      </c>
      <c r="S29" s="21">
        <f t="shared" si="9"/>
        <v>7.9457200007070932E-5</v>
      </c>
      <c r="T29" s="21">
        <f t="shared" si="10"/>
        <v>2.701544800240412E-5</v>
      </c>
      <c r="U29" s="21">
        <f t="shared" si="11"/>
        <v>7.7262976862859842E-5</v>
      </c>
      <c r="V29" s="22">
        <f t="shared" si="12"/>
        <v>3.4768339588286926E-6</v>
      </c>
      <c r="W29" s="21">
        <f t="shared" si="16"/>
        <v>1.5891440001414186E-6</v>
      </c>
      <c r="X29" s="20">
        <f>VLOOKUP(A29,'Participaciones  Tabla I'!$A$5:$X$110,24,FALSE)</f>
        <v>51.262294036781803</v>
      </c>
      <c r="Y29" s="20">
        <f t="shared" si="17"/>
        <v>5064.537746873194</v>
      </c>
      <c r="Z29" s="32">
        <f t="shared" si="18"/>
        <v>3.3083636903532871E-3</v>
      </c>
      <c r="AA29" s="19">
        <f t="shared" si="19"/>
        <v>8.2709092258832176E-5</v>
      </c>
      <c r="AB29" s="19">
        <f t="shared" si="20"/>
        <v>3.3750000000000004E-3</v>
      </c>
      <c r="AC29" s="71">
        <f t="shared" si="21"/>
        <v>5.0281797925058463E-3</v>
      </c>
      <c r="AD29" s="69"/>
      <c r="AE29" s="69"/>
      <c r="AF29" s="69"/>
      <c r="AG29" s="3" t="s">
        <v>249</v>
      </c>
      <c r="AH29" s="3" t="s">
        <v>247</v>
      </c>
      <c r="AI29" s="3">
        <f t="shared" si="13"/>
        <v>51.262294036781803</v>
      </c>
      <c r="AJ29" s="3" t="s">
        <v>245</v>
      </c>
      <c r="AK29" s="3" t="s">
        <v>246</v>
      </c>
      <c r="AL29" s="66">
        <f t="shared" si="14"/>
        <v>2818</v>
      </c>
      <c r="AM29" s="65" t="s">
        <v>248</v>
      </c>
      <c r="AN29" s="3" t="str">
        <f t="shared" si="22"/>
        <v>@((((51.2622940367818+2.44852)*2818/65540751.1074742)))</v>
      </c>
    </row>
    <row r="30" spans="1:40" s="3" customFormat="1" ht="13.5" x14ac:dyDescent="0.2">
      <c r="A30" s="29">
        <v>32</v>
      </c>
      <c r="B30" s="28" t="s">
        <v>75</v>
      </c>
      <c r="C30" s="20">
        <f>VLOOKUP(A30,'Participaciones  Tabla I'!A$5:C$110,3)</f>
        <v>16779</v>
      </c>
      <c r="D30" s="27">
        <f t="shared" si="0"/>
        <v>1.4563700893403499E-2</v>
      </c>
      <c r="E30" s="27">
        <f t="shared" si="1"/>
        <v>9.3207685717782394E-3</v>
      </c>
      <c r="F30" s="35">
        <f>VLOOKUP(B30,'Participaciones  Tabla I'!$B$5:$AC$110,5,FALSE)</f>
        <v>168428.5</v>
      </c>
      <c r="G30" s="35">
        <f>VLOOKUP(B30,'Participaciones  Tabla I'!$B$5:$AC$110,6,FALSE)</f>
        <v>177493</v>
      </c>
      <c r="H30" s="23">
        <f t="shared" si="2"/>
        <v>345921.5</v>
      </c>
      <c r="I30" s="51">
        <f t="shared" si="15"/>
        <v>2.626523780992992E-3</v>
      </c>
      <c r="J30" s="26">
        <f t="shared" si="4"/>
        <v>8.6675284772768746E-4</v>
      </c>
      <c r="K30" s="36">
        <f>VLOOKUP(B30,'Participaciones  Tabla I'!$B$5:$AC$110,10,FALSE)</f>
        <v>135857.4</v>
      </c>
      <c r="L30" s="36">
        <f>VLOOKUP(B30,'Participaciones  Tabla I'!$B$5:$AC$110,11,FALSE)</f>
        <v>71962</v>
      </c>
      <c r="M30" s="23">
        <f t="shared" si="5"/>
        <v>207819.4</v>
      </c>
      <c r="N30" s="31">
        <f t="shared" si="6"/>
        <v>1.6116360003521071E-3</v>
      </c>
      <c r="O30" s="49">
        <f t="shared" si="7"/>
        <v>5.3183988011619541E-4</v>
      </c>
      <c r="P30" s="36">
        <f>VLOOKUP(B30,'Participaciones  Tabla I'!$B$5:$AC$110,15,FALSE)</f>
        <v>186130.5</v>
      </c>
      <c r="Q30" s="36">
        <f>VLOOKUP(B30,'Participaciones  Tabla I'!$B$5:$AC$110,16,FALSE)</f>
        <v>93836</v>
      </c>
      <c r="R30" s="23">
        <f t="shared" si="8"/>
        <v>279966.5</v>
      </c>
      <c r="S30" s="21">
        <f t="shared" si="9"/>
        <v>1.7379182957640332E-3</v>
      </c>
      <c r="T30" s="21">
        <f t="shared" si="10"/>
        <v>5.9089222055977138E-4</v>
      </c>
      <c r="U30" s="21">
        <f t="shared" si="11"/>
        <v>1.9894849484036544E-3</v>
      </c>
      <c r="V30" s="22">
        <f t="shared" si="12"/>
        <v>8.9526822678164439E-5</v>
      </c>
      <c r="W30" s="21">
        <f t="shared" si="16"/>
        <v>3.4758365915280669E-5</v>
      </c>
      <c r="X30" s="20">
        <f>VLOOKUP(A30,'Participaciones  Tabla I'!$A$5:$X$110,24,FALSE)</f>
        <v>52.251815023813997</v>
      </c>
      <c r="Y30" s="20">
        <f t="shared" si="17"/>
        <v>27737.964456165846</v>
      </c>
      <c r="Z30" s="32">
        <f t="shared" si="18"/>
        <v>1.8119575573850848E-2</v>
      </c>
      <c r="AA30" s="19">
        <f t="shared" si="19"/>
        <v>4.529893893462712E-4</v>
      </c>
      <c r="AB30" s="19">
        <f t="shared" si="20"/>
        <v>3.3750000000000004E-3</v>
      </c>
      <c r="AC30" s="71">
        <f t="shared" si="21"/>
        <v>1.3273043149717955E-2</v>
      </c>
      <c r="AD30" s="69"/>
      <c r="AE30" s="69"/>
      <c r="AF30" s="69"/>
      <c r="AG30" s="3" t="s">
        <v>249</v>
      </c>
      <c r="AH30" s="3" t="s">
        <v>247</v>
      </c>
      <c r="AI30" s="3">
        <f t="shared" si="13"/>
        <v>52.251815023813997</v>
      </c>
      <c r="AJ30" s="3" t="s">
        <v>245</v>
      </c>
      <c r="AK30" s="3" t="s">
        <v>246</v>
      </c>
      <c r="AL30" s="66">
        <f t="shared" si="14"/>
        <v>16779</v>
      </c>
      <c r="AM30" s="65" t="s">
        <v>248</v>
      </c>
      <c r="AN30" s="3" t="str">
        <f t="shared" si="22"/>
        <v>@((((52.251815023814+2.44852)*16779/65540751.1074742)))</v>
      </c>
    </row>
    <row r="31" spans="1:40" s="3" customFormat="1" ht="13.5" x14ac:dyDescent="0.2">
      <c r="A31" s="29">
        <v>33</v>
      </c>
      <c r="B31" s="28" t="s">
        <v>74</v>
      </c>
      <c r="C31" s="20">
        <f>VLOOKUP(A31,'Participaciones  Tabla I'!A$5:C$110,3)</f>
        <v>21255</v>
      </c>
      <c r="D31" s="27">
        <f t="shared" si="0"/>
        <v>1.8448743220054319E-2</v>
      </c>
      <c r="E31" s="27">
        <f t="shared" si="1"/>
        <v>1.1807195660834765E-2</v>
      </c>
      <c r="F31" s="35">
        <f>VLOOKUP(B31,'Participaciones  Tabla I'!$B$5:$AC$110,5,FALSE)</f>
        <v>73390</v>
      </c>
      <c r="G31" s="35">
        <f>VLOOKUP(B31,'Participaciones  Tabla I'!$B$5:$AC$110,6,FALSE)</f>
        <v>80537</v>
      </c>
      <c r="H31" s="23">
        <f t="shared" si="2"/>
        <v>153927</v>
      </c>
      <c r="I31" s="51">
        <f t="shared" si="15"/>
        <v>1.1687418273709739E-3</v>
      </c>
      <c r="J31" s="26">
        <f t="shared" si="4"/>
        <v>3.8568480303242139E-4</v>
      </c>
      <c r="K31" s="36">
        <f>VLOOKUP(B31,'Participaciones  Tabla I'!$B$5:$AC$110,10,FALSE)</f>
        <v>48503</v>
      </c>
      <c r="L31" s="36">
        <f>VLOOKUP(B31,'Participaciones  Tabla I'!$B$5:$AC$110,11,FALSE)</f>
        <v>141588</v>
      </c>
      <c r="M31" s="23">
        <f t="shared" si="5"/>
        <v>190091</v>
      </c>
      <c r="N31" s="31">
        <f t="shared" si="6"/>
        <v>1.4741525523744772E-3</v>
      </c>
      <c r="O31" s="49">
        <f t="shared" si="7"/>
        <v>4.8647034228357748E-4</v>
      </c>
      <c r="P31" s="36">
        <f>VLOOKUP(B31,'Participaciones  Tabla I'!$B$5:$AC$110,15,FALSE)</f>
        <v>91988</v>
      </c>
      <c r="Q31" s="36">
        <f>VLOOKUP(B31,'Participaciones  Tabla I'!$B$5:$AC$110,16,FALSE)</f>
        <v>120669</v>
      </c>
      <c r="R31" s="23">
        <f t="shared" si="8"/>
        <v>212657</v>
      </c>
      <c r="S31" s="21">
        <f t="shared" si="9"/>
        <v>1.3200882642112252E-3</v>
      </c>
      <c r="T31" s="21">
        <f t="shared" si="10"/>
        <v>4.4883000983181662E-4</v>
      </c>
      <c r="U31" s="21">
        <f t="shared" si="11"/>
        <v>1.3209851551478156E-3</v>
      </c>
      <c r="V31" s="22">
        <f t="shared" si="12"/>
        <v>5.9444331981651698E-5</v>
      </c>
      <c r="W31" s="21">
        <f t="shared" si="16"/>
        <v>2.6401765284224507E-5</v>
      </c>
      <c r="X31" s="20">
        <f>VLOOKUP(A31,'Participaciones  Tabla I'!$A$5:$X$110,24,FALSE)</f>
        <v>52.109950730545897</v>
      </c>
      <c r="Y31" s="20">
        <f t="shared" si="17"/>
        <v>35576.431395559128</v>
      </c>
      <c r="Z31" s="32">
        <f t="shared" si="18"/>
        <v>2.3239983537308898E-2</v>
      </c>
      <c r="AA31" s="19">
        <f t="shared" si="19"/>
        <v>5.8099958843272248E-4</v>
      </c>
      <c r="AB31" s="19">
        <f t="shared" si="20"/>
        <v>3.3750000000000004E-3</v>
      </c>
      <c r="AC31" s="71">
        <f t="shared" si="21"/>
        <v>1.5849041346533362E-2</v>
      </c>
      <c r="AD31" s="69"/>
      <c r="AE31" s="69"/>
      <c r="AF31" s="69"/>
      <c r="AG31" s="3" t="s">
        <v>249</v>
      </c>
      <c r="AH31" s="3" t="s">
        <v>247</v>
      </c>
      <c r="AI31" s="3">
        <f t="shared" si="13"/>
        <v>52.109950730545897</v>
      </c>
      <c r="AJ31" s="3" t="s">
        <v>245</v>
      </c>
      <c r="AK31" s="3" t="s">
        <v>246</v>
      </c>
      <c r="AL31" s="66">
        <f t="shared" si="14"/>
        <v>21255</v>
      </c>
      <c r="AM31" s="65" t="s">
        <v>248</v>
      </c>
      <c r="AN31" s="3" t="str">
        <f t="shared" si="22"/>
        <v>@((((52.1099507305459+2.44852)*21255/65540751.1074742)))</v>
      </c>
    </row>
    <row r="32" spans="1:40" s="3" customFormat="1" ht="13.5" x14ac:dyDescent="0.2">
      <c r="A32" s="29">
        <v>34</v>
      </c>
      <c r="B32" s="28" t="s">
        <v>73</v>
      </c>
      <c r="C32" s="20">
        <f>VLOOKUP(A32,'Participaciones  Tabla I'!A$5:C$110,3)</f>
        <v>6514</v>
      </c>
      <c r="D32" s="27">
        <f t="shared" si="0"/>
        <v>5.6539691054073781E-3</v>
      </c>
      <c r="E32" s="27">
        <f t="shared" si="1"/>
        <v>3.6185402274607221E-3</v>
      </c>
      <c r="F32" s="35">
        <f>VLOOKUP(B32,'Participaciones  Tabla I'!$B$5:$AC$110,5,FALSE)</f>
        <v>16070</v>
      </c>
      <c r="G32" s="35">
        <f>VLOOKUP(B32,'Participaciones  Tabla I'!$B$5:$AC$110,6,FALSE)</f>
        <v>22060</v>
      </c>
      <c r="H32" s="23">
        <f t="shared" si="2"/>
        <v>38130</v>
      </c>
      <c r="I32" s="51">
        <f t="shared" si="15"/>
        <v>2.8951467824134318E-4</v>
      </c>
      <c r="J32" s="26">
        <f t="shared" si="4"/>
        <v>9.553984381964325E-5</v>
      </c>
      <c r="K32" s="36">
        <f>VLOOKUP(B32,'Participaciones  Tabla I'!$B$5:$AC$110,10,FALSE)</f>
        <v>12930</v>
      </c>
      <c r="L32" s="36">
        <f>VLOOKUP(B32,'Participaciones  Tabla I'!$B$5:$AC$110,11,FALSE)</f>
        <v>8930</v>
      </c>
      <c r="M32" s="23">
        <f t="shared" si="5"/>
        <v>21860</v>
      </c>
      <c r="N32" s="31">
        <f t="shared" si="6"/>
        <v>1.6952393745577681E-4</v>
      </c>
      <c r="O32" s="49">
        <f t="shared" si="7"/>
        <v>5.5942899360406346E-5</v>
      </c>
      <c r="P32" s="36">
        <f>VLOOKUP(B32,'Participaciones  Tabla I'!$B$5:$AC$110,15,FALSE)</f>
        <v>21990</v>
      </c>
      <c r="Q32" s="36">
        <f>VLOOKUP(B32,'Participaciones  Tabla I'!$B$5:$AC$110,16,FALSE)</f>
        <v>6320</v>
      </c>
      <c r="R32" s="23">
        <f t="shared" si="8"/>
        <v>28310</v>
      </c>
      <c r="S32" s="21">
        <f t="shared" si="9"/>
        <v>1.7573697907813892E-4</v>
      </c>
      <c r="T32" s="21">
        <f t="shared" si="10"/>
        <v>5.9750572886567235E-5</v>
      </c>
      <c r="U32" s="21">
        <f t="shared" si="11"/>
        <v>2.1123331606661685E-4</v>
      </c>
      <c r="V32" s="22">
        <f t="shared" si="12"/>
        <v>9.5054992229977572E-6</v>
      </c>
      <c r="W32" s="21">
        <f t="shared" si="16"/>
        <v>3.5147395815627783E-6</v>
      </c>
      <c r="X32" s="20">
        <f>VLOOKUP(A32,'Participaciones  Tabla I'!$A$5:$X$110,24,FALSE)</f>
        <v>50.966674166207099</v>
      </c>
      <c r="Y32" s="20">
        <f t="shared" si="17"/>
        <v>11987.403100481197</v>
      </c>
      <c r="Z32" s="32">
        <f t="shared" si="18"/>
        <v>7.8306631604721216E-3</v>
      </c>
      <c r="AA32" s="19">
        <f t="shared" si="19"/>
        <v>1.9576657901180304E-4</v>
      </c>
      <c r="AB32" s="19">
        <f t="shared" si="20"/>
        <v>3.3750000000000004E-3</v>
      </c>
      <c r="AC32" s="71">
        <f t="shared" si="21"/>
        <v>7.2023270452770856E-3</v>
      </c>
      <c r="AD32" s="69"/>
      <c r="AE32" s="69"/>
      <c r="AF32" s="69"/>
      <c r="AG32" s="3" t="s">
        <v>249</v>
      </c>
      <c r="AH32" s="3" t="s">
        <v>247</v>
      </c>
      <c r="AI32" s="3">
        <f t="shared" si="13"/>
        <v>50.966674166207099</v>
      </c>
      <c r="AJ32" s="3" t="s">
        <v>245</v>
      </c>
      <c r="AK32" s="3" t="s">
        <v>246</v>
      </c>
      <c r="AL32" s="66">
        <f t="shared" si="14"/>
        <v>6514</v>
      </c>
      <c r="AM32" s="65" t="s">
        <v>248</v>
      </c>
      <c r="AN32" s="3" t="str">
        <f t="shared" si="22"/>
        <v>@((((50.9666741662071+2.44852)*6514/65540751.1074742)))</v>
      </c>
    </row>
    <row r="33" spans="1:40" s="3" customFormat="1" ht="13.5" x14ac:dyDescent="0.2">
      <c r="A33" s="29">
        <v>36</v>
      </c>
      <c r="B33" s="30" t="s">
        <v>71</v>
      </c>
      <c r="C33" s="20">
        <f>VLOOKUP(A33,'Participaciones  Tabla I'!A$5:C$110,3)</f>
        <v>8090</v>
      </c>
      <c r="D33" s="27">
        <f t="shared" si="0"/>
        <v>7.0218928558099004E-3</v>
      </c>
      <c r="E33" s="27">
        <f t="shared" si="1"/>
        <v>4.4940114277183365E-3</v>
      </c>
      <c r="F33" s="35">
        <f>VLOOKUP(B33,'Participaciones  Tabla I'!$B$5:$AC$110,5,FALSE)</f>
        <v>14450</v>
      </c>
      <c r="G33" s="35">
        <f>VLOOKUP(B33,'Participaciones  Tabla I'!$B$5:$AC$110,6,FALSE)</f>
        <v>0</v>
      </c>
      <c r="H33" s="23">
        <f t="shared" si="2"/>
        <v>14450</v>
      </c>
      <c r="I33" s="51">
        <f t="shared" si="15"/>
        <v>1.097164201570262E-4</v>
      </c>
      <c r="J33" s="26">
        <f t="shared" si="4"/>
        <v>3.6206418651818648E-5</v>
      </c>
      <c r="K33" s="36">
        <f>VLOOKUP(B33,'Participaciones  Tabla I'!$B$5:$AC$110,10,FALSE)</f>
        <v>16550</v>
      </c>
      <c r="L33" s="36">
        <f>VLOOKUP(B33,'Participaciones  Tabla I'!$B$5:$AC$110,11,FALSE)</f>
        <v>25000</v>
      </c>
      <c r="M33" s="23">
        <f t="shared" si="5"/>
        <v>41550</v>
      </c>
      <c r="N33" s="31">
        <f t="shared" si="6"/>
        <v>3.2221956090061876E-4</v>
      </c>
      <c r="O33" s="49">
        <f t="shared" si="7"/>
        <v>1.063324550972042E-4</v>
      </c>
      <c r="P33" s="36">
        <f>VLOOKUP(B33,'Participaciones  Tabla I'!$B$5:$AC$110,15,FALSE)</f>
        <v>5825</v>
      </c>
      <c r="Q33" s="36">
        <f>VLOOKUP(B33,'Participaciones  Tabla I'!$B$5:$AC$110,16,FALSE)</f>
        <v>720</v>
      </c>
      <c r="R33" s="23">
        <f t="shared" si="8"/>
        <v>6545</v>
      </c>
      <c r="S33" s="21">
        <f t="shared" si="9"/>
        <v>4.0628701097365565E-5</v>
      </c>
      <c r="T33" s="21">
        <f t="shared" si="10"/>
        <v>1.3813758373104293E-5</v>
      </c>
      <c r="U33" s="21">
        <f t="shared" si="11"/>
        <v>1.5635263212212714E-4</v>
      </c>
      <c r="V33" s="22">
        <f t="shared" si="12"/>
        <v>7.0358684454957214E-6</v>
      </c>
      <c r="W33" s="21">
        <f t="shared" si="16"/>
        <v>8.1257402194731133E-7</v>
      </c>
      <c r="X33" s="20">
        <f>VLOOKUP(A33,'Participaciones  Tabla I'!$A$5:$X$110,24,FALSE)</f>
        <v>53.030389865795101</v>
      </c>
      <c r="Y33" s="20">
        <f t="shared" si="17"/>
        <v>12456.781655520479</v>
      </c>
      <c r="Z33" s="32">
        <f t="shared" si="18"/>
        <v>8.1372804760368421E-3</v>
      </c>
      <c r="AA33" s="19">
        <f t="shared" si="19"/>
        <v>2.0343201190092106E-4</v>
      </c>
      <c r="AB33" s="19">
        <f t="shared" si="20"/>
        <v>3.3750000000000004E-3</v>
      </c>
      <c r="AC33" s="71">
        <f t="shared" si="21"/>
        <v>8.0802918820867022E-3</v>
      </c>
      <c r="AD33" s="69"/>
      <c r="AE33" s="69"/>
      <c r="AF33" s="69"/>
      <c r="AG33" s="3" t="s">
        <v>249</v>
      </c>
      <c r="AH33" s="3" t="s">
        <v>247</v>
      </c>
      <c r="AI33" s="3">
        <f t="shared" si="13"/>
        <v>53.030389865795101</v>
      </c>
      <c r="AJ33" s="3" t="s">
        <v>245</v>
      </c>
      <c r="AK33" s="3" t="s">
        <v>246</v>
      </c>
      <c r="AL33" s="66">
        <f t="shared" si="14"/>
        <v>8090</v>
      </c>
      <c r="AM33" s="65" t="s">
        <v>248</v>
      </c>
      <c r="AN33" s="3" t="str">
        <f t="shared" si="22"/>
        <v>@((((53.0303898657951+2.44852)*8090/65540751.1074742)))</v>
      </c>
    </row>
    <row r="34" spans="1:40" s="3" customFormat="1" ht="13.5" x14ac:dyDescent="0.2">
      <c r="A34" s="29">
        <v>38</v>
      </c>
      <c r="B34" s="28" t="s">
        <v>69</v>
      </c>
      <c r="C34" s="20">
        <f>VLOOKUP(A34,'Participaciones  Tabla I'!A$5:C$110,3)</f>
        <v>35137</v>
      </c>
      <c r="D34" s="27">
        <f t="shared" si="0"/>
        <v>3.0497929452978054E-2</v>
      </c>
      <c r="E34" s="27">
        <f t="shared" si="1"/>
        <v>1.9518674849905954E-2</v>
      </c>
      <c r="F34" s="35">
        <f>VLOOKUP(B34,'Participaciones  Tabla I'!$B$5:$AC$110,5,FALSE)</f>
        <v>1236299.55</v>
      </c>
      <c r="G34" s="35">
        <f>VLOOKUP(B34,'Participaciones  Tabla I'!$B$5:$AC$110,6,FALSE)</f>
        <v>79476</v>
      </c>
      <c r="H34" s="23">
        <f t="shared" si="2"/>
        <v>1315775.55</v>
      </c>
      <c r="I34" s="51">
        <f t="shared" si="15"/>
        <v>9.9904624966188401E-3</v>
      </c>
      <c r="J34" s="26">
        <f t="shared" si="4"/>
        <v>3.2968526238842176E-3</v>
      </c>
      <c r="K34" s="36">
        <f>VLOOKUP(B34,'Participaciones  Tabla I'!$B$5:$AC$110,10,FALSE)</f>
        <v>1479034.53</v>
      </c>
      <c r="L34" s="36">
        <f>VLOOKUP(B34,'Participaciones  Tabla I'!$B$5:$AC$110,11,FALSE)</f>
        <v>31374.79</v>
      </c>
      <c r="M34" s="23">
        <f t="shared" si="5"/>
        <v>1510409.32</v>
      </c>
      <c r="N34" s="31">
        <f t="shared" si="6"/>
        <v>1.1713199226729296E-2</v>
      </c>
      <c r="O34" s="49">
        <f t="shared" si="7"/>
        <v>3.8653557448206678E-3</v>
      </c>
      <c r="P34" s="36">
        <f>VLOOKUP(B34,'Participaciones  Tabla I'!$B$5:$AC$110,15,FALSE)</f>
        <v>2229291.23</v>
      </c>
      <c r="Q34" s="36">
        <f>VLOOKUP(B34,'Participaciones  Tabla I'!$B$5:$AC$110,16,FALSE)</f>
        <v>135411</v>
      </c>
      <c r="R34" s="23">
        <f t="shared" si="8"/>
        <v>2364702.23</v>
      </c>
      <c r="S34" s="21">
        <f t="shared" si="9"/>
        <v>1.4679110784865364E-2</v>
      </c>
      <c r="T34" s="21">
        <f t="shared" si="10"/>
        <v>4.990897666854224E-3</v>
      </c>
      <c r="U34" s="21">
        <f t="shared" si="11"/>
        <v>1.215310603555911E-2</v>
      </c>
      <c r="V34" s="22">
        <f t="shared" si="12"/>
        <v>5.4688977160015991E-4</v>
      </c>
      <c r="W34" s="21">
        <f t="shared" si="16"/>
        <v>2.9358221569730731E-4</v>
      </c>
      <c r="X34" s="20">
        <f>VLOOKUP(A34,'Participaciones  Tabla I'!$A$5:$X$110,24,FALSE)</f>
        <v>54.493181212077502</v>
      </c>
      <c r="Y34" s="20">
        <f t="shared" si="17"/>
        <v>46619.519158979456</v>
      </c>
      <c r="Z34" s="32">
        <f t="shared" si="18"/>
        <v>3.0453781204912551E-2</v>
      </c>
      <c r="AA34" s="19">
        <f t="shared" si="19"/>
        <v>7.6134453012281387E-4</v>
      </c>
      <c r="AB34" s="19">
        <f t="shared" si="20"/>
        <v>3.3750000000000004E-3</v>
      </c>
      <c r="AC34" s="71">
        <f t="shared" si="21"/>
        <v>2.4495491367326237E-2</v>
      </c>
      <c r="AD34" s="69"/>
      <c r="AE34" s="69"/>
      <c r="AF34" s="69"/>
      <c r="AG34" s="3" t="s">
        <v>249</v>
      </c>
      <c r="AH34" s="3" t="s">
        <v>247</v>
      </c>
      <c r="AI34" s="3">
        <f t="shared" si="13"/>
        <v>54.493181212077502</v>
      </c>
      <c r="AJ34" s="3" t="s">
        <v>245</v>
      </c>
      <c r="AK34" s="3" t="s">
        <v>246</v>
      </c>
      <c r="AL34" s="66">
        <f t="shared" si="14"/>
        <v>35137</v>
      </c>
      <c r="AM34" s="65" t="s">
        <v>248</v>
      </c>
      <c r="AN34" s="3" t="str">
        <f t="shared" si="22"/>
        <v>@((((54.4931812120775+2.44852)*35137/65540751.1074742)))</v>
      </c>
    </row>
    <row r="35" spans="1:40" s="3" customFormat="1" ht="13.5" x14ac:dyDescent="0.2">
      <c r="A35" s="29">
        <v>39</v>
      </c>
      <c r="B35" s="30" t="s">
        <v>68</v>
      </c>
      <c r="C35" s="20">
        <f>VLOOKUP(A35,'Participaciones  Tabla I'!A$5:C$110,3)</f>
        <v>4186</v>
      </c>
      <c r="D35" s="27">
        <f t="shared" si="0"/>
        <v>3.6333304690259879E-3</v>
      </c>
      <c r="E35" s="27">
        <f t="shared" si="1"/>
        <v>2.3253315001766322E-3</v>
      </c>
      <c r="F35" s="35">
        <f>VLOOKUP(B35,'Participaciones  Tabla I'!$B$5:$AC$110,5,FALSE)</f>
        <v>13185</v>
      </c>
      <c r="G35" s="35">
        <f>VLOOKUP(B35,'Participaciones  Tabla I'!$B$5:$AC$110,6,FALSE)</f>
        <v>2008</v>
      </c>
      <c r="H35" s="23">
        <f t="shared" si="2"/>
        <v>15193</v>
      </c>
      <c r="I35" s="51">
        <f t="shared" si="15"/>
        <v>1.1535789421769543E-4</v>
      </c>
      <c r="J35" s="26">
        <f t="shared" si="4"/>
        <v>3.8068105091839496E-5</v>
      </c>
      <c r="K35" s="36">
        <f>VLOOKUP(B35,'Participaciones  Tabla I'!$B$5:$AC$110,10,FALSE)</f>
        <v>230687.23</v>
      </c>
      <c r="L35" s="36">
        <f>VLOOKUP(B35,'Participaciones  Tabla I'!$B$5:$AC$110,11,FALSE)</f>
        <v>0</v>
      </c>
      <c r="M35" s="23">
        <f t="shared" si="5"/>
        <v>230687.23</v>
      </c>
      <c r="N35" s="31">
        <f t="shared" si="6"/>
        <v>1.7889756427432021E-3</v>
      </c>
      <c r="O35" s="49">
        <f t="shared" si="7"/>
        <v>5.9036196210525676E-4</v>
      </c>
      <c r="P35" s="36">
        <f>VLOOKUP(B35,'Participaciones  Tabla I'!$B$5:$AC$110,15,FALSE)</f>
        <v>0</v>
      </c>
      <c r="Q35" s="36">
        <f>VLOOKUP(B35,'Participaciones  Tabla I'!$B$5:$AC$110,16,FALSE)</f>
        <v>0</v>
      </c>
      <c r="R35" s="23">
        <f t="shared" si="8"/>
        <v>0</v>
      </c>
      <c r="S35" s="21">
        <f t="shared" si="9"/>
        <v>0</v>
      </c>
      <c r="T35" s="21">
        <f t="shared" si="10"/>
        <v>0</v>
      </c>
      <c r="U35" s="21">
        <f t="shared" si="11"/>
        <v>6.2843006719709622E-4</v>
      </c>
      <c r="V35" s="22">
        <f t="shared" si="12"/>
        <v>2.8279353023869328E-5</v>
      </c>
      <c r="W35" s="21">
        <f t="shared" si="16"/>
        <v>0</v>
      </c>
      <c r="X35" s="20">
        <f>VLOOKUP(A35,'Participaciones  Tabla I'!$A$5:$X$110,24,FALSE)</f>
        <v>55.1057406418157</v>
      </c>
      <c r="Y35" s="20">
        <f t="shared" si="17"/>
        <v>5180.6110244411384</v>
      </c>
      <c r="Z35" s="32">
        <f t="shared" si="18"/>
        <v>3.3841875139911247E-3</v>
      </c>
      <c r="AA35" s="19">
        <f t="shared" si="19"/>
        <v>8.4604687849778118E-5</v>
      </c>
      <c r="AB35" s="19">
        <f t="shared" si="20"/>
        <v>3.3750000000000004E-3</v>
      </c>
      <c r="AC35" s="71">
        <f t="shared" si="21"/>
        <v>5.8132155410502801E-3</v>
      </c>
      <c r="AD35" s="69"/>
      <c r="AE35" s="69"/>
      <c r="AF35" s="69"/>
      <c r="AG35" s="3" t="s">
        <v>249</v>
      </c>
      <c r="AH35" s="3" t="s">
        <v>247</v>
      </c>
      <c r="AI35" s="3">
        <f t="shared" si="13"/>
        <v>55.1057406418157</v>
      </c>
      <c r="AJ35" s="3" t="s">
        <v>245</v>
      </c>
      <c r="AK35" s="3" t="s">
        <v>246</v>
      </c>
      <c r="AL35" s="66">
        <f t="shared" si="14"/>
        <v>4186</v>
      </c>
      <c r="AM35" s="65" t="s">
        <v>248</v>
      </c>
      <c r="AN35" s="3" t="str">
        <f t="shared" si="22"/>
        <v>@((((55.1057406418157+2.44852)*4186/65540751.1074742)))</v>
      </c>
    </row>
    <row r="36" spans="1:40" s="3" customFormat="1" ht="13.5" x14ac:dyDescent="0.2">
      <c r="A36" s="29">
        <v>40</v>
      </c>
      <c r="B36" s="30" t="s">
        <v>67</v>
      </c>
      <c r="C36" s="20">
        <f>VLOOKUP(A36,'Participaciones  Tabla I'!A$5:C$110,3)</f>
        <v>28555</v>
      </c>
      <c r="D36" s="27">
        <f t="shared" si="0"/>
        <v>2.4784938256817268E-2</v>
      </c>
      <c r="E36" s="27">
        <f t="shared" si="1"/>
        <v>1.5862360484363052E-2</v>
      </c>
      <c r="F36" s="35">
        <f>VLOOKUP(B36,'Participaciones  Tabla I'!$B$5:$AC$110,5,FALSE)</f>
        <v>627004.62</v>
      </c>
      <c r="G36" s="35">
        <f>VLOOKUP(B36,'Participaciones  Tabla I'!$B$5:$AC$110,6,FALSE)</f>
        <v>532448.22</v>
      </c>
      <c r="H36" s="23">
        <f t="shared" si="2"/>
        <v>1159452.8399999999</v>
      </c>
      <c r="I36" s="51">
        <f t="shared" si="15"/>
        <v>8.8035304460690137E-3</v>
      </c>
      <c r="J36" s="26">
        <f t="shared" si="4"/>
        <v>2.9051650472027746E-3</v>
      </c>
      <c r="K36" s="36">
        <f>VLOOKUP(B36,'Participaciones  Tabla I'!$B$5:$AC$110,10,FALSE)</f>
        <v>513443.02</v>
      </c>
      <c r="L36" s="36">
        <f>VLOOKUP(B36,'Participaciones  Tabla I'!$B$5:$AC$110,11,FALSE)</f>
        <v>337299.46</v>
      </c>
      <c r="M36" s="23">
        <f t="shared" si="5"/>
        <v>850742.48</v>
      </c>
      <c r="N36" s="31">
        <f t="shared" si="6"/>
        <v>6.5974938229868456E-3</v>
      </c>
      <c r="O36" s="49">
        <f t="shared" si="7"/>
        <v>2.177172961585659E-3</v>
      </c>
      <c r="P36" s="36">
        <f>VLOOKUP(B36,'Participaciones  Tabla I'!$B$5:$AC$110,15,FALSE)</f>
        <v>338298.18</v>
      </c>
      <c r="Q36" s="36">
        <f>VLOOKUP(B36,'Participaciones  Tabla I'!$B$5:$AC$110,16,FALSE)</f>
        <v>315744.75</v>
      </c>
      <c r="R36" s="23">
        <f t="shared" si="8"/>
        <v>654042.92999999993</v>
      </c>
      <c r="S36" s="21">
        <f t="shared" si="9"/>
        <v>4.0600328048609911E-3</v>
      </c>
      <c r="T36" s="21">
        <f t="shared" si="10"/>
        <v>1.380411153652737E-3</v>
      </c>
      <c r="U36" s="21">
        <f t="shared" si="11"/>
        <v>6.462749162441171E-3</v>
      </c>
      <c r="V36" s="22">
        <f t="shared" si="12"/>
        <v>2.9082371230985271E-4</v>
      </c>
      <c r="W36" s="21">
        <f t="shared" si="16"/>
        <v>8.1200656097219829E-5</v>
      </c>
      <c r="X36" s="20">
        <f>VLOOKUP(A36,'Participaciones  Tabla I'!$A$5:$X$110,24,FALSE)</f>
        <v>55.022645544476198</v>
      </c>
      <c r="Y36" s="20">
        <f t="shared" si="17"/>
        <v>35685.263703121345</v>
      </c>
      <c r="Z36" s="32">
        <f t="shared" si="18"/>
        <v>2.3311077262476314E-2</v>
      </c>
      <c r="AA36" s="19">
        <f t="shared" si="19"/>
        <v>5.8277693156190793E-4</v>
      </c>
      <c r="AB36" s="19">
        <f t="shared" si="20"/>
        <v>3.3750000000000004E-3</v>
      </c>
      <c r="AC36" s="71">
        <f t="shared" si="21"/>
        <v>2.019216178433203E-2</v>
      </c>
      <c r="AD36" s="69"/>
      <c r="AE36" s="69"/>
      <c r="AF36" s="69"/>
      <c r="AG36" s="3" t="s">
        <v>249</v>
      </c>
      <c r="AH36" s="3" t="s">
        <v>247</v>
      </c>
      <c r="AI36" s="3">
        <f t="shared" si="13"/>
        <v>55.022645544476198</v>
      </c>
      <c r="AJ36" s="3" t="s">
        <v>245</v>
      </c>
      <c r="AK36" s="3" t="s">
        <v>246</v>
      </c>
      <c r="AL36" s="66">
        <f t="shared" si="14"/>
        <v>28555</v>
      </c>
      <c r="AM36" s="65" t="s">
        <v>248</v>
      </c>
      <c r="AN36" s="3" t="str">
        <f t="shared" si="22"/>
        <v>@((((55.0226455444762+2.44852)*28555/65540751.1074742)))</v>
      </c>
    </row>
    <row r="37" spans="1:40" s="3" customFormat="1" ht="13.5" x14ac:dyDescent="0.2">
      <c r="A37" s="29">
        <v>41</v>
      </c>
      <c r="B37" s="30" t="s">
        <v>66</v>
      </c>
      <c r="C37" s="20">
        <f>VLOOKUP(A37,'Participaciones  Tabla I'!A$5:C$110,3)</f>
        <v>141939</v>
      </c>
      <c r="D37" s="27">
        <f t="shared" ref="D37:D68" si="23">C37/$C$86</f>
        <v>0.12319906675658855</v>
      </c>
      <c r="E37" s="27">
        <f t="shared" ref="E37:E68" si="24">D37*0.64</f>
        <v>7.884740272421667E-2</v>
      </c>
      <c r="F37" s="35">
        <f>VLOOKUP(B37,'Participaciones  Tabla I'!$B$5:$AC$110,5,FALSE)</f>
        <v>4129589.36</v>
      </c>
      <c r="G37" s="35">
        <f>VLOOKUP(B37,'Participaciones  Tabla I'!$B$5:$AC$110,6,FALSE)</f>
        <v>694300</v>
      </c>
      <c r="H37" s="23">
        <f t="shared" ref="H37:H68" si="25">F37+G37</f>
        <v>4823889.3599999994</v>
      </c>
      <c r="I37" s="51">
        <f t="shared" ref="I37:I68" si="26">H37/$H$86</f>
        <v>3.6626980748288449E-2</v>
      </c>
      <c r="J37" s="26">
        <f t="shared" ref="J37:J68" si="27">I37*0.33</f>
        <v>1.2086903646935189E-2</v>
      </c>
      <c r="K37" s="36">
        <f>VLOOKUP(B37,'Participaciones  Tabla I'!$B$5:$AC$110,10,FALSE)</f>
        <v>4298471.3499999996</v>
      </c>
      <c r="L37" s="36">
        <f>VLOOKUP(B37,'Participaciones  Tabla I'!$B$5:$AC$110,11,FALSE)</f>
        <v>1187340</v>
      </c>
      <c r="M37" s="23">
        <f t="shared" ref="M37:M68" si="28">K37+L37</f>
        <v>5485811.3499999996</v>
      </c>
      <c r="N37" s="31">
        <f t="shared" ref="N37:N68" si="29">M37/$M$86</f>
        <v>4.2542376038041646E-2</v>
      </c>
      <c r="O37" s="49">
        <f t="shared" ref="O37:O68" si="30">N37*0.33</f>
        <v>1.4038984092553743E-2</v>
      </c>
      <c r="P37" s="36">
        <f>VLOOKUP(B37,'Participaciones  Tabla I'!$B$5:$AC$110,15,FALSE)</f>
        <v>10652098.24</v>
      </c>
      <c r="Q37" s="36">
        <f>VLOOKUP(B37,'Participaciones  Tabla I'!$B$5:$AC$110,16,FALSE)</f>
        <v>1767466</v>
      </c>
      <c r="R37" s="23">
        <f t="shared" ref="R37:R68" si="31">P37+Q37</f>
        <v>12419564.24</v>
      </c>
      <c r="S37" s="21">
        <f t="shared" ref="S37:S68" si="32">R37/$R$86</f>
        <v>7.7095609360808282E-2</v>
      </c>
      <c r="T37" s="21">
        <f t="shared" ref="T37:T68" si="33">S37*0.34</f>
        <v>2.6212507182674819E-2</v>
      </c>
      <c r="U37" s="21">
        <f t="shared" ref="U37:U68" si="34">J37+O37+T37</f>
        <v>5.2338394922163751E-2</v>
      </c>
      <c r="V37" s="22">
        <f t="shared" ref="V37:V68" si="35">U37*0.045</f>
        <v>2.3552277714973687E-3</v>
      </c>
      <c r="W37" s="21">
        <f t="shared" ref="W37:W68" si="36">S37*0.02</f>
        <v>1.5419121872161656E-3</v>
      </c>
      <c r="X37" s="20">
        <f>VLOOKUP(A37,'Participaciones  Tabla I'!$A$5:$X$110,24,FALSE)</f>
        <v>58.122018789171797</v>
      </c>
      <c r="Y37" s="20">
        <f t="shared" si="17"/>
        <v>113328.93265219289</v>
      </c>
      <c r="Z37" s="32">
        <f t="shared" si="18"/>
        <v>7.4031105027203892E-2</v>
      </c>
      <c r="AA37" s="19">
        <f t="shared" ref="AA37:AA68" si="37">Z37*0.025</f>
        <v>1.8507776256800974E-3</v>
      </c>
      <c r="AB37" s="19">
        <f t="shared" ref="AB37:AB68" si="38">0.27/80</f>
        <v>3.3750000000000004E-3</v>
      </c>
      <c r="AC37" s="71">
        <f t="shared" ref="AC37:AC68" si="39">E37+V37+W37+AA37+AB37</f>
        <v>8.7970320308610309E-2</v>
      </c>
      <c r="AD37" s="69"/>
      <c r="AE37" s="69"/>
      <c r="AF37" s="69"/>
      <c r="AG37" s="3" t="s">
        <v>249</v>
      </c>
      <c r="AH37" s="3" t="s">
        <v>247</v>
      </c>
      <c r="AI37" s="3">
        <f t="shared" ref="AI37:AI68" si="40">X37</f>
        <v>58.122018789171797</v>
      </c>
      <c r="AJ37" s="3" t="s">
        <v>245</v>
      </c>
      <c r="AK37" s="3" t="s">
        <v>246</v>
      </c>
      <c r="AL37" s="66">
        <f t="shared" ref="AL37:AL68" si="41">C37</f>
        <v>141939</v>
      </c>
      <c r="AM37" s="65" t="s">
        <v>248</v>
      </c>
      <c r="AN37" s="3" t="str">
        <f t="shared" si="22"/>
        <v>@((((58.1220187891718+2.44852)*141939/65540751.1074742)))</v>
      </c>
    </row>
    <row r="38" spans="1:40" s="3" customFormat="1" ht="13.5" x14ac:dyDescent="0.2">
      <c r="A38" s="29">
        <v>42</v>
      </c>
      <c r="B38" s="28" t="s">
        <v>65</v>
      </c>
      <c r="C38" s="20">
        <f>VLOOKUP(A38,'Participaciones  Tabla I'!A$5:C$110,3)</f>
        <v>5553</v>
      </c>
      <c r="D38" s="27">
        <f t="shared" si="23"/>
        <v>4.8198480875540637E-3</v>
      </c>
      <c r="E38" s="27">
        <f t="shared" si="24"/>
        <v>3.0847027760346007E-3</v>
      </c>
      <c r="F38" s="35">
        <f>VLOOKUP(B38,'Participaciones  Tabla I'!$B$5:$AC$110,5,FALSE)</f>
        <v>0</v>
      </c>
      <c r="G38" s="35">
        <f>VLOOKUP(B38,'Participaciones  Tabla I'!$B$5:$AC$110,6,FALSE)</f>
        <v>0</v>
      </c>
      <c r="H38" s="23">
        <f t="shared" si="25"/>
        <v>0</v>
      </c>
      <c r="I38" s="51">
        <f t="shared" si="26"/>
        <v>0</v>
      </c>
      <c r="J38" s="26">
        <f t="shared" si="27"/>
        <v>0</v>
      </c>
      <c r="K38" s="36">
        <f>VLOOKUP(B38,'Participaciones  Tabla I'!$B$5:$AC$110,10,FALSE)</f>
        <v>6000</v>
      </c>
      <c r="L38" s="36">
        <f>VLOOKUP(B38,'Participaciones  Tabla I'!$B$5:$AC$110,11,FALSE)</f>
        <v>10890</v>
      </c>
      <c r="M38" s="23">
        <f t="shared" si="28"/>
        <v>16890</v>
      </c>
      <c r="N38" s="31">
        <f t="shared" si="29"/>
        <v>1.3098166988234538E-4</v>
      </c>
      <c r="O38" s="49">
        <f t="shared" si="30"/>
        <v>4.3223951061173977E-5</v>
      </c>
      <c r="P38" s="36">
        <f>VLOOKUP(B38,'Participaciones  Tabla I'!$B$5:$AC$110,15,FALSE)</f>
        <v>2825</v>
      </c>
      <c r="Q38" s="36">
        <f>VLOOKUP(B38,'Participaciones  Tabla I'!$B$5:$AC$110,16,FALSE)</f>
        <v>15600</v>
      </c>
      <c r="R38" s="23">
        <f t="shared" si="31"/>
        <v>18425</v>
      </c>
      <c r="S38" s="21">
        <f t="shared" si="32"/>
        <v>1.1437491485392828E-4</v>
      </c>
      <c r="T38" s="21">
        <f t="shared" si="33"/>
        <v>3.8887471050335615E-5</v>
      </c>
      <c r="U38" s="21">
        <f t="shared" si="34"/>
        <v>8.2111422111509592E-5</v>
      </c>
      <c r="V38" s="22">
        <f t="shared" si="35"/>
        <v>3.6950139950179315E-6</v>
      </c>
      <c r="W38" s="21">
        <f t="shared" si="36"/>
        <v>2.2874982970785655E-6</v>
      </c>
      <c r="X38" s="20">
        <f>VLOOKUP(A38,'Participaciones  Tabla I'!$A$5:$X$110,24,FALSE)</f>
        <v>52.537152252264796</v>
      </c>
      <c r="Y38" s="20">
        <f t="shared" si="17"/>
        <v>8949.1627798860682</v>
      </c>
      <c r="Z38" s="32">
        <f t="shared" si="18"/>
        <v>5.8459600223762448E-3</v>
      </c>
      <c r="AA38" s="19">
        <f t="shared" si="37"/>
        <v>1.4614900055940613E-4</v>
      </c>
      <c r="AB38" s="19">
        <f t="shared" si="38"/>
        <v>3.3750000000000004E-3</v>
      </c>
      <c r="AC38" s="71">
        <f t="shared" si="39"/>
        <v>6.6118342888861039E-3</v>
      </c>
      <c r="AD38" s="69"/>
      <c r="AE38" s="69"/>
      <c r="AF38" s="69"/>
      <c r="AG38" s="3" t="s">
        <v>249</v>
      </c>
      <c r="AH38" s="3" t="s">
        <v>247</v>
      </c>
      <c r="AI38" s="3">
        <f t="shared" si="40"/>
        <v>52.537152252264796</v>
      </c>
      <c r="AJ38" s="3" t="s">
        <v>245</v>
      </c>
      <c r="AK38" s="3" t="s">
        <v>246</v>
      </c>
      <c r="AL38" s="66">
        <f t="shared" si="41"/>
        <v>5553</v>
      </c>
      <c r="AM38" s="65" t="s">
        <v>248</v>
      </c>
      <c r="AN38" s="3" t="str">
        <f t="shared" si="22"/>
        <v>@((((52.5371522522648+2.44852)*5553/65540751.1074742)))</v>
      </c>
    </row>
    <row r="39" spans="1:40" s="3" customFormat="1" ht="13.5" x14ac:dyDescent="0.2">
      <c r="A39" s="29">
        <v>44</v>
      </c>
      <c r="B39" s="28" t="s">
        <v>63</v>
      </c>
      <c r="C39" s="20">
        <f>VLOOKUP(A39,'Participaciones  Tabla I'!A$5:C$110,3)</f>
        <v>7530</v>
      </c>
      <c r="D39" s="27">
        <f t="shared" si="23"/>
        <v>6.5358285790171264E-3</v>
      </c>
      <c r="E39" s="27">
        <f t="shared" si="24"/>
        <v>4.182930290570961E-3</v>
      </c>
      <c r="F39" s="35">
        <f>VLOOKUP(B39,'Participaciones  Tabla I'!$B$5:$AC$110,5,FALSE)</f>
        <v>22691.7</v>
      </c>
      <c r="G39" s="35">
        <f>VLOOKUP(B39,'Participaciones  Tabla I'!$B$5:$AC$110,6,FALSE)</f>
        <v>0</v>
      </c>
      <c r="H39" s="23">
        <f t="shared" si="25"/>
        <v>22691.7</v>
      </c>
      <c r="I39" s="51">
        <f t="shared" si="26"/>
        <v>1.7229426237212397E-4</v>
      </c>
      <c r="J39" s="26">
        <f t="shared" si="27"/>
        <v>5.6857106582800916E-5</v>
      </c>
      <c r="K39" s="36">
        <f>VLOOKUP(B39,'Participaciones  Tabla I'!$B$5:$AC$110,10,FALSE)</f>
        <v>21643.58</v>
      </c>
      <c r="L39" s="36">
        <f>VLOOKUP(B39,'Participaciones  Tabla I'!$B$5:$AC$110,11,FALSE)</f>
        <v>0</v>
      </c>
      <c r="M39" s="23">
        <f t="shared" si="28"/>
        <v>21643.58</v>
      </c>
      <c r="N39" s="31">
        <f t="shared" si="29"/>
        <v>1.6784560394506414E-4</v>
      </c>
      <c r="O39" s="49">
        <f t="shared" si="30"/>
        <v>5.5389049301871167E-5</v>
      </c>
      <c r="P39" s="36">
        <f>VLOOKUP(B39,'Participaciones  Tabla I'!$B$5:$AC$110,15,FALSE)</f>
        <v>186339</v>
      </c>
      <c r="Q39" s="36">
        <f>VLOOKUP(B39,'Participaciones  Tabla I'!$B$5:$AC$110,16,FALSE)</f>
        <v>0</v>
      </c>
      <c r="R39" s="23">
        <f t="shared" si="31"/>
        <v>186339</v>
      </c>
      <c r="S39" s="21">
        <f t="shared" si="32"/>
        <v>1.1567168118841867E-3</v>
      </c>
      <c r="T39" s="21">
        <f t="shared" si="33"/>
        <v>3.9328371604062352E-4</v>
      </c>
      <c r="U39" s="21">
        <f t="shared" si="34"/>
        <v>5.0552987192529564E-4</v>
      </c>
      <c r="V39" s="22">
        <f t="shared" si="35"/>
        <v>2.2748844236638303E-5</v>
      </c>
      <c r="W39" s="21">
        <f t="shared" si="36"/>
        <v>2.3134336237683735E-5</v>
      </c>
      <c r="X39" s="20">
        <f>VLOOKUP(A39,'Participaciones  Tabla I'!$A$5:$X$110,24,FALSE)</f>
        <v>53.841735650131497</v>
      </c>
      <c r="Y39" s="20">
        <f t="shared" si="17"/>
        <v>10704.973968736624</v>
      </c>
      <c r="Z39" s="32">
        <f t="shared" si="18"/>
        <v>6.9929278750485956E-3</v>
      </c>
      <c r="AA39" s="19">
        <f t="shared" si="37"/>
        <v>1.7482319687621491E-4</v>
      </c>
      <c r="AB39" s="19">
        <f t="shared" si="38"/>
        <v>3.3750000000000004E-3</v>
      </c>
      <c r="AC39" s="71">
        <f t="shared" si="39"/>
        <v>7.7786366679214987E-3</v>
      </c>
      <c r="AD39" s="69"/>
      <c r="AE39" s="69"/>
      <c r="AF39" s="69"/>
      <c r="AG39" s="3" t="s">
        <v>249</v>
      </c>
      <c r="AH39" s="3" t="s">
        <v>247</v>
      </c>
      <c r="AI39" s="3">
        <f t="shared" si="40"/>
        <v>53.841735650131497</v>
      </c>
      <c r="AJ39" s="3" t="s">
        <v>245</v>
      </c>
      <c r="AK39" s="3" t="s">
        <v>246</v>
      </c>
      <c r="AL39" s="66">
        <f t="shared" si="41"/>
        <v>7530</v>
      </c>
      <c r="AM39" s="65" t="s">
        <v>248</v>
      </c>
      <c r="AN39" s="3" t="str">
        <f t="shared" si="22"/>
        <v>@((((53.8417356501315+2.44852)*7530/65540751.1074742)))</v>
      </c>
    </row>
    <row r="40" spans="1:40" s="3" customFormat="1" ht="13.5" x14ac:dyDescent="0.2">
      <c r="A40" s="29">
        <v>45</v>
      </c>
      <c r="B40" s="28" t="s">
        <v>62</v>
      </c>
      <c r="C40" s="20">
        <f>VLOOKUP(A40,'Participaciones  Tabla I'!A$5:C$110,3)</f>
        <v>2677</v>
      </c>
      <c r="D40" s="27">
        <f t="shared" si="23"/>
        <v>2.3235608374540299E-3</v>
      </c>
      <c r="E40" s="27">
        <f t="shared" si="24"/>
        <v>1.4870789359705792E-3</v>
      </c>
      <c r="F40" s="35">
        <f>VLOOKUP(B40,'Participaciones  Tabla I'!$B$5:$AC$110,5,FALSE)</f>
        <v>13285.3</v>
      </c>
      <c r="G40" s="35">
        <f>VLOOKUP(B40,'Participaciones  Tabla I'!$B$5:$AC$110,6,FALSE)</f>
        <v>2618</v>
      </c>
      <c r="H40" s="23">
        <f t="shared" si="25"/>
        <v>15903.3</v>
      </c>
      <c r="I40" s="51">
        <f t="shared" si="26"/>
        <v>1.2075108267704046E-4</v>
      </c>
      <c r="J40" s="26">
        <f t="shared" si="27"/>
        <v>3.9847857283423354E-5</v>
      </c>
      <c r="K40" s="36">
        <f>VLOOKUP(B40,'Participaciones  Tabla I'!$B$5:$AC$110,10,FALSE)</f>
        <v>21245</v>
      </c>
      <c r="L40" s="36">
        <f>VLOOKUP(B40,'Participaciones  Tabla I'!$B$5:$AC$110,11,FALSE)</f>
        <v>5871</v>
      </c>
      <c r="M40" s="23">
        <f t="shared" si="28"/>
        <v>27116</v>
      </c>
      <c r="N40" s="31">
        <f t="shared" si="29"/>
        <v>2.1028413028594895E-4</v>
      </c>
      <c r="O40" s="49">
        <f t="shared" si="30"/>
        <v>6.9393762994363157E-5</v>
      </c>
      <c r="P40" s="36">
        <f>VLOOKUP(B40,'Participaciones  Tabla I'!$B$5:$AC$110,15,FALSE)</f>
        <v>12500</v>
      </c>
      <c r="Q40" s="36">
        <f>VLOOKUP(B40,'Participaciones  Tabla I'!$B$5:$AC$110,16,FALSE)</f>
        <v>5868</v>
      </c>
      <c r="R40" s="23">
        <f t="shared" si="31"/>
        <v>18368</v>
      </c>
      <c r="S40" s="21">
        <f t="shared" si="32"/>
        <v>1.1402108201014679E-4</v>
      </c>
      <c r="T40" s="21">
        <f t="shared" si="33"/>
        <v>3.8767167883449909E-5</v>
      </c>
      <c r="U40" s="21">
        <f t="shared" si="34"/>
        <v>1.4800878816123643E-4</v>
      </c>
      <c r="V40" s="22">
        <f t="shared" si="35"/>
        <v>6.6603954672556392E-6</v>
      </c>
      <c r="W40" s="21">
        <f t="shared" si="36"/>
        <v>2.2804216402029359E-6</v>
      </c>
      <c r="X40" s="20">
        <f>VLOOKUP(A40,'Participaciones  Tabla I'!$A$5:$X$110,24,FALSE)</f>
        <v>54.674296035061403</v>
      </c>
      <c r="Y40" s="20">
        <f t="shared" si="17"/>
        <v>3481.2310252588718</v>
      </c>
      <c r="Z40" s="32">
        <f t="shared" si="18"/>
        <v>2.2740828279557029E-3</v>
      </c>
      <c r="AA40" s="19">
        <f t="shared" si="37"/>
        <v>5.6852070698892572E-5</v>
      </c>
      <c r="AB40" s="19">
        <f t="shared" si="38"/>
        <v>3.3750000000000004E-3</v>
      </c>
      <c r="AC40" s="71">
        <f t="shared" si="39"/>
        <v>4.9278718237769307E-3</v>
      </c>
      <c r="AD40" s="69"/>
      <c r="AE40" s="69"/>
      <c r="AF40" s="69"/>
      <c r="AG40" s="3" t="s">
        <v>249</v>
      </c>
      <c r="AH40" s="3" t="s">
        <v>247</v>
      </c>
      <c r="AI40" s="3">
        <f t="shared" si="40"/>
        <v>54.674296035061403</v>
      </c>
      <c r="AJ40" s="3" t="s">
        <v>245</v>
      </c>
      <c r="AK40" s="3" t="s">
        <v>246</v>
      </c>
      <c r="AL40" s="66">
        <f t="shared" si="41"/>
        <v>2677</v>
      </c>
      <c r="AM40" s="65" t="s">
        <v>248</v>
      </c>
      <c r="AN40" s="3" t="str">
        <f t="shared" si="22"/>
        <v>@((((54.6742960350614+2.44852)*2677/65540751.1074742)))</v>
      </c>
    </row>
    <row r="41" spans="1:40" s="3" customFormat="1" ht="13.5" x14ac:dyDescent="0.2">
      <c r="A41" s="29">
        <v>47</v>
      </c>
      <c r="B41" s="28" t="s">
        <v>60</v>
      </c>
      <c r="C41" s="20">
        <f>VLOOKUP(A41,'Participaciones  Tabla I'!A$5:C$110,3)</f>
        <v>5968</v>
      </c>
      <c r="D41" s="27">
        <f t="shared" si="23"/>
        <v>5.1800564355344234E-3</v>
      </c>
      <c r="E41" s="27">
        <f t="shared" si="24"/>
        <v>3.315236118742031E-3</v>
      </c>
      <c r="F41" s="35">
        <f>VLOOKUP(B41,'Participaciones  Tabla I'!$B$5:$AC$110,5,FALSE)</f>
        <v>42321</v>
      </c>
      <c r="G41" s="35">
        <f>VLOOKUP(B41,'Participaciones  Tabla I'!$B$5:$AC$110,6,FALSE)</f>
        <v>0</v>
      </c>
      <c r="H41" s="23">
        <f t="shared" si="25"/>
        <v>42321</v>
      </c>
      <c r="I41" s="51">
        <f t="shared" si="26"/>
        <v>3.2133623650280316E-4</v>
      </c>
      <c r="J41" s="26">
        <f t="shared" si="27"/>
        <v>1.0604095804592504E-4</v>
      </c>
      <c r="K41" s="36">
        <f>VLOOKUP(B41,'Participaciones  Tabla I'!$B$5:$AC$110,10,FALSE)</f>
        <v>17118</v>
      </c>
      <c r="L41" s="36">
        <f>VLOOKUP(B41,'Participaciones  Tabla I'!$B$5:$AC$110,11,FALSE)</f>
        <v>7670</v>
      </c>
      <c r="M41" s="23">
        <f t="shared" si="28"/>
        <v>24788</v>
      </c>
      <c r="N41" s="31">
        <f t="shared" si="29"/>
        <v>1.9223052889541606E-4</v>
      </c>
      <c r="O41" s="49">
        <f t="shared" si="30"/>
        <v>6.34360745354873E-5</v>
      </c>
      <c r="P41" s="36">
        <f>VLOOKUP(B41,'Participaciones  Tabla I'!$B$5:$AC$110,15,FALSE)</f>
        <v>20175</v>
      </c>
      <c r="Q41" s="36">
        <f>VLOOKUP(B41,'Participaciones  Tabla I'!$B$5:$AC$110,16,FALSE)</f>
        <v>46996</v>
      </c>
      <c r="R41" s="23">
        <f t="shared" si="31"/>
        <v>67171</v>
      </c>
      <c r="S41" s="21">
        <f t="shared" si="32"/>
        <v>4.1697027981835638E-4</v>
      </c>
      <c r="T41" s="21">
        <f t="shared" si="33"/>
        <v>1.4176989513824118E-4</v>
      </c>
      <c r="U41" s="21">
        <f t="shared" si="34"/>
        <v>3.1124692771965353E-4</v>
      </c>
      <c r="V41" s="22">
        <f t="shared" si="35"/>
        <v>1.4006111747384408E-5</v>
      </c>
      <c r="W41" s="21">
        <f t="shared" si="36"/>
        <v>8.3394055963671283E-6</v>
      </c>
      <c r="X41" s="20">
        <f>VLOOKUP(A41,'Participaciones  Tabla I'!$A$5:$X$110,24,FALSE)</f>
        <v>51.998224769065899</v>
      </c>
      <c r="Y41" s="20">
        <f t="shared" si="17"/>
        <v>10086.268970588053</v>
      </c>
      <c r="Z41" s="32">
        <f t="shared" si="18"/>
        <v>6.5887644048131201E-3</v>
      </c>
      <c r="AA41" s="19">
        <f t="shared" si="37"/>
        <v>1.6471911012032802E-4</v>
      </c>
      <c r="AB41" s="19">
        <f t="shared" si="38"/>
        <v>3.3750000000000004E-3</v>
      </c>
      <c r="AC41" s="71">
        <f t="shared" si="39"/>
        <v>6.877300746206111E-3</v>
      </c>
      <c r="AD41" s="69"/>
      <c r="AE41" s="69"/>
      <c r="AF41" s="69"/>
      <c r="AG41" s="3" t="s">
        <v>249</v>
      </c>
      <c r="AH41" s="3" t="s">
        <v>247</v>
      </c>
      <c r="AI41" s="3">
        <f t="shared" si="40"/>
        <v>51.998224769065899</v>
      </c>
      <c r="AJ41" s="3" t="s">
        <v>245</v>
      </c>
      <c r="AK41" s="3" t="s">
        <v>246</v>
      </c>
      <c r="AL41" s="66">
        <f t="shared" si="41"/>
        <v>5968</v>
      </c>
      <c r="AM41" s="65" t="s">
        <v>248</v>
      </c>
      <c r="AN41" s="3" t="str">
        <f t="shared" si="22"/>
        <v>@((((51.9982247690659+2.44852)*5968/65540751.1074742)))</v>
      </c>
    </row>
    <row r="42" spans="1:40" s="3" customFormat="1" ht="13.5" x14ac:dyDescent="0.2">
      <c r="A42" s="29">
        <v>48</v>
      </c>
      <c r="B42" s="28" t="s">
        <v>59</v>
      </c>
      <c r="C42" s="20">
        <f>VLOOKUP(A42,'Participaciones  Tabla I'!A$5:C$110,3)</f>
        <v>23991</v>
      </c>
      <c r="D42" s="27">
        <f t="shared" si="23"/>
        <v>2.0823514400956158E-2</v>
      </c>
      <c r="E42" s="27">
        <f t="shared" si="24"/>
        <v>1.3327049216611942E-2</v>
      </c>
      <c r="F42" s="35">
        <f>VLOOKUP(B42,'Participaciones  Tabla I'!$B$5:$AC$110,5,FALSE)</f>
        <v>167807</v>
      </c>
      <c r="G42" s="35">
        <f>VLOOKUP(B42,'Participaciones  Tabla I'!$B$5:$AC$110,6,FALSE)</f>
        <v>520110</v>
      </c>
      <c r="H42" s="23">
        <f t="shared" si="25"/>
        <v>687917</v>
      </c>
      <c r="I42" s="51">
        <f t="shared" si="26"/>
        <v>5.2232381041633904E-3</v>
      </c>
      <c r="J42" s="26">
        <f t="shared" si="27"/>
        <v>1.7236685743739189E-3</v>
      </c>
      <c r="K42" s="36">
        <f>VLOOKUP(B42,'Participaciones  Tabla I'!$B$5:$AC$110,10,FALSE)</f>
        <v>39453.5</v>
      </c>
      <c r="L42" s="36">
        <f>VLOOKUP(B42,'Participaciones  Tabla I'!$B$5:$AC$110,11,FALSE)</f>
        <v>202593</v>
      </c>
      <c r="M42" s="23">
        <f t="shared" si="28"/>
        <v>242046.5</v>
      </c>
      <c r="N42" s="31">
        <f t="shared" si="29"/>
        <v>1.8770665932017238E-3</v>
      </c>
      <c r="O42" s="49">
        <f t="shared" si="30"/>
        <v>6.194319757565689E-4</v>
      </c>
      <c r="P42" s="36">
        <f>VLOOKUP(B42,'Participaciones  Tabla I'!$B$5:$AC$110,15,FALSE)</f>
        <v>66907.5</v>
      </c>
      <c r="Q42" s="36">
        <f>VLOOKUP(B42,'Participaciones  Tabla I'!$B$5:$AC$110,16,FALSE)</f>
        <v>70232.5</v>
      </c>
      <c r="R42" s="23">
        <f t="shared" si="31"/>
        <v>137140</v>
      </c>
      <c r="S42" s="21">
        <f t="shared" si="32"/>
        <v>8.5130940695075843E-4</v>
      </c>
      <c r="T42" s="21">
        <f t="shared" si="33"/>
        <v>2.8944519836325789E-4</v>
      </c>
      <c r="U42" s="21">
        <f t="shared" si="34"/>
        <v>2.6325457484937457E-3</v>
      </c>
      <c r="V42" s="22">
        <f t="shared" si="35"/>
        <v>1.1846455868221855E-4</v>
      </c>
      <c r="W42" s="21">
        <f t="shared" si="36"/>
        <v>1.702618813901517E-5</v>
      </c>
      <c r="X42" s="20">
        <f>VLOOKUP(A42,'Participaciones  Tabla I'!$A$5:$X$110,24,FALSE)</f>
        <v>53.775413786012997</v>
      </c>
      <c r="Y42" s="20">
        <f t="shared" si="17"/>
        <v>34338.312368381339</v>
      </c>
      <c r="Z42" s="32">
        <f t="shared" si="18"/>
        <v>2.2431193428798114E-2</v>
      </c>
      <c r="AA42" s="19">
        <f t="shared" si="37"/>
        <v>5.6077983571995284E-4</v>
      </c>
      <c r="AB42" s="19">
        <f t="shared" si="38"/>
        <v>3.3750000000000004E-3</v>
      </c>
      <c r="AC42" s="71">
        <f t="shared" si="39"/>
        <v>1.7398319799153128E-2</v>
      </c>
      <c r="AD42" s="69"/>
      <c r="AE42" s="69"/>
      <c r="AF42" s="69"/>
      <c r="AG42" s="3" t="s">
        <v>249</v>
      </c>
      <c r="AH42" s="3" t="s">
        <v>247</v>
      </c>
      <c r="AI42" s="3">
        <f t="shared" si="40"/>
        <v>53.775413786012997</v>
      </c>
      <c r="AJ42" s="3" t="s">
        <v>245</v>
      </c>
      <c r="AK42" s="3" t="s">
        <v>246</v>
      </c>
      <c r="AL42" s="66">
        <f t="shared" si="41"/>
        <v>23991</v>
      </c>
      <c r="AM42" s="65" t="s">
        <v>248</v>
      </c>
      <c r="AN42" s="3" t="str">
        <f t="shared" si="22"/>
        <v>@((((53.775413786013+2.44852)*23991/65540751.1074742)))</v>
      </c>
    </row>
    <row r="43" spans="1:40" s="3" customFormat="1" ht="13.5" x14ac:dyDescent="0.2">
      <c r="A43" s="29">
        <v>49</v>
      </c>
      <c r="B43" s="28" t="s">
        <v>58</v>
      </c>
      <c r="C43" s="20">
        <f>VLOOKUP(A43,'Participaciones  Tabla I'!A$5:C$110,3)</f>
        <v>3965</v>
      </c>
      <c r="D43" s="27">
        <f t="shared" si="23"/>
        <v>3.4415086740774109E-3</v>
      </c>
      <c r="E43" s="27">
        <f t="shared" si="24"/>
        <v>2.2025655514095431E-3</v>
      </c>
      <c r="F43" s="35">
        <f>VLOOKUP(B43,'Participaciones  Tabla I'!$B$5:$AC$110,5,FALSE)</f>
        <v>0</v>
      </c>
      <c r="G43" s="35">
        <f>VLOOKUP(B43,'Participaciones  Tabla I'!$B$5:$AC$110,6,FALSE)</f>
        <v>0</v>
      </c>
      <c r="H43" s="23">
        <f t="shared" si="25"/>
        <v>0</v>
      </c>
      <c r="I43" s="51">
        <f t="shared" si="26"/>
        <v>0</v>
      </c>
      <c r="J43" s="26">
        <f t="shared" si="27"/>
        <v>0</v>
      </c>
      <c r="K43" s="36">
        <f>VLOOKUP(B43,'Participaciones  Tabla I'!$B$5:$AC$110,10,FALSE)</f>
        <v>0</v>
      </c>
      <c r="L43" s="36">
        <f>VLOOKUP(B43,'Participaciones  Tabla I'!$B$5:$AC$110,11,FALSE)</f>
        <v>0</v>
      </c>
      <c r="M43" s="23">
        <f t="shared" si="28"/>
        <v>0</v>
      </c>
      <c r="N43" s="31">
        <f t="shared" si="29"/>
        <v>0</v>
      </c>
      <c r="O43" s="49">
        <f t="shared" si="30"/>
        <v>0</v>
      </c>
      <c r="P43" s="36">
        <f>VLOOKUP(B43,'Participaciones  Tabla I'!$B$5:$AC$110,15,FALSE)</f>
        <v>0</v>
      </c>
      <c r="Q43" s="36">
        <f>VLOOKUP(B43,'Participaciones  Tabla I'!$B$5:$AC$110,16,FALSE)</f>
        <v>0</v>
      </c>
      <c r="R43" s="23">
        <f t="shared" si="31"/>
        <v>0</v>
      </c>
      <c r="S43" s="21">
        <f t="shared" si="32"/>
        <v>0</v>
      </c>
      <c r="T43" s="21">
        <f t="shared" si="33"/>
        <v>0</v>
      </c>
      <c r="U43" s="21">
        <f t="shared" si="34"/>
        <v>0</v>
      </c>
      <c r="V43" s="22">
        <f t="shared" si="35"/>
        <v>0</v>
      </c>
      <c r="W43" s="21">
        <f t="shared" si="36"/>
        <v>0</v>
      </c>
      <c r="X43" s="20">
        <f>VLOOKUP(A43,'Participaciones  Tabla I'!$A$5:$X$110,24,FALSE)</f>
        <v>46.505398692223501</v>
      </c>
      <c r="Y43" s="20">
        <f t="shared" si="17"/>
        <v>9872.1123133845995</v>
      </c>
      <c r="Z43" s="32">
        <f t="shared" si="18"/>
        <v>6.4488684964102714E-3</v>
      </c>
      <c r="AA43" s="19">
        <f t="shared" si="37"/>
        <v>1.6122171241025678E-4</v>
      </c>
      <c r="AB43" s="19">
        <f t="shared" si="38"/>
        <v>3.3750000000000004E-3</v>
      </c>
      <c r="AC43" s="71">
        <f t="shared" si="39"/>
        <v>5.7387872638197997E-3</v>
      </c>
      <c r="AD43" s="69"/>
      <c r="AE43" s="69"/>
      <c r="AF43" s="69"/>
      <c r="AG43" s="3" t="s">
        <v>249</v>
      </c>
      <c r="AH43" s="3" t="s">
        <v>247</v>
      </c>
      <c r="AI43" s="3">
        <f t="shared" si="40"/>
        <v>46.505398692223501</v>
      </c>
      <c r="AJ43" s="3" t="s">
        <v>245</v>
      </c>
      <c r="AK43" s="3" t="s">
        <v>246</v>
      </c>
      <c r="AL43" s="66">
        <f t="shared" si="41"/>
        <v>3965</v>
      </c>
      <c r="AM43" s="65" t="s">
        <v>248</v>
      </c>
      <c r="AN43" s="3" t="str">
        <f t="shared" si="22"/>
        <v>@((((46.5053986922235+2.44852)*3965/65540751.1074742)))</v>
      </c>
    </row>
    <row r="44" spans="1:40" s="3" customFormat="1" ht="13.5" x14ac:dyDescent="0.2">
      <c r="A44" s="29">
        <v>52</v>
      </c>
      <c r="B44" s="30" t="s">
        <v>55</v>
      </c>
      <c r="C44" s="20">
        <f>VLOOKUP(A44,'Participaciones  Tabla I'!A$5:C$110,3)</f>
        <v>37804</v>
      </c>
      <c r="D44" s="27">
        <f t="shared" si="23"/>
        <v>3.2812810571203645E-2</v>
      </c>
      <c r="E44" s="27">
        <f t="shared" si="24"/>
        <v>2.1000198765570334E-2</v>
      </c>
      <c r="F44" s="35">
        <f>VLOOKUP(B44,'Participaciones  Tabla I'!$B$5:$AC$110,5,FALSE)</f>
        <v>819362.56</v>
      </c>
      <c r="G44" s="35">
        <f>VLOOKUP(B44,'Participaciones  Tabla I'!$B$5:$AC$110,6,FALSE)</f>
        <v>3556047.81</v>
      </c>
      <c r="H44" s="23">
        <f t="shared" si="25"/>
        <v>4375410.37</v>
      </c>
      <c r="I44" s="51">
        <f t="shared" si="26"/>
        <v>3.3221755191303076E-2</v>
      </c>
      <c r="J44" s="26">
        <f t="shared" si="27"/>
        <v>1.0963179213130015E-2</v>
      </c>
      <c r="K44" s="36">
        <f>VLOOKUP(B44,'Participaciones  Tabla I'!$B$5:$AC$110,10,FALSE)</f>
        <v>702225.62</v>
      </c>
      <c r="L44" s="36">
        <f>VLOOKUP(B44,'Participaciones  Tabla I'!$B$5:$AC$110,11,FALSE)</f>
        <v>3779870.17</v>
      </c>
      <c r="M44" s="23">
        <f t="shared" si="28"/>
        <v>4482095.79</v>
      </c>
      <c r="N44" s="31">
        <f t="shared" si="29"/>
        <v>3.4758578516686206E-2</v>
      </c>
      <c r="O44" s="49">
        <f t="shared" si="30"/>
        <v>1.1470330910506449E-2</v>
      </c>
      <c r="P44" s="36">
        <f>VLOOKUP(B44,'Participaciones  Tabla I'!$B$5:$AC$110,15,FALSE)</f>
        <v>817534.17</v>
      </c>
      <c r="Q44" s="36">
        <f>VLOOKUP(B44,'Participaciones  Tabla I'!$B$5:$AC$110,16,FALSE)</f>
        <v>4136638.31</v>
      </c>
      <c r="R44" s="23">
        <f t="shared" si="31"/>
        <v>4954172.4800000004</v>
      </c>
      <c r="S44" s="21">
        <f t="shared" si="32"/>
        <v>3.0753490126006769E-2</v>
      </c>
      <c r="T44" s="21">
        <f t="shared" si="33"/>
        <v>1.0456186642842303E-2</v>
      </c>
      <c r="U44" s="21">
        <f t="shared" si="34"/>
        <v>3.2889696766478765E-2</v>
      </c>
      <c r="V44" s="22">
        <f t="shared" si="35"/>
        <v>1.4800363544915443E-3</v>
      </c>
      <c r="W44" s="21">
        <f t="shared" si="36"/>
        <v>6.150698025201354E-4</v>
      </c>
      <c r="X44" s="20">
        <f>VLOOKUP(A44,'Participaciones  Tabla I'!$A$5:$X$110,24,FALSE)</f>
        <v>55.383877812184501</v>
      </c>
      <c r="Y44" s="20">
        <f t="shared" si="17"/>
        <v>45255.44779219856</v>
      </c>
      <c r="Z44" s="32">
        <f t="shared" si="18"/>
        <v>2.9562713864424332E-2</v>
      </c>
      <c r="AA44" s="19">
        <f t="shared" si="37"/>
        <v>7.3906784661060838E-4</v>
      </c>
      <c r="AB44" s="19">
        <f t="shared" si="38"/>
        <v>3.3750000000000004E-3</v>
      </c>
      <c r="AC44" s="71">
        <f t="shared" si="39"/>
        <v>2.7209372769192622E-2</v>
      </c>
      <c r="AD44" s="69"/>
      <c r="AE44" s="69"/>
      <c r="AF44" s="69"/>
      <c r="AG44" s="3" t="s">
        <v>249</v>
      </c>
      <c r="AH44" s="3" t="s">
        <v>247</v>
      </c>
      <c r="AI44" s="3">
        <f t="shared" si="40"/>
        <v>55.383877812184501</v>
      </c>
      <c r="AJ44" s="3" t="s">
        <v>245</v>
      </c>
      <c r="AK44" s="3" t="s">
        <v>246</v>
      </c>
      <c r="AL44" s="66">
        <f t="shared" si="41"/>
        <v>37804</v>
      </c>
      <c r="AM44" s="65" t="s">
        <v>248</v>
      </c>
      <c r="AN44" s="3" t="str">
        <f t="shared" si="22"/>
        <v>@((((55.3838778121845+2.44852)*37804/65540751.1074742)))</v>
      </c>
    </row>
    <row r="45" spans="1:40" s="3" customFormat="1" ht="13.5" x14ac:dyDescent="0.2">
      <c r="A45" s="29">
        <v>53</v>
      </c>
      <c r="B45" s="28" t="s">
        <v>54</v>
      </c>
      <c r="C45" s="20">
        <f>VLOOKUP(A45,'Participaciones  Tabla I'!A$5:C$110,3)</f>
        <v>13494</v>
      </c>
      <c r="D45" s="27">
        <f t="shared" si="23"/>
        <v>1.1712413126860173E-2</v>
      </c>
      <c r="E45" s="27">
        <f t="shared" si="24"/>
        <v>7.4959444011905105E-3</v>
      </c>
      <c r="F45" s="35">
        <f>VLOOKUP(B45,'Participaciones  Tabla I'!$B$5:$AC$110,5,FALSE)</f>
        <v>114853.17</v>
      </c>
      <c r="G45" s="35">
        <f>VLOOKUP(B45,'Participaciones  Tabla I'!$B$5:$AC$110,6,FALSE)</f>
        <v>170468.5</v>
      </c>
      <c r="H45" s="23">
        <f t="shared" si="25"/>
        <v>285321.67</v>
      </c>
      <c r="I45" s="51">
        <f t="shared" si="26"/>
        <v>2.1663994619809256E-3</v>
      </c>
      <c r="J45" s="26">
        <f t="shared" si="27"/>
        <v>7.1491182245370544E-4</v>
      </c>
      <c r="K45" s="36">
        <f>VLOOKUP(B45,'Participaciones  Tabla I'!$B$5:$AC$110,10,FALSE)</f>
        <v>107082.86</v>
      </c>
      <c r="L45" s="36">
        <f>VLOOKUP(B45,'Participaciones  Tabla I'!$B$5:$AC$110,11,FALSE)</f>
        <v>148712</v>
      </c>
      <c r="M45" s="23">
        <f t="shared" si="28"/>
        <v>255794.86</v>
      </c>
      <c r="N45" s="31">
        <f t="shared" si="29"/>
        <v>1.9836848969876112E-3</v>
      </c>
      <c r="O45" s="49">
        <f t="shared" si="30"/>
        <v>6.5461601600591177E-4</v>
      </c>
      <c r="P45" s="36">
        <f>VLOOKUP(B45,'Participaciones  Tabla I'!$B$5:$AC$110,15,FALSE)</f>
        <v>132395.34</v>
      </c>
      <c r="Q45" s="36">
        <f>VLOOKUP(B45,'Participaciones  Tabla I'!$B$5:$AC$110,16,FALSE)</f>
        <v>96550</v>
      </c>
      <c r="R45" s="23">
        <f t="shared" si="31"/>
        <v>228945.34</v>
      </c>
      <c r="S45" s="21">
        <f t="shared" si="32"/>
        <v>1.4211996618020983E-3</v>
      </c>
      <c r="T45" s="21">
        <f t="shared" si="33"/>
        <v>4.8320788501271343E-4</v>
      </c>
      <c r="U45" s="21">
        <f t="shared" si="34"/>
        <v>1.8527357234723305E-3</v>
      </c>
      <c r="V45" s="22">
        <f t="shared" si="35"/>
        <v>8.3373107556254867E-5</v>
      </c>
      <c r="W45" s="21">
        <f t="shared" si="36"/>
        <v>2.8423993236041965E-5</v>
      </c>
      <c r="X45" s="20">
        <f>VLOOKUP(A45,'Participaciones  Tabla I'!$A$5:$X$110,24,FALSE)</f>
        <v>55.289821135970499</v>
      </c>
      <c r="Y45" s="20">
        <f t="shared" si="17"/>
        <v>16338.562762880752</v>
      </c>
      <c r="Z45" s="32">
        <f t="shared" si="18"/>
        <v>1.067301903922928E-2</v>
      </c>
      <c r="AA45" s="19">
        <f t="shared" si="37"/>
        <v>2.6682547598073204E-4</v>
      </c>
      <c r="AB45" s="19">
        <f t="shared" si="38"/>
        <v>3.3750000000000004E-3</v>
      </c>
      <c r="AC45" s="71">
        <f t="shared" si="39"/>
        <v>1.1249566977963539E-2</v>
      </c>
      <c r="AD45" s="69"/>
      <c r="AE45" s="69"/>
      <c r="AF45" s="69"/>
      <c r="AG45" s="3" t="s">
        <v>249</v>
      </c>
      <c r="AH45" s="3" t="s">
        <v>247</v>
      </c>
      <c r="AI45" s="3">
        <f t="shared" si="40"/>
        <v>55.289821135970499</v>
      </c>
      <c r="AJ45" s="3" t="s">
        <v>245</v>
      </c>
      <c r="AK45" s="3" t="s">
        <v>246</v>
      </c>
      <c r="AL45" s="66">
        <f t="shared" si="41"/>
        <v>13494</v>
      </c>
      <c r="AM45" s="65" t="s">
        <v>248</v>
      </c>
      <c r="AN45" s="3" t="str">
        <f t="shared" si="22"/>
        <v>@((((55.2898211359705+2.44852)*13494/65540751.1074742)))</v>
      </c>
    </row>
    <row r="46" spans="1:40" s="3" customFormat="1" ht="13.5" x14ac:dyDescent="0.2">
      <c r="A46" s="29">
        <v>54</v>
      </c>
      <c r="B46" s="28" t="s">
        <v>53</v>
      </c>
      <c r="C46" s="20">
        <f>VLOOKUP(A46,'Participaciones  Tabla I'!A$5:C$110,3)</f>
        <v>2990</v>
      </c>
      <c r="D46" s="27">
        <f t="shared" si="23"/>
        <v>2.5952360493042771E-3</v>
      </c>
      <c r="E46" s="27">
        <f t="shared" si="24"/>
        <v>1.6609510715547373E-3</v>
      </c>
      <c r="F46" s="35">
        <f>VLOOKUP(B46,'Participaciones  Tabla I'!$B$5:$AC$110,5,FALSE)</f>
        <v>73873</v>
      </c>
      <c r="G46" s="35">
        <f>VLOOKUP(B46,'Participaciones  Tabla I'!$B$5:$AC$110,6,FALSE)</f>
        <v>0</v>
      </c>
      <c r="H46" s="23">
        <f t="shared" si="25"/>
        <v>73873</v>
      </c>
      <c r="I46" s="51">
        <f t="shared" si="26"/>
        <v>5.6090526686920392E-4</v>
      </c>
      <c r="J46" s="26">
        <f t="shared" si="27"/>
        <v>1.850987380668373E-4</v>
      </c>
      <c r="K46" s="36">
        <f>VLOOKUP(B46,'Participaciones  Tabla I'!$B$5:$AC$110,10,FALSE)</f>
        <v>25239</v>
      </c>
      <c r="L46" s="36">
        <f>VLOOKUP(B46,'Participaciones  Tabla I'!$B$5:$AC$110,11,FALSE)</f>
        <v>0</v>
      </c>
      <c r="M46" s="23">
        <f t="shared" si="28"/>
        <v>25239</v>
      </c>
      <c r="N46" s="31">
        <f t="shared" si="29"/>
        <v>1.9572802641566105E-4</v>
      </c>
      <c r="O46" s="49">
        <f t="shared" si="30"/>
        <v>6.4590248717168148E-5</v>
      </c>
      <c r="P46" s="36">
        <f>VLOOKUP(B46,'Participaciones  Tabla I'!$B$5:$AC$110,15,FALSE)</f>
        <v>34082.019999999997</v>
      </c>
      <c r="Q46" s="36">
        <f>VLOOKUP(B46,'Participaciones  Tabla I'!$B$5:$AC$110,16,FALSE)</f>
        <v>0</v>
      </c>
      <c r="R46" s="23">
        <f t="shared" si="31"/>
        <v>34082.019999999997</v>
      </c>
      <c r="S46" s="21">
        <f t="shared" si="32"/>
        <v>2.1156733435820246E-4</v>
      </c>
      <c r="T46" s="21">
        <f t="shared" si="33"/>
        <v>7.1932893681788838E-5</v>
      </c>
      <c r="U46" s="21">
        <f t="shared" si="34"/>
        <v>3.2162188046579426E-4</v>
      </c>
      <c r="V46" s="22">
        <f t="shared" si="35"/>
        <v>1.4472984620960741E-5</v>
      </c>
      <c r="W46" s="21">
        <f t="shared" si="36"/>
        <v>4.2313466871640492E-6</v>
      </c>
      <c r="X46" s="20">
        <f>VLOOKUP(A46,'Participaciones  Tabla I'!$A$5:$X$110,24,FALSE)</f>
        <v>53.925003128932701</v>
      </c>
      <c r="Y46" s="20">
        <f t="shared" si="17"/>
        <v>4214.4634378379196</v>
      </c>
      <c r="Z46" s="32">
        <f t="shared" si="18"/>
        <v>2.753060300650883E-3</v>
      </c>
      <c r="AA46" s="19">
        <f t="shared" si="37"/>
        <v>6.8826507516272072E-5</v>
      </c>
      <c r="AB46" s="19">
        <f t="shared" si="38"/>
        <v>3.3750000000000004E-3</v>
      </c>
      <c r="AC46" s="71">
        <f t="shared" si="39"/>
        <v>5.1234819103791341E-3</v>
      </c>
      <c r="AD46" s="69"/>
      <c r="AE46" s="69"/>
      <c r="AF46" s="69"/>
      <c r="AG46" s="3" t="s">
        <v>249</v>
      </c>
      <c r="AH46" s="3" t="s">
        <v>247</v>
      </c>
      <c r="AI46" s="3">
        <f t="shared" si="40"/>
        <v>53.925003128932701</v>
      </c>
      <c r="AJ46" s="3" t="s">
        <v>245</v>
      </c>
      <c r="AK46" s="3" t="s">
        <v>246</v>
      </c>
      <c r="AL46" s="66">
        <f t="shared" si="41"/>
        <v>2990</v>
      </c>
      <c r="AM46" s="65" t="s">
        <v>248</v>
      </c>
      <c r="AN46" s="3" t="str">
        <f t="shared" si="22"/>
        <v>@((((53.9250031289327+2.44852)*2990/65540751.1074742)))</v>
      </c>
    </row>
    <row r="47" spans="1:40" s="3" customFormat="1" ht="13.5" x14ac:dyDescent="0.2">
      <c r="A47" s="29">
        <v>57</v>
      </c>
      <c r="B47" s="28" t="s">
        <v>50</v>
      </c>
      <c r="C47" s="20">
        <f>VLOOKUP(A47,'Participaciones  Tabla I'!A$5:C$110,3)</f>
        <v>7766</v>
      </c>
      <c r="D47" s="27">
        <f t="shared" si="23"/>
        <v>6.7406699528083664E-3</v>
      </c>
      <c r="E47" s="27">
        <f t="shared" si="24"/>
        <v>4.3140287697973545E-3</v>
      </c>
      <c r="F47" s="35">
        <f>VLOOKUP(B47,'Participaciones  Tabla I'!$B$5:$AC$110,5,FALSE)</f>
        <v>291907</v>
      </c>
      <c r="G47" s="35">
        <f>VLOOKUP(B47,'Participaciones  Tabla I'!$B$5:$AC$110,6,FALSE)</f>
        <v>248611</v>
      </c>
      <c r="H47" s="23">
        <f t="shared" si="25"/>
        <v>540518</v>
      </c>
      <c r="I47" s="51">
        <f t="shared" si="26"/>
        <v>4.1040622830751201E-3</v>
      </c>
      <c r="J47" s="26">
        <f t="shared" si="27"/>
        <v>1.3543405534147898E-3</v>
      </c>
      <c r="K47" s="36">
        <f>VLOOKUP(B47,'Participaciones  Tabla I'!$B$5:$AC$110,10,FALSE)</f>
        <v>272207</v>
      </c>
      <c r="L47" s="36">
        <f>VLOOKUP(B47,'Participaciones  Tabla I'!$B$5:$AC$110,11,FALSE)</f>
        <v>163474</v>
      </c>
      <c r="M47" s="23">
        <f t="shared" si="28"/>
        <v>435681</v>
      </c>
      <c r="N47" s="31">
        <f t="shared" si="29"/>
        <v>3.3786989293078818E-3</v>
      </c>
      <c r="O47" s="49">
        <f t="shared" si="30"/>
        <v>1.1149706466716011E-3</v>
      </c>
      <c r="P47" s="36">
        <f>VLOOKUP(B47,'Participaciones  Tabla I'!$B$5:$AC$110,15,FALSE)</f>
        <v>262459</v>
      </c>
      <c r="Q47" s="36">
        <f>VLOOKUP(B47,'Participaciones  Tabla I'!$B$5:$AC$110,16,FALSE)</f>
        <v>250073</v>
      </c>
      <c r="R47" s="23">
        <f t="shared" si="31"/>
        <v>512532</v>
      </c>
      <c r="S47" s="21">
        <f t="shared" si="32"/>
        <v>3.1815904401581311E-3</v>
      </c>
      <c r="T47" s="21">
        <f t="shared" si="33"/>
        <v>1.0817407496537647E-3</v>
      </c>
      <c r="U47" s="21">
        <f t="shared" si="34"/>
        <v>3.5510519497401558E-3</v>
      </c>
      <c r="V47" s="22">
        <f t="shared" si="35"/>
        <v>1.5979733773830701E-4</v>
      </c>
      <c r="W47" s="21">
        <f t="shared" si="36"/>
        <v>6.3631808803162629E-5</v>
      </c>
      <c r="X47" s="20">
        <f>VLOOKUP(A47,'Participaciones  Tabla I'!$A$5:$X$110,24,FALSE)</f>
        <v>54.5529252086478</v>
      </c>
      <c r="Y47" s="20">
        <f t="shared" si="17"/>
        <v>10236.318699995747</v>
      </c>
      <c r="Z47" s="32">
        <f t="shared" si="18"/>
        <v>6.6867830397470259E-3</v>
      </c>
      <c r="AA47" s="19">
        <f t="shared" si="37"/>
        <v>1.6716957599367566E-4</v>
      </c>
      <c r="AB47" s="19">
        <f t="shared" si="38"/>
        <v>3.3750000000000004E-3</v>
      </c>
      <c r="AC47" s="71">
        <f t="shared" si="39"/>
        <v>8.0796274923325001E-3</v>
      </c>
      <c r="AD47" s="69"/>
      <c r="AE47" s="69"/>
      <c r="AF47" s="69"/>
      <c r="AG47" s="3" t="s">
        <v>249</v>
      </c>
      <c r="AH47" s="3" t="s">
        <v>247</v>
      </c>
      <c r="AI47" s="3">
        <f t="shared" si="40"/>
        <v>54.5529252086478</v>
      </c>
      <c r="AJ47" s="3" t="s">
        <v>245</v>
      </c>
      <c r="AK47" s="3" t="s">
        <v>246</v>
      </c>
      <c r="AL47" s="66">
        <f t="shared" si="41"/>
        <v>7766</v>
      </c>
      <c r="AM47" s="65" t="s">
        <v>248</v>
      </c>
      <c r="AN47" s="3" t="str">
        <f t="shared" si="22"/>
        <v>@((((54.5529252086478+2.44852)*7766/65540751.1074742)))</v>
      </c>
    </row>
    <row r="48" spans="1:40" s="3" customFormat="1" ht="13.5" x14ac:dyDescent="0.2">
      <c r="A48" s="29">
        <v>58</v>
      </c>
      <c r="B48" s="28" t="s">
        <v>49</v>
      </c>
      <c r="C48" s="20">
        <f>VLOOKUP(A48,'Participaciones  Tabla I'!A$5:C$110,3)</f>
        <v>25954</v>
      </c>
      <c r="D48" s="27">
        <f t="shared" si="23"/>
        <v>2.25273432854994E-2</v>
      </c>
      <c r="E48" s="27">
        <f t="shared" si="24"/>
        <v>1.4417499702719617E-2</v>
      </c>
      <c r="F48" s="35">
        <f>VLOOKUP(B48,'Participaciones  Tabla I'!$B$5:$AC$110,5,FALSE)</f>
        <v>64662</v>
      </c>
      <c r="G48" s="35">
        <f>VLOOKUP(B48,'Participaciones  Tabla I'!$B$5:$AC$110,6,FALSE)</f>
        <v>754229.5</v>
      </c>
      <c r="H48" s="23">
        <f t="shared" si="25"/>
        <v>818891.5</v>
      </c>
      <c r="I48" s="51">
        <f t="shared" si="26"/>
        <v>6.2177054586171222E-3</v>
      </c>
      <c r="J48" s="26">
        <f t="shared" si="27"/>
        <v>2.0518428013436506E-3</v>
      </c>
      <c r="K48" s="36">
        <f>VLOOKUP(B48,'Participaciones  Tabla I'!$B$5:$AC$110,10,FALSE)</f>
        <v>130500</v>
      </c>
      <c r="L48" s="36">
        <f>VLOOKUP(B48,'Participaciones  Tabla I'!$B$5:$AC$110,11,FALSE)</f>
        <v>920941.5</v>
      </c>
      <c r="M48" s="23">
        <f t="shared" si="28"/>
        <v>1051441.5</v>
      </c>
      <c r="N48" s="31">
        <f t="shared" si="29"/>
        <v>8.1539113945291921E-3</v>
      </c>
      <c r="O48" s="49">
        <f t="shared" si="30"/>
        <v>2.6907907601946336E-3</v>
      </c>
      <c r="P48" s="36">
        <f>VLOOKUP(B48,'Participaciones  Tabla I'!$B$5:$AC$110,15,FALSE)</f>
        <v>903072</v>
      </c>
      <c r="Q48" s="36">
        <f>VLOOKUP(B48,'Participaciones  Tabla I'!$B$5:$AC$110,16,FALSE)</f>
        <v>708659.5</v>
      </c>
      <c r="R48" s="23">
        <f t="shared" si="31"/>
        <v>1611731.5</v>
      </c>
      <c r="S48" s="21">
        <f t="shared" si="32"/>
        <v>1.0004974386968473E-2</v>
      </c>
      <c r="T48" s="21">
        <f t="shared" si="33"/>
        <v>3.401691291569281E-3</v>
      </c>
      <c r="U48" s="21">
        <f t="shared" si="34"/>
        <v>8.1443248531075652E-3</v>
      </c>
      <c r="V48" s="22">
        <f t="shared" si="35"/>
        <v>3.664946183898404E-4</v>
      </c>
      <c r="W48" s="21">
        <f t="shared" si="36"/>
        <v>2.0009948773936945E-4</v>
      </c>
      <c r="X48" s="20">
        <f>VLOOKUP(A48,'Participaciones  Tabla I'!$A$5:$X$110,24,FALSE)</f>
        <v>53.432239749830401</v>
      </c>
      <c r="Y48" s="20">
        <f t="shared" si="17"/>
        <v>38444.774971990453</v>
      </c>
      <c r="Z48" s="32">
        <f t="shared" si="18"/>
        <v>2.5113703156751412E-2</v>
      </c>
      <c r="AA48" s="19">
        <f t="shared" si="37"/>
        <v>6.2784257891878529E-4</v>
      </c>
      <c r="AB48" s="19">
        <f t="shared" si="38"/>
        <v>3.3750000000000004E-3</v>
      </c>
      <c r="AC48" s="71">
        <f t="shared" si="39"/>
        <v>1.8986936387767613E-2</v>
      </c>
      <c r="AD48" s="69"/>
      <c r="AE48" s="69"/>
      <c r="AF48" s="69"/>
      <c r="AG48" s="3" t="s">
        <v>249</v>
      </c>
      <c r="AH48" s="3" t="s">
        <v>247</v>
      </c>
      <c r="AI48" s="3">
        <f t="shared" si="40"/>
        <v>53.432239749830401</v>
      </c>
      <c r="AJ48" s="3" t="s">
        <v>245</v>
      </c>
      <c r="AK48" s="3" t="s">
        <v>246</v>
      </c>
      <c r="AL48" s="66">
        <f t="shared" si="41"/>
        <v>25954</v>
      </c>
      <c r="AM48" s="65" t="s">
        <v>248</v>
      </c>
      <c r="AN48" s="3" t="str">
        <f t="shared" si="22"/>
        <v>@((((53.4322397498304+2.44852)*25954/65540751.1074742)))</v>
      </c>
    </row>
    <row r="49" spans="1:40" s="3" customFormat="1" ht="13.5" x14ac:dyDescent="0.2">
      <c r="A49" s="29">
        <v>59</v>
      </c>
      <c r="B49" s="30" t="s">
        <v>48</v>
      </c>
      <c r="C49" s="20">
        <f>VLOOKUP(A49,'Participaciones  Tabla I'!A$5:C$110,3)</f>
        <v>66008</v>
      </c>
      <c r="D49" s="27">
        <f t="shared" si="23"/>
        <v>5.7293090683102586E-2</v>
      </c>
      <c r="E49" s="27">
        <f t="shared" si="24"/>
        <v>3.6667578037185657E-2</v>
      </c>
      <c r="F49" s="35">
        <f>VLOOKUP(B49,'Participaciones  Tabla I'!$B$5:$AC$110,5,FALSE)</f>
        <v>20797431.239999998</v>
      </c>
      <c r="G49" s="35">
        <f>VLOOKUP(B49,'Participaciones  Tabla I'!$B$5:$AC$110,6,FALSE)</f>
        <v>32458999.370000001</v>
      </c>
      <c r="H49" s="23">
        <f t="shared" si="25"/>
        <v>53256430.609999999</v>
      </c>
      <c r="I49" s="51">
        <f t="shared" si="26"/>
        <v>0.40436712227475924</v>
      </c>
      <c r="J49" s="26">
        <f t="shared" si="27"/>
        <v>0.13344115035067056</v>
      </c>
      <c r="K49" s="36">
        <f>VLOOKUP(B49,'Participaciones  Tabla I'!$B$5:$AC$110,10,FALSE)</f>
        <v>21037197.289999999</v>
      </c>
      <c r="L49" s="36">
        <f>VLOOKUP(B49,'Participaciones  Tabla I'!$B$5:$AC$110,11,FALSE)</f>
        <v>28527405.07</v>
      </c>
      <c r="M49" s="23">
        <f t="shared" si="28"/>
        <v>49564602.359999999</v>
      </c>
      <c r="N49" s="31">
        <f t="shared" si="29"/>
        <v>0.38437266928165997</v>
      </c>
      <c r="O49" s="49">
        <f t="shared" si="30"/>
        <v>0.12684298086294779</v>
      </c>
      <c r="P49" s="36">
        <f>VLOOKUP(B49,'Participaciones  Tabla I'!$B$5:$AC$110,15,FALSE)</f>
        <v>24042782.5</v>
      </c>
      <c r="Q49" s="36">
        <f>VLOOKUP(B49,'Participaciones  Tabla I'!$B$5:$AC$110,16,FALSE)</f>
        <v>34850539.630000003</v>
      </c>
      <c r="R49" s="23">
        <f t="shared" si="31"/>
        <v>58893322.130000003</v>
      </c>
      <c r="S49" s="21">
        <f t="shared" si="32"/>
        <v>0.36558581840345838</v>
      </c>
      <c r="T49" s="21">
        <f t="shared" si="33"/>
        <v>0.12429917825717586</v>
      </c>
      <c r="U49" s="21">
        <f t="shared" si="34"/>
        <v>0.38458330947079422</v>
      </c>
      <c r="V49" s="22">
        <f t="shared" si="35"/>
        <v>1.7306248926185739E-2</v>
      </c>
      <c r="W49" s="21">
        <f t="shared" si="36"/>
        <v>7.3117163680691682E-3</v>
      </c>
      <c r="X49" s="20">
        <f>VLOOKUP(A49,'Participaciones  Tabla I'!$A$5:$X$110,24,FALSE)</f>
        <v>57.637201221370603</v>
      </c>
      <c r="Y49" s="20">
        <f t="shared" si="17"/>
        <v>57362.5033311343</v>
      </c>
      <c r="Z49" s="32">
        <f t="shared" si="18"/>
        <v>3.7471538903162564E-2</v>
      </c>
      <c r="AA49" s="19">
        <f t="shared" si="37"/>
        <v>9.3678847257906413E-4</v>
      </c>
      <c r="AB49" s="19">
        <f t="shared" si="38"/>
        <v>3.3750000000000004E-3</v>
      </c>
      <c r="AC49" s="71">
        <f t="shared" si="39"/>
        <v>6.5597331804019637E-2</v>
      </c>
      <c r="AD49" s="69"/>
      <c r="AE49" s="69"/>
      <c r="AF49" s="69"/>
      <c r="AG49" s="3" t="s">
        <v>249</v>
      </c>
      <c r="AH49" s="3" t="s">
        <v>247</v>
      </c>
      <c r="AI49" s="3">
        <f t="shared" si="40"/>
        <v>57.637201221370603</v>
      </c>
      <c r="AJ49" s="3" t="s">
        <v>245</v>
      </c>
      <c r="AK49" s="3" t="s">
        <v>246</v>
      </c>
      <c r="AL49" s="66">
        <f t="shared" si="41"/>
        <v>66008</v>
      </c>
      <c r="AM49" s="65" t="s">
        <v>248</v>
      </c>
      <c r="AN49" s="3" t="str">
        <f t="shared" si="22"/>
        <v>@((((57.6372012213706+2.44852)*66008/65540751.1074742)))</v>
      </c>
    </row>
    <row r="50" spans="1:40" s="3" customFormat="1" ht="13.5" x14ac:dyDescent="0.2">
      <c r="A50" s="29">
        <v>60</v>
      </c>
      <c r="B50" s="28" t="s">
        <v>47</v>
      </c>
      <c r="C50" s="20">
        <f>VLOOKUP(A50,'Participaciones  Tabla I'!A$5:C$110,3)</f>
        <v>976</v>
      </c>
      <c r="D50" s="27">
        <f t="shared" si="23"/>
        <v>8.4714059669597803E-4</v>
      </c>
      <c r="E50" s="27">
        <f t="shared" si="24"/>
        <v>5.4216998188542594E-4</v>
      </c>
      <c r="F50" s="35">
        <f>VLOOKUP(B50,'Participaciones  Tabla I'!$B$5:$AC$110,5,FALSE)</f>
        <v>5080</v>
      </c>
      <c r="G50" s="35">
        <f>VLOOKUP(B50,'Participaciones  Tabla I'!$B$5:$AC$110,6,FALSE)</f>
        <v>0</v>
      </c>
      <c r="H50" s="23">
        <f t="shared" si="25"/>
        <v>5080</v>
      </c>
      <c r="I50" s="51">
        <f t="shared" si="26"/>
        <v>3.8571585771466645E-5</v>
      </c>
      <c r="J50" s="26">
        <f t="shared" si="27"/>
        <v>1.2728623304583993E-5</v>
      </c>
      <c r="K50" s="36">
        <f>VLOOKUP(B50,'Participaciones  Tabla I'!$B$5:$AC$110,10,FALSE)</f>
        <v>13557</v>
      </c>
      <c r="L50" s="36">
        <f>VLOOKUP(B50,'Participaciones  Tabla I'!$B$5:$AC$110,11,FALSE)</f>
        <v>0</v>
      </c>
      <c r="M50" s="23">
        <f t="shared" si="28"/>
        <v>13557</v>
      </c>
      <c r="N50" s="31">
        <f t="shared" si="29"/>
        <v>1.0513431015955929E-4</v>
      </c>
      <c r="O50" s="49">
        <f t="shared" si="30"/>
        <v>3.4694322352654569E-5</v>
      </c>
      <c r="P50" s="36">
        <f>VLOOKUP(B50,'Participaciones  Tabla I'!$B$5:$AC$110,15,FALSE)</f>
        <v>7092</v>
      </c>
      <c r="Q50" s="36">
        <f>VLOOKUP(B50,'Participaciones  Tabla I'!$B$5:$AC$110,16,FALSE)</f>
        <v>0</v>
      </c>
      <c r="R50" s="23">
        <f t="shared" si="31"/>
        <v>7092</v>
      </c>
      <c r="S50" s="21">
        <f t="shared" si="32"/>
        <v>4.402425487891774E-5</v>
      </c>
      <c r="T50" s="21">
        <f t="shared" si="33"/>
        <v>1.4968246658832033E-5</v>
      </c>
      <c r="U50" s="21">
        <f t="shared" si="34"/>
        <v>6.2391192316070586E-5</v>
      </c>
      <c r="V50" s="22">
        <f t="shared" si="35"/>
        <v>2.8076036542231762E-6</v>
      </c>
      <c r="W50" s="21">
        <f t="shared" si="36"/>
        <v>8.8048509757835486E-7</v>
      </c>
      <c r="X50" s="20">
        <f>VLOOKUP(A50,'Participaciones  Tabla I'!$A$5:$X$110,24,FALSE)</f>
        <v>53.360424298096497</v>
      </c>
      <c r="Y50" s="20">
        <f t="shared" si="17"/>
        <v>1455.9208888644173</v>
      </c>
      <c r="Z50" s="32">
        <f t="shared" si="18"/>
        <v>9.5106721392682362E-4</v>
      </c>
      <c r="AA50" s="19">
        <f t="shared" si="37"/>
        <v>2.3776680348170593E-5</v>
      </c>
      <c r="AB50" s="19">
        <f t="shared" si="38"/>
        <v>3.3750000000000004E-3</v>
      </c>
      <c r="AC50" s="71">
        <f t="shared" si="39"/>
        <v>3.9446347509853987E-3</v>
      </c>
      <c r="AD50" s="69"/>
      <c r="AE50" s="69"/>
      <c r="AF50" s="69"/>
      <c r="AG50" s="3" t="s">
        <v>249</v>
      </c>
      <c r="AH50" s="3" t="s">
        <v>247</v>
      </c>
      <c r="AI50" s="3">
        <f t="shared" si="40"/>
        <v>53.360424298096497</v>
      </c>
      <c r="AJ50" s="3" t="s">
        <v>245</v>
      </c>
      <c r="AK50" s="3" t="s">
        <v>246</v>
      </c>
      <c r="AL50" s="66">
        <f t="shared" si="41"/>
        <v>976</v>
      </c>
      <c r="AM50" s="65" t="s">
        <v>248</v>
      </c>
      <c r="AN50" s="3" t="str">
        <f t="shared" si="22"/>
        <v>@((((53.3604242980965+2.44852)*976/65540751.1074742)))</v>
      </c>
    </row>
    <row r="51" spans="1:40" s="3" customFormat="1" ht="13.5" x14ac:dyDescent="0.2">
      <c r="A51" s="29">
        <v>62</v>
      </c>
      <c r="B51" s="28" t="s">
        <v>45</v>
      </c>
      <c r="C51" s="20">
        <f>VLOOKUP(A51,'Participaciones  Tabla I'!A$5:C$110,3)</f>
        <v>4962</v>
      </c>
      <c r="D51" s="27">
        <f t="shared" si="23"/>
        <v>4.3068766811531177E-3</v>
      </c>
      <c r="E51" s="27">
        <f t="shared" si="24"/>
        <v>2.7564010759379954E-3</v>
      </c>
      <c r="F51" s="35">
        <f>VLOOKUP(B51,'Participaciones  Tabla I'!$B$5:$AC$110,5,FALSE)</f>
        <v>28230</v>
      </c>
      <c r="G51" s="35">
        <f>VLOOKUP(B51,'Participaciones  Tabla I'!$B$5:$AC$110,6,FALSE)</f>
        <v>4383</v>
      </c>
      <c r="H51" s="23">
        <f t="shared" si="25"/>
        <v>32613</v>
      </c>
      <c r="I51" s="51">
        <f t="shared" si="26"/>
        <v>2.4762502495370904E-4</v>
      </c>
      <c r="J51" s="26">
        <f t="shared" si="27"/>
        <v>8.1716258234723984E-5</v>
      </c>
      <c r="K51" s="36">
        <f>VLOOKUP(B51,'Participaciones  Tabla I'!$B$5:$AC$110,10,FALSE)</f>
        <v>2240</v>
      </c>
      <c r="L51" s="36">
        <f>VLOOKUP(B51,'Participaciones  Tabla I'!$B$5:$AC$110,11,FALSE)</f>
        <v>51700</v>
      </c>
      <c r="M51" s="23">
        <f t="shared" si="28"/>
        <v>53940</v>
      </c>
      <c r="N51" s="31">
        <f t="shared" si="29"/>
        <v>4.1830380541466608E-4</v>
      </c>
      <c r="O51" s="49">
        <f t="shared" si="30"/>
        <v>1.3804025578683982E-4</v>
      </c>
      <c r="P51" s="36">
        <f>VLOOKUP(B51,'Participaciones  Tabla I'!$B$5:$AC$110,15,FALSE)</f>
        <v>83840</v>
      </c>
      <c r="Q51" s="36">
        <f>VLOOKUP(B51,'Participaciones  Tabla I'!$B$5:$AC$110,16,FALSE)</f>
        <v>20662</v>
      </c>
      <c r="R51" s="23">
        <f t="shared" si="31"/>
        <v>104502</v>
      </c>
      <c r="S51" s="21">
        <f t="shared" si="32"/>
        <v>6.4870596212022861E-4</v>
      </c>
      <c r="T51" s="21">
        <f t="shared" si="33"/>
        <v>2.2056002712087774E-4</v>
      </c>
      <c r="U51" s="21">
        <f t="shared" si="34"/>
        <v>4.4031654114244157E-4</v>
      </c>
      <c r="V51" s="22">
        <f t="shared" si="35"/>
        <v>1.9814244351409871E-5</v>
      </c>
      <c r="W51" s="21">
        <f t="shared" si="36"/>
        <v>1.2974119242404572E-5</v>
      </c>
      <c r="X51" s="20">
        <f>VLOOKUP(A51,'Participaciones  Tabla I'!$A$5:$X$110,24,FALSE)</f>
        <v>53.861120986884899</v>
      </c>
      <c r="Y51" s="20">
        <f t="shared" si="17"/>
        <v>7040.1887317440269</v>
      </c>
      <c r="Z51" s="32">
        <f t="shared" si="18"/>
        <v>4.5989399106989154E-3</v>
      </c>
      <c r="AA51" s="19">
        <f t="shared" si="37"/>
        <v>1.149734977674729E-4</v>
      </c>
      <c r="AB51" s="19">
        <f t="shared" si="38"/>
        <v>3.3750000000000004E-3</v>
      </c>
      <c r="AC51" s="71">
        <f t="shared" si="39"/>
        <v>6.2791629372992829E-3</v>
      </c>
      <c r="AD51" s="69"/>
      <c r="AE51" s="69"/>
      <c r="AF51" s="69"/>
      <c r="AG51" s="3" t="s">
        <v>249</v>
      </c>
      <c r="AH51" s="3" t="s">
        <v>247</v>
      </c>
      <c r="AI51" s="3">
        <f t="shared" si="40"/>
        <v>53.861120986884899</v>
      </c>
      <c r="AJ51" s="3" t="s">
        <v>245</v>
      </c>
      <c r="AK51" s="3" t="s">
        <v>246</v>
      </c>
      <c r="AL51" s="66">
        <f t="shared" si="41"/>
        <v>4962</v>
      </c>
      <c r="AM51" s="65" t="s">
        <v>248</v>
      </c>
      <c r="AN51" s="3" t="str">
        <f t="shared" si="22"/>
        <v>@((((53.8611209868849+2.44852)*4962/65540751.1074742)))</v>
      </c>
    </row>
    <row r="52" spans="1:40" s="3" customFormat="1" ht="13.5" x14ac:dyDescent="0.2">
      <c r="A52" s="29">
        <v>63</v>
      </c>
      <c r="B52" s="28" t="s">
        <v>44</v>
      </c>
      <c r="C52" s="20">
        <f>VLOOKUP(A52,'Participaciones  Tabla I'!A$5:C$110,3)</f>
        <v>5631</v>
      </c>
      <c r="D52" s="27">
        <f t="shared" si="23"/>
        <v>4.8875498975359142E-3</v>
      </c>
      <c r="E52" s="27">
        <f t="shared" si="24"/>
        <v>3.128031934422985E-3</v>
      </c>
      <c r="F52" s="35">
        <f>VLOOKUP(B52,'Participaciones  Tabla I'!$B$5:$AC$110,5,FALSE)</f>
        <v>47675</v>
      </c>
      <c r="G52" s="35">
        <f>VLOOKUP(B52,'Participaciones  Tabla I'!$B$5:$AC$110,6,FALSE)</f>
        <v>314</v>
      </c>
      <c r="H52" s="23">
        <f t="shared" si="25"/>
        <v>47989</v>
      </c>
      <c r="I52" s="51">
        <f t="shared" si="26"/>
        <v>3.6437240739899861E-4</v>
      </c>
      <c r="J52" s="26">
        <f t="shared" si="27"/>
        <v>1.2024289444166955E-4</v>
      </c>
      <c r="K52" s="36">
        <f>VLOOKUP(B52,'Participaciones  Tabla I'!$B$5:$AC$110,10,FALSE)</f>
        <v>63670</v>
      </c>
      <c r="L52" s="36">
        <f>VLOOKUP(B52,'Participaciones  Tabla I'!$B$5:$AC$110,11,FALSE)</f>
        <v>40700</v>
      </c>
      <c r="M52" s="23">
        <f t="shared" si="28"/>
        <v>104370</v>
      </c>
      <c r="N52" s="31">
        <f t="shared" si="29"/>
        <v>8.0938761904205975E-4</v>
      </c>
      <c r="O52" s="49">
        <f t="shared" si="30"/>
        <v>2.6709791428387972E-4</v>
      </c>
      <c r="P52" s="36">
        <f>VLOOKUP(B52,'Participaciones  Tabla I'!$B$5:$AC$110,15,FALSE)</f>
        <v>57225</v>
      </c>
      <c r="Q52" s="36">
        <f>VLOOKUP(B52,'Participaciones  Tabla I'!$B$5:$AC$110,16,FALSE)</f>
        <v>530</v>
      </c>
      <c r="R52" s="23">
        <f t="shared" si="31"/>
        <v>57755</v>
      </c>
      <c r="S52" s="21">
        <f t="shared" si="32"/>
        <v>3.5851957706315482E-4</v>
      </c>
      <c r="T52" s="21">
        <f t="shared" si="33"/>
        <v>1.2189665620147265E-4</v>
      </c>
      <c r="U52" s="21">
        <f t="shared" si="34"/>
        <v>5.0923746492702196E-4</v>
      </c>
      <c r="V52" s="22">
        <f t="shared" si="35"/>
        <v>2.2915685921715988E-5</v>
      </c>
      <c r="W52" s="21">
        <f t="shared" si="36"/>
        <v>7.1703915412630966E-6</v>
      </c>
      <c r="X52" s="20">
        <f>VLOOKUP(A52,'Participaciones  Tabla I'!$A$5:$X$110,24,FALSE)</f>
        <v>53.765815015636697</v>
      </c>
      <c r="Y52" s="20">
        <f t="shared" si="17"/>
        <v>8067.5186861958764</v>
      </c>
      <c r="Z52" s="32">
        <f t="shared" si="18"/>
        <v>5.2700339550505798E-3</v>
      </c>
      <c r="AA52" s="19">
        <f t="shared" si="37"/>
        <v>1.3175084887626451E-4</v>
      </c>
      <c r="AB52" s="19">
        <f t="shared" si="38"/>
        <v>3.3750000000000004E-3</v>
      </c>
      <c r="AC52" s="71">
        <f t="shared" si="39"/>
        <v>6.6648688607622289E-3</v>
      </c>
      <c r="AD52" s="69"/>
      <c r="AE52" s="69"/>
      <c r="AF52" s="69"/>
      <c r="AG52" s="3" t="s">
        <v>249</v>
      </c>
      <c r="AH52" s="3" t="s">
        <v>247</v>
      </c>
      <c r="AI52" s="3">
        <f t="shared" si="40"/>
        <v>53.765815015636697</v>
      </c>
      <c r="AJ52" s="3" t="s">
        <v>245</v>
      </c>
      <c r="AK52" s="3" t="s">
        <v>246</v>
      </c>
      <c r="AL52" s="66">
        <f t="shared" si="41"/>
        <v>5631</v>
      </c>
      <c r="AM52" s="65" t="s">
        <v>248</v>
      </c>
      <c r="AN52" s="3" t="str">
        <f t="shared" si="22"/>
        <v>@((((53.7658150156367+2.44852)*5631/65540751.1074742)))</v>
      </c>
    </row>
    <row r="53" spans="1:40" s="3" customFormat="1" ht="13.5" x14ac:dyDescent="0.2">
      <c r="A53" s="29">
        <v>64</v>
      </c>
      <c r="B53" s="28" t="s">
        <v>43</v>
      </c>
      <c r="C53" s="20">
        <f>VLOOKUP(A53,'Participaciones  Tabla I'!A$5:C$110,3)</f>
        <v>1701</v>
      </c>
      <c r="D53" s="27">
        <f t="shared" si="23"/>
        <v>1.4764202407580519E-3</v>
      </c>
      <c r="E53" s="27">
        <f t="shared" si="24"/>
        <v>9.4490895408515328E-4</v>
      </c>
      <c r="F53" s="35">
        <f>VLOOKUP(B53,'Participaciones  Tabla I'!$B$5:$AC$110,5,FALSE)</f>
        <v>0</v>
      </c>
      <c r="G53" s="35">
        <f>VLOOKUP(B53,'Participaciones  Tabla I'!$B$5:$AC$110,6,FALSE)</f>
        <v>0</v>
      </c>
      <c r="H53" s="23">
        <f t="shared" si="25"/>
        <v>0</v>
      </c>
      <c r="I53" s="51">
        <f t="shared" si="26"/>
        <v>0</v>
      </c>
      <c r="J53" s="26">
        <f t="shared" si="27"/>
        <v>0</v>
      </c>
      <c r="K53" s="36">
        <f>VLOOKUP(B53,'Participaciones  Tabla I'!$B$5:$AC$110,10,FALSE)</f>
        <v>0</v>
      </c>
      <c r="L53" s="36">
        <f>VLOOKUP(B53,'Participaciones  Tabla I'!$B$5:$AC$110,11,FALSE)</f>
        <v>0</v>
      </c>
      <c r="M53" s="23">
        <f t="shared" si="28"/>
        <v>0</v>
      </c>
      <c r="N53" s="31">
        <f t="shared" si="29"/>
        <v>0</v>
      </c>
      <c r="O53" s="49">
        <f t="shared" si="30"/>
        <v>0</v>
      </c>
      <c r="P53" s="36">
        <f>VLOOKUP(B53,'Participaciones  Tabla I'!$B$5:$AC$110,15,FALSE)</f>
        <v>0</v>
      </c>
      <c r="Q53" s="36">
        <f>VLOOKUP(B53,'Participaciones  Tabla I'!$B$5:$AC$110,16,FALSE)</f>
        <v>0</v>
      </c>
      <c r="R53" s="23">
        <f t="shared" si="31"/>
        <v>0</v>
      </c>
      <c r="S53" s="21">
        <f t="shared" si="32"/>
        <v>0</v>
      </c>
      <c r="T53" s="21">
        <f t="shared" si="33"/>
        <v>0</v>
      </c>
      <c r="U53" s="21">
        <f t="shared" si="34"/>
        <v>0</v>
      </c>
      <c r="V53" s="22">
        <f t="shared" si="35"/>
        <v>0</v>
      </c>
      <c r="W53" s="21">
        <f t="shared" si="36"/>
        <v>0</v>
      </c>
      <c r="X53" s="20">
        <f>VLOOKUP(A53,'Participaciones  Tabla I'!$A$5:$X$110,24,FALSE)</f>
        <v>53.841807072409097</v>
      </c>
      <c r="Y53" s="20">
        <f t="shared" si="17"/>
        <v>2418.1975463275548</v>
      </c>
      <c r="Z53" s="32">
        <f t="shared" si="18"/>
        <v>1.5796657776538049E-3</v>
      </c>
      <c r="AA53" s="19">
        <f t="shared" si="37"/>
        <v>3.9491644441345128E-5</v>
      </c>
      <c r="AB53" s="19">
        <f t="shared" si="38"/>
        <v>3.3750000000000004E-3</v>
      </c>
      <c r="AC53" s="71">
        <f t="shared" si="39"/>
        <v>4.3594005985264986E-3</v>
      </c>
      <c r="AD53" s="69"/>
      <c r="AE53" s="69"/>
      <c r="AF53" s="69"/>
      <c r="AG53" s="3" t="s">
        <v>249</v>
      </c>
      <c r="AH53" s="3" t="s">
        <v>247</v>
      </c>
      <c r="AI53" s="3">
        <f t="shared" si="40"/>
        <v>53.841807072409097</v>
      </c>
      <c r="AJ53" s="3" t="s">
        <v>245</v>
      </c>
      <c r="AK53" s="3" t="s">
        <v>246</v>
      </c>
      <c r="AL53" s="66">
        <f t="shared" si="41"/>
        <v>1701</v>
      </c>
      <c r="AM53" s="65" t="s">
        <v>248</v>
      </c>
      <c r="AN53" s="3" t="str">
        <f t="shared" si="22"/>
        <v>@((((53.8418070724091+2.44852)*1701/65540751.1074742)))</v>
      </c>
    </row>
    <row r="54" spans="1:40" s="3" customFormat="1" ht="13.5" x14ac:dyDescent="0.2">
      <c r="A54" s="29">
        <v>66</v>
      </c>
      <c r="B54" s="28" t="s">
        <v>41</v>
      </c>
      <c r="C54" s="20">
        <f>VLOOKUP(A54,'Participaciones  Tabla I'!A$5:C$110,3)</f>
        <v>4220</v>
      </c>
      <c r="D54" s="27">
        <f t="shared" si="23"/>
        <v>3.6628415144026919E-3</v>
      </c>
      <c r="E54" s="27">
        <f t="shared" si="24"/>
        <v>2.3442185692177228E-3</v>
      </c>
      <c r="F54" s="35">
        <f>VLOOKUP(B54,'Participaciones  Tabla I'!$B$5:$AC$110,5,FALSE)</f>
        <v>195598.8</v>
      </c>
      <c r="G54" s="35">
        <f>VLOOKUP(B54,'Participaciones  Tabla I'!$B$5:$AC$110,6,FALSE)</f>
        <v>13865</v>
      </c>
      <c r="H54" s="23">
        <f t="shared" si="25"/>
        <v>209463.8</v>
      </c>
      <c r="I54" s="51">
        <f t="shared" si="26"/>
        <v>1.5904234109679794E-3</v>
      </c>
      <c r="J54" s="26">
        <f t="shared" si="27"/>
        <v>5.2483972561943317E-4</v>
      </c>
      <c r="K54" s="36">
        <f>VLOOKUP(B54,'Participaciones  Tabla I'!$B$5:$AC$110,10,FALSE)</f>
        <v>232801.6</v>
      </c>
      <c r="L54" s="36">
        <f>VLOOKUP(B54,'Participaciones  Tabla I'!$B$5:$AC$110,11,FALSE)</f>
        <v>7077.5</v>
      </c>
      <c r="M54" s="23">
        <f t="shared" si="28"/>
        <v>239879.1</v>
      </c>
      <c r="N54" s="31">
        <f t="shared" si="29"/>
        <v>1.8602584421476684E-3</v>
      </c>
      <c r="O54" s="49">
        <f t="shared" si="30"/>
        <v>6.138852859087306E-4</v>
      </c>
      <c r="P54" s="36">
        <f>VLOOKUP(B54,'Participaciones  Tabla I'!$B$5:$AC$110,15,FALSE)</f>
        <v>355436</v>
      </c>
      <c r="Q54" s="36">
        <f>VLOOKUP(B54,'Participaciones  Tabla I'!$B$5:$AC$110,16,FALSE)</f>
        <v>10620</v>
      </c>
      <c r="R54" s="23">
        <f t="shared" si="31"/>
        <v>366056</v>
      </c>
      <c r="S54" s="21">
        <f t="shared" si="32"/>
        <v>2.2723269379522153E-3</v>
      </c>
      <c r="T54" s="21">
        <f t="shared" si="33"/>
        <v>7.7259115890375332E-4</v>
      </c>
      <c r="U54" s="21">
        <f t="shared" si="34"/>
        <v>1.911316170431917E-3</v>
      </c>
      <c r="V54" s="22">
        <f t="shared" si="35"/>
        <v>8.6009227669436264E-5</v>
      </c>
      <c r="W54" s="21">
        <f t="shared" si="36"/>
        <v>4.5446538759044306E-5</v>
      </c>
      <c r="X54" s="20">
        <f>VLOOKUP(A54,'Participaciones  Tabla I'!$A$5:$X$110,24,FALSE)</f>
        <v>51.8906868964079</v>
      </c>
      <c r="Y54" s="20">
        <f t="shared" si="17"/>
        <v>7198.1214688662976</v>
      </c>
      <c r="Z54" s="32">
        <f t="shared" si="18"/>
        <v>4.7021080494566965E-3</v>
      </c>
      <c r="AA54" s="19">
        <f t="shared" si="37"/>
        <v>1.1755270123641742E-4</v>
      </c>
      <c r="AB54" s="19">
        <f t="shared" si="38"/>
        <v>3.3750000000000004E-3</v>
      </c>
      <c r="AC54" s="71">
        <f t="shared" si="39"/>
        <v>5.9682270368826215E-3</v>
      </c>
      <c r="AD54" s="69"/>
      <c r="AE54" s="69"/>
      <c r="AF54" s="69"/>
      <c r="AG54" s="3" t="s">
        <v>249</v>
      </c>
      <c r="AH54" s="3" t="s">
        <v>247</v>
      </c>
      <c r="AI54" s="3">
        <f t="shared" si="40"/>
        <v>51.8906868964079</v>
      </c>
      <c r="AJ54" s="3" t="s">
        <v>245</v>
      </c>
      <c r="AK54" s="3" t="s">
        <v>246</v>
      </c>
      <c r="AL54" s="66">
        <f t="shared" si="41"/>
        <v>4220</v>
      </c>
      <c r="AM54" s="65" t="s">
        <v>248</v>
      </c>
      <c r="AN54" s="3" t="str">
        <f t="shared" si="22"/>
        <v>@((((51.8906868964079+2.44852)*4220/65540751.1074742)))</v>
      </c>
    </row>
    <row r="55" spans="1:40" s="3" customFormat="1" ht="13.5" x14ac:dyDescent="0.2">
      <c r="A55" s="29">
        <v>69</v>
      </c>
      <c r="B55" s="28" t="s">
        <v>38</v>
      </c>
      <c r="C55" s="20">
        <f>VLOOKUP(A55,'Participaciones  Tabla I'!A$5:C$110,3)</f>
        <v>8967</v>
      </c>
      <c r="D55" s="27">
        <f t="shared" si="23"/>
        <v>7.7831042321442985E-3</v>
      </c>
      <c r="E55" s="27">
        <f t="shared" si="24"/>
        <v>4.9811867085723513E-3</v>
      </c>
      <c r="F55" s="35">
        <f>VLOOKUP(B55,'Participaciones  Tabla I'!$B$5:$AC$110,5,FALSE)</f>
        <v>50318</v>
      </c>
      <c r="G55" s="35">
        <f>VLOOKUP(B55,'Participaciones  Tabla I'!$B$5:$AC$110,6,FALSE)</f>
        <v>735</v>
      </c>
      <c r="H55" s="23">
        <f t="shared" si="25"/>
        <v>51053</v>
      </c>
      <c r="I55" s="51">
        <f t="shared" si="26"/>
        <v>3.8763684417139502E-4</v>
      </c>
      <c r="J55" s="26">
        <f t="shared" si="27"/>
        <v>1.2792015857656037E-4</v>
      </c>
      <c r="K55" s="36">
        <f>VLOOKUP(B55,'Participaciones  Tabla I'!$B$5:$AC$110,10,FALSE)</f>
        <v>1010</v>
      </c>
      <c r="L55" s="36">
        <f>VLOOKUP(B55,'Participaciones  Tabla I'!$B$5:$AC$110,11,FALSE)</f>
        <v>1050</v>
      </c>
      <c r="M55" s="23">
        <f t="shared" si="28"/>
        <v>2060</v>
      </c>
      <c r="N55" s="31">
        <f t="shared" si="29"/>
        <v>1.5975265835265336E-5</v>
      </c>
      <c r="O55" s="49">
        <f t="shared" si="30"/>
        <v>5.2718377256375613E-6</v>
      </c>
      <c r="P55" s="36">
        <f>VLOOKUP(B55,'Participaciones  Tabla I'!$B$5:$AC$110,15,FALSE)</f>
        <v>22345</v>
      </c>
      <c r="Q55" s="36">
        <f>VLOOKUP(B55,'Participaciones  Tabla I'!$B$5:$AC$110,16,FALSE)</f>
        <v>12380</v>
      </c>
      <c r="R55" s="23">
        <f t="shared" si="31"/>
        <v>34725</v>
      </c>
      <c r="S55" s="21">
        <f t="shared" si="32"/>
        <v>2.1555869298793266E-4</v>
      </c>
      <c r="T55" s="21">
        <f t="shared" si="33"/>
        <v>7.3289955615897105E-5</v>
      </c>
      <c r="U55" s="21">
        <f t="shared" si="34"/>
        <v>2.0648195191809503E-4</v>
      </c>
      <c r="V55" s="22">
        <f t="shared" si="35"/>
        <v>9.2916878363142762E-6</v>
      </c>
      <c r="W55" s="21">
        <f t="shared" si="36"/>
        <v>4.3111738597586532E-6</v>
      </c>
      <c r="X55" s="20">
        <f>VLOOKUP(A55,'Participaciones  Tabla I'!$A$5:$X$110,24,FALSE)</f>
        <v>52.165796274229599</v>
      </c>
      <c r="Y55" s="20">
        <f t="shared" si="17"/>
        <v>14935.973780187944</v>
      </c>
      <c r="Z55" s="32">
        <f t="shared" si="18"/>
        <v>9.756790412896045E-3</v>
      </c>
      <c r="AA55" s="19">
        <f t="shared" si="37"/>
        <v>2.4391976032240114E-4</v>
      </c>
      <c r="AB55" s="19">
        <f t="shared" si="38"/>
        <v>3.3750000000000004E-3</v>
      </c>
      <c r="AC55" s="71">
        <f t="shared" si="39"/>
        <v>8.6137093305908262E-3</v>
      </c>
      <c r="AD55" s="69"/>
      <c r="AE55" s="69"/>
      <c r="AF55" s="69"/>
      <c r="AG55" s="3" t="s">
        <v>249</v>
      </c>
      <c r="AH55" s="3" t="s">
        <v>247</v>
      </c>
      <c r="AI55" s="3">
        <f t="shared" si="40"/>
        <v>52.165796274229599</v>
      </c>
      <c r="AJ55" s="3" t="s">
        <v>245</v>
      </c>
      <c r="AK55" s="3" t="s">
        <v>246</v>
      </c>
      <c r="AL55" s="66">
        <f t="shared" si="41"/>
        <v>8967</v>
      </c>
      <c r="AM55" s="65" t="s">
        <v>248</v>
      </c>
      <c r="AN55" s="3" t="str">
        <f t="shared" si="22"/>
        <v>@((((52.1657962742296+2.44852)*8967/65540751.1074742)))</v>
      </c>
    </row>
    <row r="56" spans="1:40" s="3" customFormat="1" ht="13.5" x14ac:dyDescent="0.2">
      <c r="A56" s="29">
        <v>70</v>
      </c>
      <c r="B56" s="28" t="s">
        <v>37</v>
      </c>
      <c r="C56" s="20">
        <f>VLOOKUP(A56,'Participaciones  Tabla I'!A$5:C$110,3)</f>
        <v>3971</v>
      </c>
      <c r="D56" s="27">
        <f t="shared" si="23"/>
        <v>3.4467165056144763E-3</v>
      </c>
      <c r="E56" s="27">
        <f t="shared" si="24"/>
        <v>2.2058985635932649E-3</v>
      </c>
      <c r="F56" s="35">
        <f>VLOOKUP(B56,'Participaciones  Tabla I'!$B$5:$AC$110,5,FALSE)</f>
        <v>102897.32</v>
      </c>
      <c r="G56" s="35">
        <f>VLOOKUP(B56,'Participaciones  Tabla I'!$B$5:$AC$110,6,FALSE)</f>
        <v>536345</v>
      </c>
      <c r="H56" s="23">
        <f t="shared" si="25"/>
        <v>639242.32000000007</v>
      </c>
      <c r="I56" s="51">
        <f t="shared" si="26"/>
        <v>4.8536594438250659E-3</v>
      </c>
      <c r="J56" s="26">
        <f t="shared" si="27"/>
        <v>1.6017076164622718E-3</v>
      </c>
      <c r="K56" s="36">
        <f>VLOOKUP(B56,'Participaciones  Tabla I'!$B$5:$AC$110,10,FALSE)</f>
        <v>82675.929999999993</v>
      </c>
      <c r="L56" s="36">
        <f>VLOOKUP(B56,'Participaciones  Tabla I'!$B$5:$AC$110,11,FALSE)</f>
        <v>336122.77</v>
      </c>
      <c r="M56" s="23">
        <f t="shared" si="28"/>
        <v>418798.7</v>
      </c>
      <c r="N56" s="31">
        <f t="shared" si="29"/>
        <v>3.2477769727978331E-3</v>
      </c>
      <c r="O56" s="49">
        <f t="shared" si="30"/>
        <v>1.0717664010232849E-3</v>
      </c>
      <c r="P56" s="36">
        <f>VLOOKUP(B56,'Participaciones  Tabla I'!$B$5:$AC$110,15,FALSE)</f>
        <v>76656.7</v>
      </c>
      <c r="Q56" s="36">
        <f>VLOOKUP(B56,'Participaciones  Tabla I'!$B$5:$AC$110,16,FALSE)</f>
        <v>390060</v>
      </c>
      <c r="R56" s="23">
        <f t="shared" si="31"/>
        <v>466716.7</v>
      </c>
      <c r="S56" s="21">
        <f t="shared" si="32"/>
        <v>2.8971876701984474E-3</v>
      </c>
      <c r="T56" s="21">
        <f t="shared" si="33"/>
        <v>9.8504380786747225E-4</v>
      </c>
      <c r="U56" s="21">
        <f t="shared" si="34"/>
        <v>3.658517825353029E-3</v>
      </c>
      <c r="V56" s="22">
        <f t="shared" si="35"/>
        <v>1.6463330214088631E-4</v>
      </c>
      <c r="W56" s="21">
        <f t="shared" si="36"/>
        <v>5.7943753403968949E-5</v>
      </c>
      <c r="X56" s="20">
        <f>VLOOKUP(A56,'Participaciones  Tabla I'!$A$5:$X$110,24,FALSE)</f>
        <v>54.558086766794098</v>
      </c>
      <c r="Y56" s="20">
        <f t="shared" si="17"/>
        <v>5231.1673325832244</v>
      </c>
      <c r="Z56" s="32">
        <f t="shared" si="18"/>
        <v>3.4172129671588601E-3</v>
      </c>
      <c r="AA56" s="19">
        <f t="shared" si="37"/>
        <v>8.5430324178971509E-5</v>
      </c>
      <c r="AB56" s="19">
        <f t="shared" si="38"/>
        <v>3.3750000000000004E-3</v>
      </c>
      <c r="AC56" s="71">
        <f t="shared" si="39"/>
        <v>5.8889059433170927E-3</v>
      </c>
      <c r="AD56" s="69"/>
      <c r="AE56" s="69"/>
      <c r="AF56" s="69"/>
      <c r="AG56" s="3" t="s">
        <v>249</v>
      </c>
      <c r="AH56" s="3" t="s">
        <v>247</v>
      </c>
      <c r="AI56" s="3">
        <f t="shared" si="40"/>
        <v>54.558086766794098</v>
      </c>
      <c r="AJ56" s="3" t="s">
        <v>245</v>
      </c>
      <c r="AK56" s="3" t="s">
        <v>246</v>
      </c>
      <c r="AL56" s="66">
        <f t="shared" si="41"/>
        <v>3971</v>
      </c>
      <c r="AM56" s="65" t="s">
        <v>248</v>
      </c>
      <c r="AN56" s="3" t="str">
        <f t="shared" si="22"/>
        <v>@((((54.5580867667941+2.44852)*3971/65540751.1074742)))</v>
      </c>
    </row>
    <row r="57" spans="1:40" s="3" customFormat="1" ht="13.5" x14ac:dyDescent="0.2">
      <c r="A57" s="29">
        <v>71</v>
      </c>
      <c r="B57" s="28" t="s">
        <v>36</v>
      </c>
      <c r="C57" s="20">
        <f>VLOOKUP(A57,'Participaciones  Tabla I'!A$5:C$110,3)</f>
        <v>1949</v>
      </c>
      <c r="D57" s="27">
        <f t="shared" si="23"/>
        <v>1.6916772776234235E-3</v>
      </c>
      <c r="E57" s="27">
        <f t="shared" si="24"/>
        <v>1.082673457678991E-3</v>
      </c>
      <c r="F57" s="35">
        <f>VLOOKUP(B57,'Participaciones  Tabla I'!$B$5:$AC$110,5,FALSE)</f>
        <v>13901.9</v>
      </c>
      <c r="G57" s="35">
        <f>VLOOKUP(B57,'Participaciones  Tabla I'!$B$5:$AC$110,6,FALSE)</f>
        <v>0</v>
      </c>
      <c r="H57" s="23">
        <f t="shared" si="25"/>
        <v>13901.9</v>
      </c>
      <c r="I57" s="51">
        <f t="shared" si="26"/>
        <v>1.0555478902290398E-4</v>
      </c>
      <c r="J57" s="26">
        <f t="shared" si="27"/>
        <v>3.4833080377558311E-5</v>
      </c>
      <c r="K57" s="36">
        <f>VLOOKUP(B57,'Participaciones  Tabla I'!$B$5:$AC$110,10,FALSE)</f>
        <v>22964.26</v>
      </c>
      <c r="L57" s="36">
        <f>VLOOKUP(B57,'Participaciones  Tabla I'!$B$5:$AC$110,11,FALSE)</f>
        <v>1050</v>
      </c>
      <c r="M57" s="23">
        <f t="shared" si="28"/>
        <v>24014.26</v>
      </c>
      <c r="N57" s="31">
        <f t="shared" si="29"/>
        <v>1.8623018802775673E-4</v>
      </c>
      <c r="O57" s="49">
        <f t="shared" si="30"/>
        <v>6.1455962049159724E-5</v>
      </c>
      <c r="P57" s="36">
        <f>VLOOKUP(B57,'Participaciones  Tabla I'!$B$5:$AC$110,15,FALSE)</f>
        <v>8835.5</v>
      </c>
      <c r="Q57" s="36">
        <f>VLOOKUP(B57,'Participaciones  Tabla I'!$B$5:$AC$110,16,FALSE)</f>
        <v>0</v>
      </c>
      <c r="R57" s="23">
        <f t="shared" si="31"/>
        <v>8835.5</v>
      </c>
      <c r="S57" s="21">
        <f t="shared" si="32"/>
        <v>5.4847194583005875E-5</v>
      </c>
      <c r="T57" s="21">
        <f t="shared" si="33"/>
        <v>1.8648046158221998E-5</v>
      </c>
      <c r="U57" s="21">
        <f t="shared" si="34"/>
        <v>1.1493708858494003E-4</v>
      </c>
      <c r="V57" s="22">
        <f t="shared" si="35"/>
        <v>5.1721689863223013E-6</v>
      </c>
      <c r="W57" s="21">
        <f t="shared" si="36"/>
        <v>1.0969438916601175E-6</v>
      </c>
      <c r="X57" s="20">
        <f>VLOOKUP(A57,'Participaciones  Tabla I'!$A$5:$X$110,24,FALSE)</f>
        <v>52.130863354221503</v>
      </c>
      <c r="Y57" s="20">
        <f t="shared" si="17"/>
        <v>3256.2845301738025</v>
      </c>
      <c r="Z57" s="32">
        <f t="shared" si="18"/>
        <v>2.1271385550906932E-3</v>
      </c>
      <c r="AA57" s="19">
        <f t="shared" si="37"/>
        <v>5.3178463877267332E-5</v>
      </c>
      <c r="AB57" s="19">
        <f t="shared" si="38"/>
        <v>3.3750000000000004E-3</v>
      </c>
      <c r="AC57" s="71">
        <f t="shared" si="39"/>
        <v>4.5171210344342409E-3</v>
      </c>
      <c r="AD57" s="69"/>
      <c r="AE57" s="69"/>
      <c r="AF57" s="69"/>
      <c r="AG57" s="3" t="s">
        <v>249</v>
      </c>
      <c r="AH57" s="3" t="s">
        <v>247</v>
      </c>
      <c r="AI57" s="3">
        <f t="shared" si="40"/>
        <v>52.130863354221503</v>
      </c>
      <c r="AJ57" s="3" t="s">
        <v>245</v>
      </c>
      <c r="AK57" s="3" t="s">
        <v>246</v>
      </c>
      <c r="AL57" s="66">
        <f t="shared" si="41"/>
        <v>1949</v>
      </c>
      <c r="AM57" s="65" t="s">
        <v>248</v>
      </c>
      <c r="AN57" s="3" t="str">
        <f t="shared" si="22"/>
        <v>@((((52.1308633542215+2.44852)*1949/65540751.1074742)))</v>
      </c>
    </row>
    <row r="58" spans="1:40" s="3" customFormat="1" ht="13.5" x14ac:dyDescent="0.2">
      <c r="A58" s="29">
        <v>72</v>
      </c>
      <c r="B58" s="30" t="s">
        <v>35</v>
      </c>
      <c r="C58" s="20">
        <f>VLOOKUP(A58,'Participaciones  Tabla I'!A$5:C$110,3)</f>
        <v>1857</v>
      </c>
      <c r="D58" s="27">
        <f t="shared" si="23"/>
        <v>1.6118238607217533E-3</v>
      </c>
      <c r="E58" s="27">
        <f t="shared" si="24"/>
        <v>1.031567270861922E-3</v>
      </c>
      <c r="F58" s="35">
        <f>VLOOKUP(B58,'Participaciones  Tabla I'!$B$5:$AC$110,5,FALSE)</f>
        <v>18648</v>
      </c>
      <c r="G58" s="35">
        <f>VLOOKUP(B58,'Participaciones  Tabla I'!$B$5:$AC$110,6,FALSE)</f>
        <v>33375</v>
      </c>
      <c r="H58" s="23">
        <f t="shared" si="25"/>
        <v>52023</v>
      </c>
      <c r="I58" s="51">
        <f t="shared" si="26"/>
        <v>3.9500189106082861E-4</v>
      </c>
      <c r="J58" s="26">
        <f t="shared" si="27"/>
        <v>1.3035062405007344E-4</v>
      </c>
      <c r="K58" s="36">
        <f>VLOOKUP(B58,'Participaciones  Tabla I'!$B$5:$AC$110,10,FALSE)</f>
        <v>15755</v>
      </c>
      <c r="L58" s="36">
        <f>VLOOKUP(B58,'Participaciones  Tabla I'!$B$5:$AC$110,11,FALSE)</f>
        <v>70265</v>
      </c>
      <c r="M58" s="23">
        <f t="shared" si="28"/>
        <v>86020</v>
      </c>
      <c r="N58" s="31">
        <f t="shared" si="29"/>
        <v>6.6708367337355533E-4</v>
      </c>
      <c r="O58" s="49">
        <f t="shared" si="30"/>
        <v>2.2013761221327326E-4</v>
      </c>
      <c r="P58" s="36">
        <f>VLOOKUP(B58,'Participaciones  Tabla I'!$B$5:$AC$110,15,FALSE)</f>
        <v>21000</v>
      </c>
      <c r="Q58" s="36">
        <f>VLOOKUP(B58,'Participaciones  Tabla I'!$B$5:$AC$110,16,FALSE)</f>
        <v>25815</v>
      </c>
      <c r="R58" s="23">
        <f t="shared" si="31"/>
        <v>46815</v>
      </c>
      <c r="S58" s="21">
        <f t="shared" si="32"/>
        <v>2.9060850143211142E-4</v>
      </c>
      <c r="T58" s="21">
        <f t="shared" si="33"/>
        <v>9.8806890486917889E-5</v>
      </c>
      <c r="U58" s="21">
        <f t="shared" si="34"/>
        <v>4.4929512675026458E-4</v>
      </c>
      <c r="V58" s="22">
        <f t="shared" si="35"/>
        <v>2.0218280703761906E-5</v>
      </c>
      <c r="W58" s="21">
        <f t="shared" si="36"/>
        <v>5.8121700286422281E-6</v>
      </c>
      <c r="X58" s="20">
        <f>VLOOKUP(A58,'Participaciones  Tabla I'!$A$5:$X$110,24,FALSE)</f>
        <v>55.370508882856697</v>
      </c>
      <c r="Y58" s="20">
        <f t="shared" si="17"/>
        <v>2226.6431046603093</v>
      </c>
      <c r="Z58" s="32">
        <f t="shared" si="18"/>
        <v>1.454534563076705E-3</v>
      </c>
      <c r="AA58" s="19">
        <f t="shared" si="37"/>
        <v>3.6363364076917625E-5</v>
      </c>
      <c r="AB58" s="19">
        <f t="shared" si="38"/>
        <v>3.3750000000000004E-3</v>
      </c>
      <c r="AC58" s="71">
        <f t="shared" si="39"/>
        <v>4.468961085671244E-3</v>
      </c>
      <c r="AD58" s="69"/>
      <c r="AE58" s="69"/>
      <c r="AF58" s="69"/>
      <c r="AG58" s="3" t="s">
        <v>249</v>
      </c>
      <c r="AH58" s="3" t="s">
        <v>247</v>
      </c>
      <c r="AI58" s="3">
        <f t="shared" si="40"/>
        <v>55.370508882856697</v>
      </c>
      <c r="AJ58" s="3" t="s">
        <v>245</v>
      </c>
      <c r="AK58" s="3" t="s">
        <v>246</v>
      </c>
      <c r="AL58" s="66">
        <f t="shared" si="41"/>
        <v>1857</v>
      </c>
      <c r="AM58" s="65" t="s">
        <v>248</v>
      </c>
      <c r="AN58" s="3" t="str">
        <f t="shared" si="22"/>
        <v>@((((55.3705088828567+2.44852)*1857/65540751.1074742)))</v>
      </c>
    </row>
    <row r="59" spans="1:40" s="3" customFormat="1" ht="13.5" x14ac:dyDescent="0.2">
      <c r="A59" s="29">
        <v>73</v>
      </c>
      <c r="B59" s="28" t="s">
        <v>34</v>
      </c>
      <c r="C59" s="20">
        <f>VLOOKUP(A59,'Participaciones  Tabla I'!A$5:C$110,3)</f>
        <v>5854</v>
      </c>
      <c r="D59" s="27">
        <f t="shared" si="23"/>
        <v>5.08110763633018E-3</v>
      </c>
      <c r="E59" s="27">
        <f t="shared" si="24"/>
        <v>3.2519088872513154E-3</v>
      </c>
      <c r="F59" s="35">
        <f>VLOOKUP(B59,'Participaciones  Tabla I'!$B$5:$AC$110,5,FALSE)</f>
        <v>0</v>
      </c>
      <c r="G59" s="35">
        <f>VLOOKUP(B59,'Participaciones  Tabla I'!$B$5:$AC$110,6,FALSE)</f>
        <v>0</v>
      </c>
      <c r="H59" s="23">
        <f t="shared" si="25"/>
        <v>0</v>
      </c>
      <c r="I59" s="51">
        <f t="shared" si="26"/>
        <v>0</v>
      </c>
      <c r="J59" s="26">
        <f t="shared" si="27"/>
        <v>0</v>
      </c>
      <c r="K59" s="36">
        <f>VLOOKUP(B59,'Participaciones  Tabla I'!$B$5:$AC$110,10,FALSE)</f>
        <v>0</v>
      </c>
      <c r="L59" s="36">
        <f>VLOOKUP(B59,'Participaciones  Tabla I'!$B$5:$AC$110,11,FALSE)</f>
        <v>0</v>
      </c>
      <c r="M59" s="23">
        <f t="shared" si="28"/>
        <v>0</v>
      </c>
      <c r="N59" s="31">
        <f t="shared" si="29"/>
        <v>0</v>
      </c>
      <c r="O59" s="49">
        <f t="shared" si="30"/>
        <v>0</v>
      </c>
      <c r="P59" s="36">
        <f>VLOOKUP(B59,'Participaciones  Tabla I'!$B$5:$AC$110,15,FALSE)</f>
        <v>0</v>
      </c>
      <c r="Q59" s="36">
        <f>VLOOKUP(B59,'Participaciones  Tabla I'!$B$5:$AC$110,16,FALSE)</f>
        <v>0</v>
      </c>
      <c r="R59" s="23">
        <f t="shared" si="31"/>
        <v>0</v>
      </c>
      <c r="S59" s="21">
        <f t="shared" si="32"/>
        <v>0</v>
      </c>
      <c r="T59" s="21">
        <f t="shared" si="33"/>
        <v>0</v>
      </c>
      <c r="U59" s="21">
        <f t="shared" si="34"/>
        <v>0</v>
      </c>
      <c r="V59" s="22">
        <f t="shared" si="35"/>
        <v>0</v>
      </c>
      <c r="W59" s="21">
        <f t="shared" si="36"/>
        <v>0</v>
      </c>
      <c r="X59" s="20">
        <f>VLOOKUP(A59,'Participaciones  Tabla I'!$A$5:$X$110,24,FALSE)</f>
        <v>49.4453324912743</v>
      </c>
      <c r="Y59" s="20">
        <f t="shared" si="17"/>
        <v>12069.540635589279</v>
      </c>
      <c r="Z59" s="32">
        <f t="shared" si="18"/>
        <v>7.8843187658498223E-3</v>
      </c>
      <c r="AA59" s="19">
        <f t="shared" si="37"/>
        <v>1.9710796914624556E-4</v>
      </c>
      <c r="AB59" s="19">
        <f t="shared" si="38"/>
        <v>3.3750000000000004E-3</v>
      </c>
      <c r="AC59" s="71">
        <f t="shared" si="39"/>
        <v>6.824016856397561E-3</v>
      </c>
      <c r="AD59" s="69"/>
      <c r="AE59" s="69"/>
      <c r="AF59" s="69"/>
      <c r="AG59" s="3" t="s">
        <v>249</v>
      </c>
      <c r="AH59" s="3" t="s">
        <v>247</v>
      </c>
      <c r="AI59" s="3">
        <f t="shared" si="40"/>
        <v>49.4453324912743</v>
      </c>
      <c r="AJ59" s="3" t="s">
        <v>245</v>
      </c>
      <c r="AK59" s="3" t="s">
        <v>246</v>
      </c>
      <c r="AL59" s="66">
        <f t="shared" si="41"/>
        <v>5854</v>
      </c>
      <c r="AM59" s="65" t="s">
        <v>248</v>
      </c>
      <c r="AN59" s="3" t="str">
        <f t="shared" si="22"/>
        <v>@((((49.4453324912743+2.44852)*5854/65540751.1074742)))</v>
      </c>
    </row>
    <row r="60" spans="1:40" s="3" customFormat="1" ht="13.5" x14ac:dyDescent="0.2">
      <c r="A60" s="29">
        <v>75</v>
      </c>
      <c r="B60" s="28" t="s">
        <v>32</v>
      </c>
      <c r="C60" s="20">
        <f>VLOOKUP(A60,'Participaciones  Tabla I'!A$5:C$110,3)</f>
        <v>6921</v>
      </c>
      <c r="D60" s="27">
        <f t="shared" si="23"/>
        <v>6.0072336780049836E-3</v>
      </c>
      <c r="E60" s="27">
        <f t="shared" si="24"/>
        <v>3.8446295539231895E-3</v>
      </c>
      <c r="F60" s="35">
        <f>VLOOKUP(B60,'Participaciones  Tabla I'!$B$5:$AC$110,5,FALSE)</f>
        <v>0</v>
      </c>
      <c r="G60" s="35">
        <f>VLOOKUP(B60,'Participaciones  Tabla I'!$B$5:$AC$110,6,FALSE)</f>
        <v>0</v>
      </c>
      <c r="H60" s="23">
        <f t="shared" si="25"/>
        <v>0</v>
      </c>
      <c r="I60" s="51">
        <f t="shared" si="26"/>
        <v>0</v>
      </c>
      <c r="J60" s="26">
        <f t="shared" si="27"/>
        <v>0</v>
      </c>
      <c r="K60" s="36">
        <f>VLOOKUP(B60,'Participaciones  Tabla I'!$B$5:$AC$110,10,FALSE)</f>
        <v>33519</v>
      </c>
      <c r="L60" s="36">
        <f>VLOOKUP(B60,'Participaciones  Tabla I'!$B$5:$AC$110,11,FALSE)</f>
        <v>28477.5</v>
      </c>
      <c r="M60" s="23">
        <f t="shared" si="28"/>
        <v>61996.5</v>
      </c>
      <c r="N60" s="31">
        <f t="shared" si="29"/>
        <v>4.8078182929904236E-4</v>
      </c>
      <c r="O60" s="49">
        <f t="shared" si="30"/>
        <v>1.5865800366868398E-4</v>
      </c>
      <c r="P60" s="36">
        <f>VLOOKUP(B60,'Participaciones  Tabla I'!$B$5:$AC$110,15,FALSE)</f>
        <v>10040</v>
      </c>
      <c r="Q60" s="36">
        <f>VLOOKUP(B60,'Participaciones  Tabla I'!$B$5:$AC$110,16,FALSE)</f>
        <v>4800</v>
      </c>
      <c r="R60" s="23">
        <f t="shared" si="31"/>
        <v>14840</v>
      </c>
      <c r="S60" s="21">
        <f t="shared" si="32"/>
        <v>9.2120691258197864E-5</v>
      </c>
      <c r="T60" s="21">
        <f t="shared" si="33"/>
        <v>3.1321035027787278E-5</v>
      </c>
      <c r="U60" s="21">
        <f t="shared" si="34"/>
        <v>1.8997903869647127E-4</v>
      </c>
      <c r="V60" s="22">
        <f t="shared" si="35"/>
        <v>8.5490567413412066E-6</v>
      </c>
      <c r="W60" s="21">
        <f t="shared" si="36"/>
        <v>1.8424138251639574E-6</v>
      </c>
      <c r="X60" s="20">
        <f>VLOOKUP(A60,'Participaciones  Tabla I'!$A$5:$X$110,24,FALSE)</f>
        <v>50.657433654324002</v>
      </c>
      <c r="Y60" s="20">
        <f t="shared" si="17"/>
        <v>13048.006684378468</v>
      </c>
      <c r="Z60" s="32">
        <f t="shared" si="18"/>
        <v>8.5234929037178199E-3</v>
      </c>
      <c r="AA60" s="19">
        <f t="shared" si="37"/>
        <v>2.1308732259294551E-4</v>
      </c>
      <c r="AB60" s="19">
        <f t="shared" si="38"/>
        <v>3.3750000000000004E-3</v>
      </c>
      <c r="AC60" s="71">
        <f t="shared" si="39"/>
        <v>7.4431083470826408E-3</v>
      </c>
      <c r="AD60" s="69"/>
      <c r="AE60" s="69"/>
      <c r="AF60" s="69"/>
      <c r="AG60" s="3" t="s">
        <v>249</v>
      </c>
      <c r="AH60" s="3" t="s">
        <v>247</v>
      </c>
      <c r="AI60" s="3">
        <f t="shared" si="40"/>
        <v>50.657433654324002</v>
      </c>
      <c r="AJ60" s="3" t="s">
        <v>245</v>
      </c>
      <c r="AK60" s="3" t="s">
        <v>246</v>
      </c>
      <c r="AL60" s="66">
        <f t="shared" si="41"/>
        <v>6921</v>
      </c>
      <c r="AM60" s="65" t="s">
        <v>248</v>
      </c>
      <c r="AN60" s="3" t="str">
        <f t="shared" si="22"/>
        <v>@((((50.657433654324+2.44852)*6921/65540751.1074742)))</v>
      </c>
    </row>
    <row r="61" spans="1:40" s="3" customFormat="1" ht="13.5" x14ac:dyDescent="0.2">
      <c r="A61" s="29">
        <v>76</v>
      </c>
      <c r="B61" s="30" t="s">
        <v>31</v>
      </c>
      <c r="C61" s="20">
        <f>VLOOKUP(A61,'Participaciones  Tabla I'!A$5:C$110,3)</f>
        <v>17939</v>
      </c>
      <c r="D61" s="27">
        <f t="shared" si="23"/>
        <v>1.5570548323902818E-2</v>
      </c>
      <c r="E61" s="27">
        <f t="shared" si="24"/>
        <v>9.9651509272978035E-3</v>
      </c>
      <c r="F61" s="35">
        <f>VLOOKUP(B61,'Participaciones  Tabla I'!$B$5:$AC$110,5,FALSE)</f>
        <v>57254.5</v>
      </c>
      <c r="G61" s="35">
        <f>VLOOKUP(B61,'Participaciones  Tabla I'!$B$5:$AC$110,6,FALSE)</f>
        <v>226075</v>
      </c>
      <c r="H61" s="23">
        <f t="shared" si="25"/>
        <v>283329.5</v>
      </c>
      <c r="I61" s="51">
        <f t="shared" si="26"/>
        <v>2.1512732501647166E-3</v>
      </c>
      <c r="J61" s="26">
        <f t="shared" si="27"/>
        <v>7.099201725543565E-4</v>
      </c>
      <c r="K61" s="36">
        <f>VLOOKUP(B61,'Participaciones  Tabla I'!$B$5:$AC$110,10,FALSE)</f>
        <v>15687.41</v>
      </c>
      <c r="L61" s="36">
        <f>VLOOKUP(B61,'Participaciones  Tabla I'!$B$5:$AC$110,11,FALSE)</f>
        <v>145773.85</v>
      </c>
      <c r="M61" s="23">
        <f t="shared" si="28"/>
        <v>161461.26</v>
      </c>
      <c r="N61" s="31">
        <f t="shared" si="29"/>
        <v>1.2521293934936377E-3</v>
      </c>
      <c r="O61" s="49">
        <f t="shared" si="30"/>
        <v>4.1320269985290045E-4</v>
      </c>
      <c r="P61" s="36">
        <f>VLOOKUP(B61,'Participaciones  Tabla I'!$B$5:$AC$110,15,FALSE)</f>
        <v>42219.5</v>
      </c>
      <c r="Q61" s="36">
        <f>VLOOKUP(B61,'Participaciones  Tabla I'!$B$5:$AC$110,16,FALSE)</f>
        <v>123084</v>
      </c>
      <c r="R61" s="23">
        <f t="shared" si="31"/>
        <v>165303.5</v>
      </c>
      <c r="S61" s="21">
        <f t="shared" si="32"/>
        <v>1.0261369735444414E-3</v>
      </c>
      <c r="T61" s="21">
        <f t="shared" si="33"/>
        <v>3.4888657100511013E-4</v>
      </c>
      <c r="U61" s="21">
        <f t="shared" si="34"/>
        <v>1.472009443412367E-3</v>
      </c>
      <c r="V61" s="22">
        <f t="shared" si="35"/>
        <v>6.6240424953556504E-5</v>
      </c>
      <c r="W61" s="21">
        <f t="shared" si="36"/>
        <v>2.052273947088883E-5</v>
      </c>
      <c r="X61" s="20">
        <f>VLOOKUP(A61,'Participaciones  Tabla I'!$A$5:$X$110,24,FALSE)</f>
        <v>52.989493663485597</v>
      </c>
      <c r="Y61" s="20">
        <f t="shared" si="17"/>
        <v>27728.845493658544</v>
      </c>
      <c r="Z61" s="32">
        <f t="shared" si="18"/>
        <v>1.8113618693685135E-2</v>
      </c>
      <c r="AA61" s="19">
        <f t="shared" si="37"/>
        <v>4.5284046734212841E-4</v>
      </c>
      <c r="AB61" s="19">
        <f t="shared" si="38"/>
        <v>3.3750000000000004E-3</v>
      </c>
      <c r="AC61" s="71">
        <f t="shared" si="39"/>
        <v>1.3879754559064379E-2</v>
      </c>
      <c r="AD61" s="69"/>
      <c r="AE61" s="69"/>
      <c r="AF61" s="69"/>
      <c r="AG61" s="3" t="s">
        <v>249</v>
      </c>
      <c r="AH61" s="3" t="s">
        <v>247</v>
      </c>
      <c r="AI61" s="3">
        <f t="shared" si="40"/>
        <v>52.989493663485597</v>
      </c>
      <c r="AJ61" s="3" t="s">
        <v>245</v>
      </c>
      <c r="AK61" s="3" t="s">
        <v>246</v>
      </c>
      <c r="AL61" s="66">
        <f t="shared" si="41"/>
        <v>17939</v>
      </c>
      <c r="AM61" s="65" t="s">
        <v>248</v>
      </c>
      <c r="AN61" s="3" t="str">
        <f t="shared" si="22"/>
        <v>@((((52.9894936634856+2.44852)*17939/65540751.1074742)))</v>
      </c>
    </row>
    <row r="62" spans="1:40" s="3" customFormat="1" ht="13.5" x14ac:dyDescent="0.2">
      <c r="A62" s="29">
        <v>78</v>
      </c>
      <c r="B62" s="28" t="s">
        <v>29</v>
      </c>
      <c r="C62" s="20">
        <f>VLOOKUP(A62,'Participaciones  Tabla I'!A$5:C$110,3)</f>
        <v>3747</v>
      </c>
      <c r="D62" s="27">
        <f t="shared" si="23"/>
        <v>3.2522907948973668E-3</v>
      </c>
      <c r="E62" s="27">
        <f t="shared" si="24"/>
        <v>2.0814661087343147E-3</v>
      </c>
      <c r="F62" s="35">
        <f>VLOOKUP(B62,'Participaciones  Tabla I'!$B$5:$AC$110,5,FALSE)</f>
        <v>92445.52</v>
      </c>
      <c r="G62" s="35">
        <f>VLOOKUP(B62,'Participaciones  Tabla I'!$B$5:$AC$110,6,FALSE)</f>
        <v>3050</v>
      </c>
      <c r="H62" s="23">
        <f t="shared" si="25"/>
        <v>95495.52</v>
      </c>
      <c r="I62" s="51">
        <f t="shared" si="26"/>
        <v>7.2508142528952932E-4</v>
      </c>
      <c r="J62" s="26">
        <f t="shared" si="27"/>
        <v>2.3927687034554468E-4</v>
      </c>
      <c r="K62" s="36">
        <f>VLOOKUP(B62,'Participaciones  Tabla I'!$B$5:$AC$110,10,FALSE)</f>
        <v>92903.98</v>
      </c>
      <c r="L62" s="36">
        <f>VLOOKUP(B62,'Participaciones  Tabla I'!$B$5:$AC$110,11,FALSE)</f>
        <v>9430</v>
      </c>
      <c r="M62" s="23">
        <f t="shared" si="28"/>
        <v>102333.98</v>
      </c>
      <c r="N62" s="31">
        <f t="shared" si="29"/>
        <v>7.9359831770909033E-4</v>
      </c>
      <c r="O62" s="49">
        <f t="shared" si="30"/>
        <v>2.6188744484399983E-4</v>
      </c>
      <c r="P62" s="36">
        <f>VLOOKUP(B62,'Participaciones  Tabla I'!$B$5:$AC$110,15,FALSE)</f>
        <v>84483.68</v>
      </c>
      <c r="Q62" s="36">
        <f>VLOOKUP(B62,'Participaciones  Tabla I'!$B$5:$AC$110,16,FALSE)</f>
        <v>8740</v>
      </c>
      <c r="R62" s="23">
        <f t="shared" si="31"/>
        <v>93223.679999999993</v>
      </c>
      <c r="S62" s="21">
        <f t="shared" si="32"/>
        <v>5.7869473337149823E-4</v>
      </c>
      <c r="T62" s="21">
        <f t="shared" si="33"/>
        <v>1.9675620934630941E-4</v>
      </c>
      <c r="U62" s="21">
        <f t="shared" si="34"/>
        <v>6.9792052453585387E-4</v>
      </c>
      <c r="V62" s="22">
        <f t="shared" si="35"/>
        <v>3.140642360411342E-5</v>
      </c>
      <c r="W62" s="21">
        <f t="shared" si="36"/>
        <v>1.1573894667429965E-5</v>
      </c>
      <c r="X62" s="20">
        <f>VLOOKUP(A62,'Participaciones  Tabla I'!$A$5:$X$110,24,FALSE)</f>
        <v>52.699620408264003</v>
      </c>
      <c r="Y62" s="20">
        <f t="shared" si="17"/>
        <v>5949.9934512821792</v>
      </c>
      <c r="Z62" s="32">
        <f t="shared" si="18"/>
        <v>3.8867796580675119E-3</v>
      </c>
      <c r="AA62" s="19">
        <f t="shared" si="37"/>
        <v>9.7169491451687808E-5</v>
      </c>
      <c r="AB62" s="19">
        <f t="shared" si="38"/>
        <v>3.3750000000000004E-3</v>
      </c>
      <c r="AC62" s="71">
        <f t="shared" si="39"/>
        <v>5.5966159184575462E-3</v>
      </c>
      <c r="AD62" s="69"/>
      <c r="AE62" s="69"/>
      <c r="AF62" s="69"/>
      <c r="AG62" s="3" t="s">
        <v>249</v>
      </c>
      <c r="AH62" s="3" t="s">
        <v>247</v>
      </c>
      <c r="AI62" s="3">
        <f t="shared" si="40"/>
        <v>52.699620408264003</v>
      </c>
      <c r="AJ62" s="3" t="s">
        <v>245</v>
      </c>
      <c r="AK62" s="3" t="s">
        <v>246</v>
      </c>
      <c r="AL62" s="66">
        <f t="shared" si="41"/>
        <v>3747</v>
      </c>
      <c r="AM62" s="65" t="s">
        <v>248</v>
      </c>
      <c r="AN62" s="3" t="str">
        <f t="shared" si="22"/>
        <v>@((((52.699620408264+2.44852)*3747/65540751.1074742)))</v>
      </c>
    </row>
    <row r="63" spans="1:40" s="3" customFormat="1" ht="13.5" x14ac:dyDescent="0.2">
      <c r="A63" s="29">
        <v>79</v>
      </c>
      <c r="B63" s="28" t="s">
        <v>28</v>
      </c>
      <c r="C63" s="20">
        <f>VLOOKUP(A63,'Participaciones  Tabla I'!A$5:C$110,3)</f>
        <v>45062</v>
      </c>
      <c r="D63" s="27">
        <f t="shared" si="23"/>
        <v>3.9112550787207136E-2</v>
      </c>
      <c r="E63" s="27">
        <f t="shared" si="24"/>
        <v>2.5032032503812567E-2</v>
      </c>
      <c r="F63" s="35">
        <f>VLOOKUP(B63,'Participaciones  Tabla I'!$B$5:$AC$110,5,FALSE)</f>
        <v>689586</v>
      </c>
      <c r="G63" s="35">
        <f>VLOOKUP(B63,'Participaciones  Tabla I'!$B$5:$AC$110,6,FALSE)</f>
        <v>946060.5</v>
      </c>
      <c r="H63" s="23">
        <f t="shared" si="25"/>
        <v>1635646.5</v>
      </c>
      <c r="I63" s="51">
        <f t="shared" si="26"/>
        <v>1.2419188831997878E-2</v>
      </c>
      <c r="J63" s="26">
        <f t="shared" si="27"/>
        <v>4.0983323145593002E-3</v>
      </c>
      <c r="K63" s="36">
        <f>VLOOKUP(B63,'Participaciones  Tabla I'!$B$5:$AC$110,10,FALSE)</f>
        <v>20484</v>
      </c>
      <c r="L63" s="36">
        <f>VLOOKUP(B63,'Participaciones  Tabla I'!$B$5:$AC$110,11,FALSE)</f>
        <v>1003454</v>
      </c>
      <c r="M63" s="23">
        <f t="shared" si="28"/>
        <v>1023938</v>
      </c>
      <c r="N63" s="31">
        <f t="shared" si="29"/>
        <v>7.9406222081698629E-3</v>
      </c>
      <c r="O63" s="49">
        <f t="shared" si="30"/>
        <v>2.6204053286960549E-3</v>
      </c>
      <c r="P63" s="36">
        <f>VLOOKUP(B63,'Participaciones  Tabla I'!$B$5:$AC$110,15,FALSE)</f>
        <v>9075</v>
      </c>
      <c r="Q63" s="36">
        <f>VLOOKUP(B63,'Participaciones  Tabla I'!$B$5:$AC$110,16,FALSE)</f>
        <v>1272225.5</v>
      </c>
      <c r="R63" s="23">
        <f t="shared" si="31"/>
        <v>1281300.5</v>
      </c>
      <c r="S63" s="21">
        <f t="shared" si="32"/>
        <v>7.9537929763796866E-3</v>
      </c>
      <c r="T63" s="21">
        <f t="shared" si="33"/>
        <v>2.7042896119690938E-3</v>
      </c>
      <c r="U63" s="21">
        <f t="shared" si="34"/>
        <v>9.4230272552244497E-3</v>
      </c>
      <c r="V63" s="22">
        <f t="shared" si="35"/>
        <v>4.2403622648510024E-4</v>
      </c>
      <c r="W63" s="21">
        <f t="shared" si="36"/>
        <v>1.5907585952759374E-4</v>
      </c>
      <c r="X63" s="20">
        <f>VLOOKUP(A63,'Participaciones  Tabla I'!$A$5:$X$110,24,FALSE)</f>
        <v>53.797324570673297</v>
      </c>
      <c r="Y63" s="20">
        <f t="shared" si="17"/>
        <v>64353.472204584126</v>
      </c>
      <c r="Z63" s="32">
        <f t="shared" si="18"/>
        <v>4.2038326384525676E-2</v>
      </c>
      <c r="AA63" s="19">
        <f t="shared" si="37"/>
        <v>1.050958159613142E-3</v>
      </c>
      <c r="AB63" s="19">
        <f t="shared" si="38"/>
        <v>3.3750000000000004E-3</v>
      </c>
      <c r="AC63" s="71">
        <f t="shared" si="39"/>
        <v>3.0041102749438404E-2</v>
      </c>
      <c r="AD63" s="69"/>
      <c r="AE63" s="69"/>
      <c r="AF63" s="69"/>
      <c r="AG63" s="3" t="s">
        <v>249</v>
      </c>
      <c r="AH63" s="3" t="s">
        <v>247</v>
      </c>
      <c r="AI63" s="3">
        <f t="shared" si="40"/>
        <v>53.797324570673297</v>
      </c>
      <c r="AJ63" s="3" t="s">
        <v>245</v>
      </c>
      <c r="AK63" s="3" t="s">
        <v>246</v>
      </c>
      <c r="AL63" s="66">
        <f t="shared" si="41"/>
        <v>45062</v>
      </c>
      <c r="AM63" s="65" t="s">
        <v>248</v>
      </c>
      <c r="AN63" s="3" t="str">
        <f t="shared" si="22"/>
        <v>@((((53.7973245706733+2.44852)*45062/65540751.1074742)))</v>
      </c>
    </row>
    <row r="64" spans="1:40" s="3" customFormat="1" ht="13.5" x14ac:dyDescent="0.2">
      <c r="A64" s="29">
        <v>80</v>
      </c>
      <c r="B64" s="28" t="s">
        <v>27</v>
      </c>
      <c r="C64" s="20">
        <f>VLOOKUP(A64,'Participaciones  Tabla I'!A$5:C$110,3)</f>
        <v>11020</v>
      </c>
      <c r="D64" s="27">
        <f t="shared" si="23"/>
        <v>9.5650505897435234E-3</v>
      </c>
      <c r="E64" s="27">
        <f t="shared" si="24"/>
        <v>6.1216323774358553E-3</v>
      </c>
      <c r="F64" s="35">
        <f>VLOOKUP(B64,'Participaciones  Tabla I'!$B$5:$AC$110,5,FALSE)</f>
        <v>171462.58</v>
      </c>
      <c r="G64" s="35">
        <f>VLOOKUP(B64,'Participaciones  Tabla I'!$B$5:$AC$110,6,FALSE)</f>
        <v>3580</v>
      </c>
      <c r="H64" s="23">
        <f t="shared" si="25"/>
        <v>175042.58</v>
      </c>
      <c r="I64" s="51">
        <f t="shared" si="26"/>
        <v>1.3290688756159078E-3</v>
      </c>
      <c r="J64" s="26">
        <f t="shared" si="27"/>
        <v>4.3859272895324961E-4</v>
      </c>
      <c r="K64" s="36">
        <f>VLOOKUP(B64,'Participaciones  Tabla I'!$B$5:$AC$110,10,FALSE)</f>
        <v>124062</v>
      </c>
      <c r="L64" s="36">
        <f>VLOOKUP(B64,'Participaciones  Tabla I'!$B$5:$AC$110,11,FALSE)</f>
        <v>25690</v>
      </c>
      <c r="M64" s="23">
        <f t="shared" si="28"/>
        <v>149752</v>
      </c>
      <c r="N64" s="31">
        <f t="shared" si="29"/>
        <v>1.161324276389638E-3</v>
      </c>
      <c r="O64" s="49">
        <f t="shared" si="30"/>
        <v>3.8323701120858054E-4</v>
      </c>
      <c r="P64" s="36">
        <f>VLOOKUP(B64,'Participaciones  Tabla I'!$B$5:$AC$110,15,FALSE)</f>
        <v>15297.01</v>
      </c>
      <c r="Q64" s="36">
        <f>VLOOKUP(B64,'Participaciones  Tabla I'!$B$5:$AC$110,16,FALSE)</f>
        <v>4172</v>
      </c>
      <c r="R64" s="23">
        <f t="shared" si="31"/>
        <v>19469.010000000002</v>
      </c>
      <c r="S64" s="21">
        <f t="shared" si="32"/>
        <v>1.2085570480544252E-4</v>
      </c>
      <c r="T64" s="21">
        <f t="shared" si="33"/>
        <v>4.1090939633850458E-5</v>
      </c>
      <c r="U64" s="21">
        <f t="shared" si="34"/>
        <v>8.6292067979568056E-4</v>
      </c>
      <c r="V64" s="22">
        <f t="shared" si="35"/>
        <v>3.8831430590805621E-5</v>
      </c>
      <c r="W64" s="21">
        <f t="shared" si="36"/>
        <v>2.4171140961088505E-6</v>
      </c>
      <c r="X64" s="20">
        <f>VLOOKUP(A64,'Participaciones  Tabla I'!$A$5:$X$110,24,FALSE)</f>
        <v>54.147816437142303</v>
      </c>
      <c r="Y64" s="20">
        <f t="shared" si="17"/>
        <v>15175.398752807914</v>
      </c>
      <c r="Z64" s="32">
        <f t="shared" si="18"/>
        <v>9.9131926208702644E-3</v>
      </c>
      <c r="AA64" s="19">
        <f t="shared" si="37"/>
        <v>2.478298155217566E-4</v>
      </c>
      <c r="AB64" s="19">
        <f t="shared" si="38"/>
        <v>3.3750000000000004E-3</v>
      </c>
      <c r="AC64" s="71">
        <f t="shared" si="39"/>
        <v>9.7857107376445266E-3</v>
      </c>
      <c r="AD64" s="69"/>
      <c r="AE64" s="69"/>
      <c r="AF64" s="69"/>
      <c r="AG64" s="3" t="s">
        <v>249</v>
      </c>
      <c r="AH64" s="3" t="s">
        <v>247</v>
      </c>
      <c r="AI64" s="3">
        <f t="shared" si="40"/>
        <v>54.147816437142303</v>
      </c>
      <c r="AJ64" s="3" t="s">
        <v>245</v>
      </c>
      <c r="AK64" s="3" t="s">
        <v>246</v>
      </c>
      <c r="AL64" s="66">
        <f t="shared" si="41"/>
        <v>11020</v>
      </c>
      <c r="AM64" s="65" t="s">
        <v>248</v>
      </c>
      <c r="AN64" s="3" t="str">
        <f t="shared" si="22"/>
        <v>@((((54.1478164371423+2.44852)*11020/65540751.1074742)))</v>
      </c>
    </row>
    <row r="65" spans="1:40" s="3" customFormat="1" ht="13.5" x14ac:dyDescent="0.2">
      <c r="A65" s="29">
        <v>81</v>
      </c>
      <c r="B65" s="28" t="s">
        <v>26</v>
      </c>
      <c r="C65" s="20">
        <f>VLOOKUP(A65,'Participaciones  Tabla I'!A$5:C$110,3)</f>
        <v>3355</v>
      </c>
      <c r="D65" s="27">
        <f t="shared" si="23"/>
        <v>2.9120458011424248E-3</v>
      </c>
      <c r="E65" s="27">
        <f t="shared" si="24"/>
        <v>1.8637093127311518E-3</v>
      </c>
      <c r="F65" s="35">
        <f>VLOOKUP(B65,'Participaciones  Tabla I'!$B$5:$AC$110,5,FALSE)</f>
        <v>6964</v>
      </c>
      <c r="G65" s="35">
        <f>VLOOKUP(B65,'Participaciones  Tabla I'!$B$5:$AC$110,6,FALSE)</f>
        <v>300</v>
      </c>
      <c r="H65" s="23">
        <f t="shared" si="25"/>
        <v>7264</v>
      </c>
      <c r="I65" s="51">
        <f t="shared" si="26"/>
        <v>5.5154330520459398E-5</v>
      </c>
      <c r="J65" s="26">
        <f t="shared" si="27"/>
        <v>1.8200929071751602E-5</v>
      </c>
      <c r="K65" s="36">
        <f>VLOOKUP(B65,'Participaciones  Tabla I'!$B$5:$AC$110,10,FALSE)</f>
        <v>4478</v>
      </c>
      <c r="L65" s="36">
        <f>VLOOKUP(B65,'Participaciones  Tabla I'!$B$5:$AC$110,11,FALSE)</f>
        <v>2100</v>
      </c>
      <c r="M65" s="23">
        <f t="shared" si="28"/>
        <v>6578</v>
      </c>
      <c r="N65" s="31">
        <f t="shared" si="29"/>
        <v>5.1012280905036589E-5</v>
      </c>
      <c r="O65" s="49">
        <f t="shared" si="30"/>
        <v>1.6834052698662076E-5</v>
      </c>
      <c r="P65" s="36">
        <f>VLOOKUP(B65,'Participaciones  Tabla I'!$B$5:$AC$110,15,FALSE)</f>
        <v>11745.2</v>
      </c>
      <c r="Q65" s="36">
        <f>VLOOKUP(B65,'Participaciones  Tabla I'!$B$5:$AC$110,16,FALSE)</f>
        <v>1200</v>
      </c>
      <c r="R65" s="23">
        <f t="shared" si="31"/>
        <v>12945.2</v>
      </c>
      <c r="S65" s="21">
        <f t="shared" si="32"/>
        <v>8.0358542619651148E-5</v>
      </c>
      <c r="T65" s="21">
        <f t="shared" si="33"/>
        <v>2.7321904490681393E-5</v>
      </c>
      <c r="U65" s="21">
        <f t="shared" si="34"/>
        <v>6.2356886261095068E-5</v>
      </c>
      <c r="V65" s="22">
        <f t="shared" si="35"/>
        <v>2.8060598817492779E-6</v>
      </c>
      <c r="W65" s="21">
        <f t="shared" si="36"/>
        <v>1.6071708523930231E-6</v>
      </c>
      <c r="X65" s="20">
        <f>VLOOKUP(A65,'Participaciones  Tabla I'!$A$5:$X$110,24,FALSE)</f>
        <v>50.930152286702899</v>
      </c>
      <c r="Y65" s="20">
        <f t="shared" si="17"/>
        <v>6191.8867697730702</v>
      </c>
      <c r="Z65" s="32">
        <f t="shared" si="18"/>
        <v>4.0447942907609708E-3</v>
      </c>
      <c r="AA65" s="19">
        <f t="shared" si="37"/>
        <v>1.0111985726902427E-4</v>
      </c>
      <c r="AB65" s="19">
        <f t="shared" si="38"/>
        <v>3.3750000000000004E-3</v>
      </c>
      <c r="AC65" s="71">
        <f t="shared" si="39"/>
        <v>5.3442424007343189E-3</v>
      </c>
      <c r="AD65" s="69"/>
      <c r="AE65" s="69"/>
      <c r="AF65" s="69"/>
      <c r="AG65" s="3" t="s">
        <v>249</v>
      </c>
      <c r="AH65" s="3" t="s">
        <v>247</v>
      </c>
      <c r="AI65" s="3">
        <f t="shared" si="40"/>
        <v>50.930152286702899</v>
      </c>
      <c r="AJ65" s="3" t="s">
        <v>245</v>
      </c>
      <c r="AK65" s="3" t="s">
        <v>246</v>
      </c>
      <c r="AL65" s="66">
        <f t="shared" si="41"/>
        <v>3355</v>
      </c>
      <c r="AM65" s="65" t="s">
        <v>248</v>
      </c>
      <c r="AN65" s="3" t="str">
        <f t="shared" si="22"/>
        <v>@((((50.9301522867029+2.44852)*3355/65540751.1074742)))</v>
      </c>
    </row>
    <row r="66" spans="1:40" s="3" customFormat="1" ht="13.5" x14ac:dyDescent="0.2">
      <c r="A66" s="29">
        <v>82</v>
      </c>
      <c r="B66" s="28" t="s">
        <v>25</v>
      </c>
      <c r="C66" s="20">
        <f>VLOOKUP(A66,'Participaciones  Tabla I'!A$5:C$110,3)</f>
        <v>3512</v>
      </c>
      <c r="D66" s="27">
        <f t="shared" si="23"/>
        <v>3.0483173930289701E-3</v>
      </c>
      <c r="E66" s="27">
        <f t="shared" si="24"/>
        <v>1.9509231315385409E-3</v>
      </c>
      <c r="F66" s="35">
        <f>VLOOKUP(B66,'Participaciones  Tabla I'!$B$5:$AC$110,5,FALSE)</f>
        <v>0</v>
      </c>
      <c r="G66" s="35">
        <f>VLOOKUP(B66,'Participaciones  Tabla I'!$B$5:$AC$110,6,FALSE)</f>
        <v>0</v>
      </c>
      <c r="H66" s="23">
        <f t="shared" si="25"/>
        <v>0</v>
      </c>
      <c r="I66" s="51">
        <f t="shared" si="26"/>
        <v>0</v>
      </c>
      <c r="J66" s="26">
        <f t="shared" si="27"/>
        <v>0</v>
      </c>
      <c r="K66" s="36">
        <f>VLOOKUP(B66,'Participaciones  Tabla I'!$B$5:$AC$110,10,FALSE)</f>
        <v>28885</v>
      </c>
      <c r="L66" s="36">
        <f>VLOOKUP(B66,'Participaciones  Tabla I'!$B$5:$AC$110,11,FALSE)</f>
        <v>0</v>
      </c>
      <c r="M66" s="23">
        <f t="shared" si="28"/>
        <v>28885</v>
      </c>
      <c r="N66" s="31">
        <f t="shared" si="29"/>
        <v>2.2400269594739767E-4</v>
      </c>
      <c r="O66" s="49">
        <f t="shared" si="30"/>
        <v>7.3920889662641229E-5</v>
      </c>
      <c r="P66" s="36">
        <f>VLOOKUP(B66,'Participaciones  Tabla I'!$B$5:$AC$110,15,FALSE)</f>
        <v>20675</v>
      </c>
      <c r="Q66" s="36">
        <f>VLOOKUP(B66,'Participaciones  Tabla I'!$B$5:$AC$110,16,FALSE)</f>
        <v>0</v>
      </c>
      <c r="R66" s="23">
        <f t="shared" si="31"/>
        <v>20675</v>
      </c>
      <c r="S66" s="21">
        <f t="shared" si="32"/>
        <v>1.2834200079267123E-4</v>
      </c>
      <c r="T66" s="21">
        <f t="shared" si="33"/>
        <v>4.3636280269508218E-5</v>
      </c>
      <c r="U66" s="21">
        <f t="shared" si="34"/>
        <v>1.1755716993214945E-4</v>
      </c>
      <c r="V66" s="22">
        <f t="shared" si="35"/>
        <v>5.290072646946725E-6</v>
      </c>
      <c r="W66" s="21">
        <f t="shared" si="36"/>
        <v>2.5668400158534244E-6</v>
      </c>
      <c r="X66" s="20">
        <f>VLOOKUP(A66,'Participaciones  Tabla I'!$A$5:$X$110,24,FALSE)</f>
        <v>55.370599847421801</v>
      </c>
      <c r="Y66" s="20">
        <f t="shared" si="17"/>
        <v>4211.0308057004313</v>
      </c>
      <c r="Z66" s="32">
        <f t="shared" si="18"/>
        <v>2.7508179646088585E-3</v>
      </c>
      <c r="AA66" s="19">
        <f t="shared" si="37"/>
        <v>6.877044911522146E-5</v>
      </c>
      <c r="AB66" s="19">
        <f t="shared" si="38"/>
        <v>3.3750000000000004E-3</v>
      </c>
      <c r="AC66" s="71">
        <f t="shared" si="39"/>
        <v>5.4025504933165628E-3</v>
      </c>
      <c r="AD66" s="69"/>
      <c r="AE66" s="69"/>
      <c r="AF66" s="69"/>
      <c r="AG66" s="3" t="s">
        <v>249</v>
      </c>
      <c r="AH66" s="3" t="s">
        <v>247</v>
      </c>
      <c r="AI66" s="3">
        <f t="shared" si="40"/>
        <v>55.370599847421801</v>
      </c>
      <c r="AJ66" s="3" t="s">
        <v>245</v>
      </c>
      <c r="AK66" s="3" t="s">
        <v>246</v>
      </c>
      <c r="AL66" s="66">
        <f t="shared" si="41"/>
        <v>3512</v>
      </c>
      <c r="AM66" s="65" t="s">
        <v>248</v>
      </c>
      <c r="AN66" s="3" t="str">
        <f t="shared" si="22"/>
        <v>@((((55.3705998474218+2.44852)*3512/65540751.1074742)))</v>
      </c>
    </row>
    <row r="67" spans="1:40" s="3" customFormat="1" ht="13.5" x14ac:dyDescent="0.2">
      <c r="A67" s="29">
        <v>84</v>
      </c>
      <c r="B67" s="28" t="s">
        <v>23</v>
      </c>
      <c r="C67" s="20">
        <f>VLOOKUP(A67,'Participaciones  Tabla I'!A$5:C$110,3)</f>
        <v>7037</v>
      </c>
      <c r="D67" s="27">
        <f t="shared" si="23"/>
        <v>6.1079184210549161E-3</v>
      </c>
      <c r="E67" s="27">
        <f t="shared" si="24"/>
        <v>3.9090677894751463E-3</v>
      </c>
      <c r="F67" s="35">
        <f>VLOOKUP(B67,'Participaciones  Tabla I'!$B$5:$AC$110,5,FALSE)</f>
        <v>0</v>
      </c>
      <c r="G67" s="35">
        <f>VLOOKUP(B67,'Participaciones  Tabla I'!$B$5:$AC$110,6,FALSE)</f>
        <v>0</v>
      </c>
      <c r="H67" s="23">
        <f t="shared" si="25"/>
        <v>0</v>
      </c>
      <c r="I67" s="51">
        <f t="shared" si="26"/>
        <v>0</v>
      </c>
      <c r="J67" s="26">
        <f t="shared" si="27"/>
        <v>0</v>
      </c>
      <c r="K67" s="36">
        <f>VLOOKUP(B67,'Participaciones  Tabla I'!$B$5:$AC$110,10,FALSE)</f>
        <v>0</v>
      </c>
      <c r="L67" s="36">
        <f>VLOOKUP(B67,'Participaciones  Tabla I'!$B$5:$AC$110,11,FALSE)</f>
        <v>0</v>
      </c>
      <c r="M67" s="23">
        <f t="shared" si="28"/>
        <v>0</v>
      </c>
      <c r="N67" s="31">
        <f t="shared" si="29"/>
        <v>0</v>
      </c>
      <c r="O67" s="49">
        <f t="shared" si="30"/>
        <v>0</v>
      </c>
      <c r="P67" s="36">
        <f>VLOOKUP(B67,'Participaciones  Tabla I'!$B$5:$AC$110,15,FALSE)</f>
        <v>31187.759999999998</v>
      </c>
      <c r="Q67" s="36">
        <f>VLOOKUP(B67,'Participaciones  Tabla I'!$B$5:$AC$110,16,FALSE)</f>
        <v>0</v>
      </c>
      <c r="R67" s="23">
        <f t="shared" si="31"/>
        <v>31187.759999999998</v>
      </c>
      <c r="S67" s="21">
        <f t="shared" si="32"/>
        <v>1.9360094406972863E-4</v>
      </c>
      <c r="T67" s="21">
        <f t="shared" si="33"/>
        <v>6.5824320983707738E-5</v>
      </c>
      <c r="U67" s="21">
        <f t="shared" si="34"/>
        <v>6.5824320983707738E-5</v>
      </c>
      <c r="V67" s="22">
        <f t="shared" si="35"/>
        <v>2.9620944442668481E-6</v>
      </c>
      <c r="W67" s="21">
        <f t="shared" si="36"/>
        <v>3.8720188813945731E-6</v>
      </c>
      <c r="X67" s="20">
        <f>VLOOKUP(A67,'Participaciones  Tabla I'!$A$5:$X$110,24,FALSE)</f>
        <v>53.2971545292461</v>
      </c>
      <c r="Y67" s="20">
        <f t="shared" si="17"/>
        <v>10562.074672912411</v>
      </c>
      <c r="Z67" s="32">
        <f t="shared" si="18"/>
        <v>6.8995801964823224E-3</v>
      </c>
      <c r="AA67" s="19">
        <f t="shared" si="37"/>
        <v>1.7248950491205808E-4</v>
      </c>
      <c r="AB67" s="19">
        <f t="shared" si="38"/>
        <v>3.3750000000000004E-3</v>
      </c>
      <c r="AC67" s="71">
        <f t="shared" si="39"/>
        <v>7.4633914077128667E-3</v>
      </c>
      <c r="AD67" s="69"/>
      <c r="AE67" s="69"/>
      <c r="AF67" s="69"/>
      <c r="AG67" s="3" t="s">
        <v>249</v>
      </c>
      <c r="AH67" s="3" t="s">
        <v>247</v>
      </c>
      <c r="AI67" s="3">
        <f t="shared" si="40"/>
        <v>53.2971545292461</v>
      </c>
      <c r="AJ67" s="3" t="s">
        <v>245</v>
      </c>
      <c r="AK67" s="3" t="s">
        <v>246</v>
      </c>
      <c r="AL67" s="66">
        <f t="shared" si="41"/>
        <v>7037</v>
      </c>
      <c r="AM67" s="65" t="s">
        <v>248</v>
      </c>
      <c r="AN67" s="3" t="str">
        <f t="shared" si="22"/>
        <v>@((((53.2971545292461+2.44852)*7037/65540751.1074742)))</v>
      </c>
    </row>
    <row r="68" spans="1:40" s="3" customFormat="1" ht="13.5" x14ac:dyDescent="0.2">
      <c r="A68" s="29">
        <v>85</v>
      </c>
      <c r="B68" s="28" t="s">
        <v>22</v>
      </c>
      <c r="C68" s="20">
        <f>VLOOKUP(A68,'Participaciones  Tabla I'!A$5:C$110,3)</f>
        <v>16680</v>
      </c>
      <c r="D68" s="27">
        <f t="shared" si="23"/>
        <v>1.4477771673041921E-2</v>
      </c>
      <c r="E68" s="27">
        <f t="shared" si="24"/>
        <v>9.2657738707468303E-3</v>
      </c>
      <c r="F68" s="35">
        <f>VLOOKUP(B68,'Participaciones  Tabla I'!$B$5:$AC$110,5,FALSE)</f>
        <v>77818.44</v>
      </c>
      <c r="G68" s="35">
        <f>VLOOKUP(B68,'Participaciones  Tabla I'!$B$5:$AC$110,6,FALSE)</f>
        <v>13580</v>
      </c>
      <c r="H68" s="23">
        <f t="shared" si="25"/>
        <v>91398.44</v>
      </c>
      <c r="I68" s="51">
        <f t="shared" si="26"/>
        <v>6.9397298579493077E-4</v>
      </c>
      <c r="J68" s="26">
        <f t="shared" si="27"/>
        <v>2.2901108531232716E-4</v>
      </c>
      <c r="K68" s="36">
        <f>VLOOKUP(B68,'Participaciones  Tabla I'!$B$5:$AC$110,10,FALSE)</f>
        <v>30516.38</v>
      </c>
      <c r="L68" s="36">
        <f>VLOOKUP(B68,'Participaciones  Tabla I'!$B$5:$AC$110,11,FALSE)</f>
        <v>46425</v>
      </c>
      <c r="M68" s="23">
        <f t="shared" si="28"/>
        <v>76941.38</v>
      </c>
      <c r="N68" s="31">
        <f t="shared" si="29"/>
        <v>5.9667912584085805E-4</v>
      </c>
      <c r="O68" s="49">
        <f t="shared" si="30"/>
        <v>1.9690411152748316E-4</v>
      </c>
      <c r="P68" s="36">
        <f>VLOOKUP(B68,'Participaciones  Tabla I'!$B$5:$AC$110,15,FALSE)</f>
        <v>91988.479999999996</v>
      </c>
      <c r="Q68" s="36">
        <f>VLOOKUP(B68,'Participaciones  Tabla I'!$B$5:$AC$110,16,FALSE)</f>
        <v>90214</v>
      </c>
      <c r="R68" s="23">
        <f t="shared" si="31"/>
        <v>182202.47999999998</v>
      </c>
      <c r="S68" s="21">
        <f t="shared" si="32"/>
        <v>1.1310389761831517E-3</v>
      </c>
      <c r="T68" s="21">
        <f t="shared" si="33"/>
        <v>3.845532519022716E-4</v>
      </c>
      <c r="U68" s="21">
        <f t="shared" si="34"/>
        <v>8.1046844874208186E-4</v>
      </c>
      <c r="V68" s="22">
        <f t="shared" si="35"/>
        <v>3.6471080193393684E-5</v>
      </c>
      <c r="W68" s="21">
        <f t="shared" si="36"/>
        <v>2.2620779523663034E-5</v>
      </c>
      <c r="X68" s="20">
        <f>VLOOKUP(A68,'Participaciones  Tabla I'!$A$5:$X$110,24,FALSE)</f>
        <v>51.747656674820597</v>
      </c>
      <c r="Y68" s="20">
        <f t="shared" si="17"/>
        <v>28798.707018277284</v>
      </c>
      <c r="Z68" s="32">
        <f t="shared" si="18"/>
        <v>1.8812496103363819E-2</v>
      </c>
      <c r="AA68" s="19">
        <f t="shared" si="37"/>
        <v>4.7031240258409547E-4</v>
      </c>
      <c r="AB68" s="19">
        <f t="shared" si="38"/>
        <v>3.3750000000000004E-3</v>
      </c>
      <c r="AC68" s="71">
        <f t="shared" si="39"/>
        <v>1.3170178133047983E-2</v>
      </c>
      <c r="AD68" s="69"/>
      <c r="AE68" s="69"/>
      <c r="AF68" s="69"/>
      <c r="AG68" s="3" t="s">
        <v>249</v>
      </c>
      <c r="AH68" s="3" t="s">
        <v>247</v>
      </c>
      <c r="AI68" s="3">
        <f t="shared" si="40"/>
        <v>51.747656674820597</v>
      </c>
      <c r="AJ68" s="3" t="s">
        <v>245</v>
      </c>
      <c r="AK68" s="3" t="s">
        <v>246</v>
      </c>
      <c r="AL68" s="66">
        <f t="shared" si="41"/>
        <v>16680</v>
      </c>
      <c r="AM68" s="65" t="s">
        <v>248</v>
      </c>
      <c r="AN68" s="3" t="str">
        <f t="shared" si="22"/>
        <v>@((((51.7476566748206+2.44852)*16680/65540751.1074742)))</v>
      </c>
    </row>
    <row r="69" spans="1:40" s="3" customFormat="1" ht="13.5" x14ac:dyDescent="0.2">
      <c r="A69" s="29">
        <v>86</v>
      </c>
      <c r="B69" s="28" t="s">
        <v>21</v>
      </c>
      <c r="C69" s="20">
        <f>VLOOKUP(A69,'Participaciones  Tabla I'!A$5:C$110,3)</f>
        <v>2133</v>
      </c>
      <c r="D69" s="27">
        <f t="shared" ref="D69:D84" si="42">C69/$C$86</f>
        <v>1.8513841114267636E-3</v>
      </c>
      <c r="E69" s="27">
        <f t="shared" ref="E69:E84" si="43">D69*0.64</f>
        <v>1.1848858313131287E-3</v>
      </c>
      <c r="F69" s="35">
        <f>VLOOKUP(B69,'Participaciones  Tabla I'!$B$5:$AC$110,5,FALSE)</f>
        <v>20790</v>
      </c>
      <c r="G69" s="35">
        <f>VLOOKUP(B69,'Participaciones  Tabla I'!$B$5:$AC$110,6,FALSE)</f>
        <v>0</v>
      </c>
      <c r="H69" s="23">
        <f t="shared" ref="H69:H84" si="44">F69+G69</f>
        <v>20790</v>
      </c>
      <c r="I69" s="51">
        <f t="shared" ref="I69:I84" si="45">H69/$H$86</f>
        <v>1.5785497405291173E-4</v>
      </c>
      <c r="J69" s="26">
        <f t="shared" ref="J69:J84" si="46">I69*0.33</f>
        <v>5.2092141437460873E-5</v>
      </c>
      <c r="K69" s="36">
        <f>VLOOKUP(B69,'Participaciones  Tabla I'!$B$5:$AC$110,10,FALSE)</f>
        <v>11842</v>
      </c>
      <c r="L69" s="36">
        <f>VLOOKUP(B69,'Participaciones  Tabla I'!$B$5:$AC$110,11,FALSE)</f>
        <v>0</v>
      </c>
      <c r="M69" s="23">
        <f t="shared" ref="M69:M84" si="47">K69+L69</f>
        <v>11842</v>
      </c>
      <c r="N69" s="31">
        <f t="shared" ref="N69:N84" si="48">M69/$M$86</f>
        <v>9.1834513602530136E-5</v>
      </c>
      <c r="O69" s="49">
        <f t="shared" ref="O69:O84" si="49">N69*0.33</f>
        <v>3.0305389488834948E-5</v>
      </c>
      <c r="P69" s="36">
        <f>VLOOKUP(B69,'Participaciones  Tabla I'!$B$5:$AC$110,15,FALSE)</f>
        <v>6513</v>
      </c>
      <c r="Q69" s="36">
        <f>VLOOKUP(B69,'Participaciones  Tabla I'!$B$5:$AC$110,16,FALSE)</f>
        <v>0</v>
      </c>
      <c r="R69" s="23">
        <f t="shared" ref="R69:R84" si="50">P69+Q69</f>
        <v>6513</v>
      </c>
      <c r="S69" s="21">
        <f t="shared" ref="S69:S84" si="51">R69/$R$86</f>
        <v>4.0430058097347894E-5</v>
      </c>
      <c r="T69" s="21">
        <f t="shared" ref="T69:T84" si="52">S69*0.34</f>
        <v>1.3746219753098285E-5</v>
      </c>
      <c r="U69" s="21">
        <f t="shared" ref="U69:U84" si="53">J69+O69+T69</f>
        <v>9.6143750679394111E-5</v>
      </c>
      <c r="V69" s="22">
        <f t="shared" ref="V69:V84" si="54">U69*0.045</f>
        <v>4.3264687805727347E-6</v>
      </c>
      <c r="W69" s="21">
        <f t="shared" ref="W69:W84" si="55">S69*0.02</f>
        <v>8.086011619469579E-7</v>
      </c>
      <c r="X69" s="20">
        <f>VLOOKUP(A69,'Participaciones  Tabla I'!$A$5:$X$110,24,FALSE)</f>
        <v>50.617111523905002</v>
      </c>
      <c r="Y69" s="20">
        <f t="shared" si="17"/>
        <v>4033.819883000745</v>
      </c>
      <c r="Z69" s="32">
        <f t="shared" si="18"/>
        <v>2.6350565246717962E-3</v>
      </c>
      <c r="AA69" s="19">
        <f t="shared" ref="AA69:AA83" si="56">Z69*0.025</f>
        <v>6.5876413116794914E-5</v>
      </c>
      <c r="AB69" s="19">
        <f t="shared" ref="AB69:AB84" si="57">0.27/80</f>
        <v>3.3750000000000004E-3</v>
      </c>
      <c r="AC69" s="71">
        <f t="shared" ref="AC69:AC84" si="58">E69+V69+W69+AA69+AB69</f>
        <v>4.630897314372444E-3</v>
      </c>
      <c r="AD69" s="69"/>
      <c r="AE69" s="69"/>
      <c r="AF69" s="69"/>
      <c r="AG69" s="3" t="s">
        <v>249</v>
      </c>
      <c r="AH69" s="3" t="s">
        <v>247</v>
      </c>
      <c r="AI69" s="3">
        <f t="shared" ref="AI69:AI84" si="59">X69</f>
        <v>50.617111523905002</v>
      </c>
      <c r="AJ69" s="3" t="s">
        <v>245</v>
      </c>
      <c r="AK69" s="3" t="s">
        <v>246</v>
      </c>
      <c r="AL69" s="66">
        <f t="shared" ref="AL69:AL84" si="60">C69</f>
        <v>2133</v>
      </c>
      <c r="AM69" s="65" t="s">
        <v>248</v>
      </c>
      <c r="AN69" s="3" t="str">
        <f t="shared" si="22"/>
        <v>@((((50.617111523905+2.44852)*2133/65540751.1074742)))</v>
      </c>
    </row>
    <row r="70" spans="1:40" s="3" customFormat="1" ht="13.5" x14ac:dyDescent="0.2">
      <c r="A70" s="29">
        <v>87</v>
      </c>
      <c r="B70" s="28" t="s">
        <v>20</v>
      </c>
      <c r="C70" s="20">
        <f>VLOOKUP(A70,'Participaciones  Tabla I'!A$5:C$110,3)</f>
        <v>5464</v>
      </c>
      <c r="D70" s="27">
        <f t="shared" si="42"/>
        <v>4.7425985864209264E-3</v>
      </c>
      <c r="E70" s="27">
        <f t="shared" si="43"/>
        <v>3.035263095309393E-3</v>
      </c>
      <c r="F70" s="35">
        <f>VLOOKUP(B70,'Participaciones  Tabla I'!$B$5:$AC$110,5,FALSE)</f>
        <v>0</v>
      </c>
      <c r="G70" s="35">
        <f>VLOOKUP(B70,'Participaciones  Tabla I'!$B$5:$AC$110,6,FALSE)</f>
        <v>0</v>
      </c>
      <c r="H70" s="23">
        <f t="shared" si="44"/>
        <v>0</v>
      </c>
      <c r="I70" s="51">
        <f t="shared" si="45"/>
        <v>0</v>
      </c>
      <c r="J70" s="26">
        <f t="shared" si="46"/>
        <v>0</v>
      </c>
      <c r="K70" s="36">
        <f>VLOOKUP(B70,'Participaciones  Tabla I'!$B$5:$AC$110,10,FALSE)</f>
        <v>0</v>
      </c>
      <c r="L70" s="36">
        <f>VLOOKUP(B70,'Participaciones  Tabla I'!$B$5:$AC$110,11,FALSE)</f>
        <v>0</v>
      </c>
      <c r="M70" s="23">
        <f t="shared" si="47"/>
        <v>0</v>
      </c>
      <c r="N70" s="31">
        <f t="shared" si="48"/>
        <v>0</v>
      </c>
      <c r="O70" s="49">
        <f t="shared" si="49"/>
        <v>0</v>
      </c>
      <c r="P70" s="36">
        <f>VLOOKUP(B70,'Participaciones  Tabla I'!$B$5:$AC$110,15,FALSE)</f>
        <v>26669</v>
      </c>
      <c r="Q70" s="36">
        <f>VLOOKUP(B70,'Participaciones  Tabla I'!$B$5:$AC$110,16,FALSE)</f>
        <v>405</v>
      </c>
      <c r="R70" s="23">
        <f t="shared" si="50"/>
        <v>27074</v>
      </c>
      <c r="S70" s="21">
        <f t="shared" si="51"/>
        <v>1.6806439320245613E-4</v>
      </c>
      <c r="T70" s="21">
        <f t="shared" si="52"/>
        <v>5.7141893688835087E-5</v>
      </c>
      <c r="U70" s="21">
        <f t="shared" si="53"/>
        <v>5.7141893688835087E-5</v>
      </c>
      <c r="V70" s="22">
        <f t="shared" si="54"/>
        <v>2.571385215997579E-6</v>
      </c>
      <c r="W70" s="21">
        <f t="shared" si="55"/>
        <v>3.3612878640491228E-6</v>
      </c>
      <c r="X70" s="20">
        <f>VLOOKUP(A70,'Participaciones  Tabla I'!$A$5:$X$110,24,FALSE)</f>
        <v>51.139743750078402</v>
      </c>
      <c r="Y70" s="20">
        <f t="shared" ref="Y70:Y84" si="61">C70*(9.261-0.1456*X70)</f>
        <v>9917.4512857776226</v>
      </c>
      <c r="Z70" s="32">
        <f t="shared" ref="Z70:Z84" si="62">Y70/$Y$86</f>
        <v>6.4784857719682653E-3</v>
      </c>
      <c r="AA70" s="19">
        <f t="shared" si="56"/>
        <v>1.6196214429920665E-4</v>
      </c>
      <c r="AB70" s="19">
        <f t="shared" si="57"/>
        <v>3.3750000000000004E-3</v>
      </c>
      <c r="AC70" s="71">
        <f t="shared" si="58"/>
        <v>6.5781579126886463E-3</v>
      </c>
      <c r="AD70" s="69"/>
      <c r="AE70" s="69"/>
      <c r="AF70" s="69"/>
      <c r="AG70" s="3" t="s">
        <v>249</v>
      </c>
      <c r="AH70" s="3" t="s">
        <v>247</v>
      </c>
      <c r="AI70" s="3">
        <f t="shared" si="59"/>
        <v>51.139743750078402</v>
      </c>
      <c r="AJ70" s="3" t="s">
        <v>245</v>
      </c>
      <c r="AK70" s="3" t="s">
        <v>246</v>
      </c>
      <c r="AL70" s="66">
        <f t="shared" si="60"/>
        <v>5464</v>
      </c>
      <c r="AM70" s="65" t="s">
        <v>248</v>
      </c>
      <c r="AN70" s="3" t="str">
        <f t="shared" ref="AN70:AN84" si="63">CONCATENATE(AG70,AH70,AI70,AJ70,AK70,AL70,AM70)</f>
        <v>@((((51.1397437500784+2.44852)*5464/65540751.1074742)))</v>
      </c>
    </row>
    <row r="71" spans="1:40" s="3" customFormat="1" ht="13.5" x14ac:dyDescent="0.2">
      <c r="A71" s="29">
        <v>88</v>
      </c>
      <c r="B71" s="30" t="s">
        <v>19</v>
      </c>
      <c r="C71" s="20">
        <f>VLOOKUP(A71,'Participaciones  Tabla I'!A$5:C$110,3)</f>
        <v>1917</v>
      </c>
      <c r="D71" s="27">
        <f t="shared" si="42"/>
        <v>1.6639021760924077E-3</v>
      </c>
      <c r="E71" s="27">
        <f t="shared" si="43"/>
        <v>1.064897392699141E-3</v>
      </c>
      <c r="F71" s="35">
        <f>VLOOKUP(B71,'Participaciones  Tabla I'!$B$5:$AC$110,5,FALSE)</f>
        <v>0</v>
      </c>
      <c r="G71" s="35">
        <f>VLOOKUP(B71,'Participaciones  Tabla I'!$B$5:$AC$110,6,FALSE)</f>
        <v>0</v>
      </c>
      <c r="H71" s="23">
        <f t="shared" si="44"/>
        <v>0</v>
      </c>
      <c r="I71" s="51">
        <f t="shared" si="45"/>
        <v>0</v>
      </c>
      <c r="J71" s="26">
        <f t="shared" si="46"/>
        <v>0</v>
      </c>
      <c r="K71" s="36">
        <f>VLOOKUP(B71,'Participaciones  Tabla I'!$B$5:$AC$110,10,FALSE)</f>
        <v>8760</v>
      </c>
      <c r="L71" s="36">
        <f>VLOOKUP(B71,'Participaciones  Tabla I'!$B$5:$AC$110,11,FALSE)</f>
        <v>0</v>
      </c>
      <c r="M71" s="23">
        <f t="shared" si="47"/>
        <v>8760</v>
      </c>
      <c r="N71" s="31">
        <f t="shared" si="48"/>
        <v>6.7933654716953559E-5</v>
      </c>
      <c r="O71" s="49">
        <f t="shared" si="49"/>
        <v>2.2418106056594677E-5</v>
      </c>
      <c r="P71" s="36">
        <f>VLOOKUP(B71,'Participaciones  Tabla I'!$B$5:$AC$110,15,FALSE)</f>
        <v>22760</v>
      </c>
      <c r="Q71" s="36">
        <f>VLOOKUP(B71,'Participaciones  Tabla I'!$B$5:$AC$110,16,FALSE)</f>
        <v>0</v>
      </c>
      <c r="R71" s="23">
        <f t="shared" si="50"/>
        <v>22760</v>
      </c>
      <c r="S71" s="21">
        <f t="shared" si="51"/>
        <v>1.4128483376257299E-4</v>
      </c>
      <c r="T71" s="21">
        <f t="shared" si="52"/>
        <v>4.8036843479274821E-5</v>
      </c>
      <c r="U71" s="21">
        <f t="shared" si="53"/>
        <v>7.0454949535869501E-5</v>
      </c>
      <c r="V71" s="22">
        <f t="shared" si="54"/>
        <v>3.1704727291141276E-6</v>
      </c>
      <c r="W71" s="21">
        <f t="shared" si="55"/>
        <v>2.8256966752514597E-6</v>
      </c>
      <c r="X71" s="20">
        <f>VLOOKUP(A71,'Participaciones  Tabla I'!$A$5:$X$110,24,FALSE)</f>
        <v>52.540547336063703</v>
      </c>
      <c r="Y71" s="20">
        <f t="shared" si="61"/>
        <v>3088.4716221851104</v>
      </c>
      <c r="Z71" s="32">
        <f t="shared" si="62"/>
        <v>2.0175162836592771E-3</v>
      </c>
      <c r="AA71" s="19">
        <f t="shared" si="56"/>
        <v>5.0437907091481929E-5</v>
      </c>
      <c r="AB71" s="19">
        <f t="shared" si="57"/>
        <v>3.3750000000000004E-3</v>
      </c>
      <c r="AC71" s="71">
        <f t="shared" si="58"/>
        <v>4.4963314691949894E-3</v>
      </c>
      <c r="AD71" s="69"/>
      <c r="AE71" s="69"/>
      <c r="AF71" s="69"/>
      <c r="AG71" s="3" t="s">
        <v>249</v>
      </c>
      <c r="AH71" s="3" t="s">
        <v>247</v>
      </c>
      <c r="AI71" s="3">
        <f t="shared" si="59"/>
        <v>52.540547336063703</v>
      </c>
      <c r="AJ71" s="3" t="s">
        <v>245</v>
      </c>
      <c r="AK71" s="3" t="s">
        <v>246</v>
      </c>
      <c r="AL71" s="66">
        <f t="shared" si="60"/>
        <v>1917</v>
      </c>
      <c r="AM71" s="65" t="s">
        <v>248</v>
      </c>
      <c r="AN71" s="3" t="str">
        <f t="shared" si="63"/>
        <v>@((((52.5405473360637+2.44852)*1917/65540751.1074742)))</v>
      </c>
    </row>
    <row r="72" spans="1:40" s="3" customFormat="1" ht="13.5" x14ac:dyDescent="0.2">
      <c r="A72" s="29">
        <v>89</v>
      </c>
      <c r="B72" s="28" t="s">
        <v>18</v>
      </c>
      <c r="C72" s="20">
        <f>VLOOKUP(A72,'Participaciones  Tabla I'!A$5:C$110,3)</f>
        <v>40495</v>
      </c>
      <c r="D72" s="27">
        <f t="shared" si="42"/>
        <v>3.5148523015577492E-2</v>
      </c>
      <c r="E72" s="27">
        <f t="shared" si="43"/>
        <v>2.2495054729969596E-2</v>
      </c>
      <c r="F72" s="35">
        <f>VLOOKUP(B72,'Participaciones  Tabla I'!$B$5:$AC$110,5,FALSE)</f>
        <v>812930.5</v>
      </c>
      <c r="G72" s="35">
        <f>VLOOKUP(B72,'Participaciones  Tabla I'!$B$5:$AC$110,6,FALSE)</f>
        <v>1774445.28</v>
      </c>
      <c r="H72" s="23">
        <f t="shared" si="44"/>
        <v>2587375.7800000003</v>
      </c>
      <c r="I72" s="51">
        <f t="shared" si="45"/>
        <v>1.9645509216788471E-2</v>
      </c>
      <c r="J72" s="26">
        <f t="shared" si="46"/>
        <v>6.4830180415401959E-3</v>
      </c>
      <c r="K72" s="36">
        <f>VLOOKUP(B72,'Participaciones  Tabla I'!$B$5:$AC$110,10,FALSE)</f>
        <v>1030117.99</v>
      </c>
      <c r="L72" s="36">
        <f>VLOOKUP(B72,'Participaciones  Tabla I'!$B$5:$AC$110,11,FALSE)</f>
        <v>1543070.79</v>
      </c>
      <c r="M72" s="23">
        <f t="shared" si="47"/>
        <v>2573188.7800000003</v>
      </c>
      <c r="N72" s="31">
        <f t="shared" si="48"/>
        <v>1.9955036313020431E-2</v>
      </c>
      <c r="O72" s="49">
        <f t="shared" si="49"/>
        <v>6.5851619832967426E-3</v>
      </c>
      <c r="P72" s="36">
        <f>VLOOKUP(B72,'Participaciones  Tabla I'!$B$5:$AC$110,15,FALSE)</f>
        <v>1102499.6100000001</v>
      </c>
      <c r="Q72" s="36">
        <f>VLOOKUP(B72,'Participaciones  Tabla I'!$B$5:$AC$110,16,FALSE)</f>
        <v>1757771.21</v>
      </c>
      <c r="R72" s="23">
        <f t="shared" si="50"/>
        <v>2860270.8200000003</v>
      </c>
      <c r="S72" s="21">
        <f t="shared" si="51"/>
        <v>1.7755399267119439E-2</v>
      </c>
      <c r="T72" s="21">
        <f t="shared" si="52"/>
        <v>6.0368357508206096E-3</v>
      </c>
      <c r="U72" s="21">
        <f t="shared" si="53"/>
        <v>1.9105015775657548E-2</v>
      </c>
      <c r="V72" s="22">
        <f t="shared" si="54"/>
        <v>8.5972570990458963E-4</v>
      </c>
      <c r="W72" s="21">
        <f t="shared" si="55"/>
        <v>3.551079853423888E-4</v>
      </c>
      <c r="X72" s="20">
        <f>VLOOKUP(A72,'Participaciones  Tabla I'!$A$5:$X$110,24,FALSE)</f>
        <v>56.026230148359701</v>
      </c>
      <c r="Y72" s="20">
        <f t="shared" si="61"/>
        <v>44689.508156700453</v>
      </c>
      <c r="Z72" s="32">
        <f t="shared" si="62"/>
        <v>2.9193018892327484E-2</v>
      </c>
      <c r="AA72" s="19">
        <f t="shared" si="56"/>
        <v>7.2982547230818716E-4</v>
      </c>
      <c r="AB72" s="19">
        <f t="shared" si="57"/>
        <v>3.3750000000000004E-3</v>
      </c>
      <c r="AC72" s="71">
        <f t="shared" si="58"/>
        <v>2.7814713897524757E-2</v>
      </c>
      <c r="AD72" s="69"/>
      <c r="AE72" s="69"/>
      <c r="AF72" s="69"/>
      <c r="AG72" s="3" t="s">
        <v>249</v>
      </c>
      <c r="AH72" s="3" t="s">
        <v>247</v>
      </c>
      <c r="AI72" s="3">
        <f t="shared" si="59"/>
        <v>56.026230148359701</v>
      </c>
      <c r="AJ72" s="3" t="s">
        <v>245</v>
      </c>
      <c r="AK72" s="3" t="s">
        <v>246</v>
      </c>
      <c r="AL72" s="66">
        <f t="shared" si="60"/>
        <v>40495</v>
      </c>
      <c r="AM72" s="65" t="s">
        <v>248</v>
      </c>
      <c r="AN72" s="3" t="str">
        <f t="shared" si="63"/>
        <v>@((((56.0262301483597+2.44852)*40495/65540751.1074742)))</v>
      </c>
    </row>
    <row r="73" spans="1:40" s="3" customFormat="1" ht="13.5" x14ac:dyDescent="0.2">
      <c r="A73" s="29">
        <v>90</v>
      </c>
      <c r="B73" s="28" t="s">
        <v>17</v>
      </c>
      <c r="C73" s="20">
        <f>VLOOKUP(A73,'Participaciones  Tabla I'!A$5:C$110,3)</f>
        <v>7503</v>
      </c>
      <c r="D73" s="27">
        <f t="shared" si="42"/>
        <v>6.5123933371003312E-3</v>
      </c>
      <c r="E73" s="27">
        <f t="shared" si="43"/>
        <v>4.1679317357442118E-3</v>
      </c>
      <c r="F73" s="35">
        <f>VLOOKUP(B73,'Participaciones  Tabla I'!$B$5:$AC$110,5,FALSE)</f>
        <v>8331.5</v>
      </c>
      <c r="G73" s="35">
        <f>VLOOKUP(B73,'Participaciones  Tabla I'!$B$5:$AC$110,6,FALSE)</f>
        <v>1705</v>
      </c>
      <c r="H73" s="23">
        <f t="shared" si="44"/>
        <v>10036.5</v>
      </c>
      <c r="I73" s="51">
        <f t="shared" si="45"/>
        <v>7.6205456810103355E-5</v>
      </c>
      <c r="J73" s="26">
        <f t="shared" si="46"/>
        <v>2.514780074733411E-5</v>
      </c>
      <c r="K73" s="36">
        <f>VLOOKUP(B73,'Participaciones  Tabla I'!$B$5:$AC$110,10,FALSE)</f>
        <v>49357.5</v>
      </c>
      <c r="L73" s="36">
        <f>VLOOKUP(B73,'Participaciones  Tabla I'!$B$5:$AC$110,11,FALSE)</f>
        <v>6823</v>
      </c>
      <c r="M73" s="23">
        <f t="shared" si="47"/>
        <v>56180.5</v>
      </c>
      <c r="N73" s="31">
        <f t="shared" si="48"/>
        <v>4.3567884575637091E-4</v>
      </c>
      <c r="O73" s="49">
        <f t="shared" si="49"/>
        <v>1.437740190996024E-4</v>
      </c>
      <c r="P73" s="36">
        <f>VLOOKUP(B73,'Participaciones  Tabla I'!$B$5:$AC$110,15,FALSE)</f>
        <v>9038</v>
      </c>
      <c r="Q73" s="36">
        <f>VLOOKUP(B73,'Participaciones  Tabla I'!$B$5:$AC$110,16,FALSE)</f>
        <v>8278</v>
      </c>
      <c r="R73" s="23">
        <f t="shared" si="50"/>
        <v>17316</v>
      </c>
      <c r="S73" s="21">
        <f t="shared" si="51"/>
        <v>1.0749069338456564E-4</v>
      </c>
      <c r="T73" s="21">
        <f t="shared" si="52"/>
        <v>3.6546835750752321E-5</v>
      </c>
      <c r="U73" s="21">
        <f t="shared" si="53"/>
        <v>2.0546865559768881E-4</v>
      </c>
      <c r="V73" s="22">
        <f t="shared" si="54"/>
        <v>9.2460895018959959E-6</v>
      </c>
      <c r="W73" s="21">
        <f t="shared" si="55"/>
        <v>2.1498138676913129E-6</v>
      </c>
      <c r="X73" s="20">
        <f>VLOOKUP(A73,'Participaciones  Tabla I'!$A$5:$X$110,24,FALSE)</f>
        <v>51.884072562114902</v>
      </c>
      <c r="Y73" s="20">
        <f t="shared" si="61"/>
        <v>12805.212799275389</v>
      </c>
      <c r="Z73" s="32">
        <f t="shared" si="62"/>
        <v>8.3648899839921728E-3</v>
      </c>
      <c r="AA73" s="19">
        <f t="shared" si="56"/>
        <v>2.0912224959980432E-4</v>
      </c>
      <c r="AB73" s="19">
        <f t="shared" si="57"/>
        <v>3.3750000000000004E-3</v>
      </c>
      <c r="AC73" s="71">
        <f t="shared" si="58"/>
        <v>7.763449888713604E-3</v>
      </c>
      <c r="AD73" s="69"/>
      <c r="AE73" s="69"/>
      <c r="AF73" s="69"/>
      <c r="AG73" s="3" t="s">
        <v>249</v>
      </c>
      <c r="AH73" s="3" t="s">
        <v>247</v>
      </c>
      <c r="AI73" s="3">
        <f t="shared" si="59"/>
        <v>51.884072562114902</v>
      </c>
      <c r="AJ73" s="3" t="s">
        <v>245</v>
      </c>
      <c r="AK73" s="3" t="s">
        <v>246</v>
      </c>
      <c r="AL73" s="66">
        <f t="shared" si="60"/>
        <v>7503</v>
      </c>
      <c r="AM73" s="65" t="s">
        <v>248</v>
      </c>
      <c r="AN73" s="3" t="str">
        <f t="shared" si="63"/>
        <v>@((((51.8840725621149+2.44852)*7503/65540751.1074742)))</v>
      </c>
    </row>
    <row r="74" spans="1:40" s="3" customFormat="1" ht="13.5" x14ac:dyDescent="0.2">
      <c r="A74" s="29">
        <v>92</v>
      </c>
      <c r="B74" s="28" t="s">
        <v>15</v>
      </c>
      <c r="C74" s="20">
        <f>VLOOKUP(A74,'Participaciones  Tabla I'!A$5:C$110,3)</f>
        <v>7888</v>
      </c>
      <c r="D74" s="27">
        <f t="shared" si="42"/>
        <v>6.846562527395364E-3</v>
      </c>
      <c r="E74" s="27">
        <f t="shared" si="43"/>
        <v>4.3818000175330331E-3</v>
      </c>
      <c r="F74" s="35">
        <f>VLOOKUP(B74,'Participaciones  Tabla I'!$B$5:$AC$110,5,FALSE)</f>
        <v>11104.63</v>
      </c>
      <c r="G74" s="35">
        <f>VLOOKUP(B74,'Participaciones  Tabla I'!$B$5:$AC$110,6,FALSE)</f>
        <v>0</v>
      </c>
      <c r="H74" s="23">
        <f t="shared" si="44"/>
        <v>11104.63</v>
      </c>
      <c r="I74" s="51">
        <f t="shared" si="45"/>
        <v>8.4315588288464893E-5</v>
      </c>
      <c r="J74" s="26">
        <f t="shared" si="46"/>
        <v>2.7824144135193415E-5</v>
      </c>
      <c r="K74" s="36">
        <f>VLOOKUP(B74,'Participaciones  Tabla I'!$B$5:$AC$110,10,FALSE)</f>
        <v>13828.33</v>
      </c>
      <c r="L74" s="36">
        <f>VLOOKUP(B74,'Participaciones  Tabla I'!$B$5:$AC$110,11,FALSE)</f>
        <v>0</v>
      </c>
      <c r="M74" s="23">
        <f t="shared" si="47"/>
        <v>13828.33</v>
      </c>
      <c r="N74" s="31">
        <f t="shared" si="48"/>
        <v>1.0723846980959936E-4</v>
      </c>
      <c r="O74" s="49">
        <f t="shared" si="49"/>
        <v>3.5388695037167794E-5</v>
      </c>
      <c r="P74" s="36">
        <f>VLOOKUP(B74,'Participaciones  Tabla I'!$B$5:$AC$110,15,FALSE)</f>
        <v>9226.32</v>
      </c>
      <c r="Q74" s="36">
        <f>VLOOKUP(B74,'Participaciones  Tabla I'!$B$5:$AC$110,16,FALSE)</f>
        <v>0</v>
      </c>
      <c r="R74" s="23">
        <f t="shared" si="50"/>
        <v>9226.32</v>
      </c>
      <c r="S74" s="21">
        <f t="shared" si="51"/>
        <v>5.7273246372596775E-5</v>
      </c>
      <c r="T74" s="21">
        <f t="shared" si="52"/>
        <v>1.9472903766682903E-5</v>
      </c>
      <c r="U74" s="21">
        <f t="shared" si="53"/>
        <v>8.2685742939044105E-5</v>
      </c>
      <c r="V74" s="22">
        <f t="shared" si="54"/>
        <v>3.7208584322569845E-6</v>
      </c>
      <c r="W74" s="21">
        <f t="shared" si="55"/>
        <v>1.1454649274519355E-6</v>
      </c>
      <c r="X74" s="20">
        <f>VLOOKUP(A74,'Participaciones  Tabla I'!$A$5:$X$110,24,FALSE)</f>
        <v>48.945772326207702</v>
      </c>
      <c r="Y74" s="20">
        <f t="shared" si="61"/>
        <v>16836.900892911191</v>
      </c>
      <c r="Z74" s="32">
        <f t="shared" si="62"/>
        <v>1.0998553936452457E-2</v>
      </c>
      <c r="AA74" s="19">
        <f t="shared" si="56"/>
        <v>2.7496384841131145E-4</v>
      </c>
      <c r="AB74" s="19">
        <f t="shared" si="57"/>
        <v>3.3750000000000004E-3</v>
      </c>
      <c r="AC74" s="71">
        <f t="shared" si="58"/>
        <v>8.0366301893040545E-3</v>
      </c>
      <c r="AD74" s="69"/>
      <c r="AE74" s="69"/>
      <c r="AF74" s="69"/>
      <c r="AG74" s="3" t="s">
        <v>249</v>
      </c>
      <c r="AH74" s="3" t="s">
        <v>247</v>
      </c>
      <c r="AI74" s="3">
        <f t="shared" si="59"/>
        <v>48.945772326207702</v>
      </c>
      <c r="AJ74" s="3" t="s">
        <v>245</v>
      </c>
      <c r="AK74" s="3" t="s">
        <v>246</v>
      </c>
      <c r="AL74" s="66">
        <f t="shared" si="60"/>
        <v>7888</v>
      </c>
      <c r="AM74" s="65" t="s">
        <v>248</v>
      </c>
      <c r="AN74" s="3" t="str">
        <f t="shared" si="63"/>
        <v>@((((48.9457723262077+2.44852)*7888/65540751.1074742)))</v>
      </c>
    </row>
    <row r="75" spans="1:40" s="3" customFormat="1" ht="13.5" x14ac:dyDescent="0.2">
      <c r="A75" s="29">
        <v>95</v>
      </c>
      <c r="B75" s="28" t="s">
        <v>12</v>
      </c>
      <c r="C75" s="20">
        <f>VLOOKUP(A75,'Participaciones  Tabla I'!A$5:C$110,3)</f>
        <v>5690</v>
      </c>
      <c r="D75" s="27">
        <f t="shared" si="42"/>
        <v>4.9387602409837247E-3</v>
      </c>
      <c r="E75" s="27">
        <f t="shared" si="43"/>
        <v>3.160806554229584E-3</v>
      </c>
      <c r="F75" s="35">
        <f>VLOOKUP(B75,'Participaciones  Tabla I'!$B$5:$AC$110,5,FALSE)</f>
        <v>453273.54</v>
      </c>
      <c r="G75" s="35">
        <f>VLOOKUP(B75,'Participaciones  Tabla I'!$B$5:$AC$110,6,FALSE)</f>
        <v>34010</v>
      </c>
      <c r="H75" s="23">
        <f t="shared" si="44"/>
        <v>487283.54</v>
      </c>
      <c r="I75" s="51">
        <f t="shared" si="45"/>
        <v>3.6998619799476179E-3</v>
      </c>
      <c r="J75" s="26">
        <f t="shared" si="46"/>
        <v>1.220954453382714E-3</v>
      </c>
      <c r="K75" s="36">
        <f>VLOOKUP(B75,'Participaciones  Tabla I'!$B$5:$AC$110,10,FALSE)</f>
        <v>80482</v>
      </c>
      <c r="L75" s="36">
        <f>VLOOKUP(B75,'Participaciones  Tabla I'!$B$5:$AC$110,11,FALSE)</f>
        <v>17660</v>
      </c>
      <c r="M75" s="23">
        <f t="shared" si="47"/>
        <v>98142</v>
      </c>
      <c r="N75" s="31">
        <f t="shared" si="48"/>
        <v>7.6108958233233519E-4</v>
      </c>
      <c r="O75" s="49">
        <f t="shared" si="49"/>
        <v>2.5115956216967061E-4</v>
      </c>
      <c r="P75" s="36">
        <f>VLOOKUP(B75,'Participaciones  Tabla I'!$B$5:$AC$110,15,FALSE)</f>
        <v>154925</v>
      </c>
      <c r="Q75" s="36">
        <f>VLOOKUP(B75,'Participaciones  Tabla I'!$B$5:$AC$110,16,FALSE)</f>
        <v>13290</v>
      </c>
      <c r="R75" s="23">
        <f t="shared" si="50"/>
        <v>168215</v>
      </c>
      <c r="S75" s="21">
        <f t="shared" si="51"/>
        <v>1.0442103827491749E-3</v>
      </c>
      <c r="T75" s="21">
        <f t="shared" si="52"/>
        <v>3.550315301347195E-4</v>
      </c>
      <c r="U75" s="21">
        <f t="shared" si="53"/>
        <v>1.8271455456871041E-3</v>
      </c>
      <c r="V75" s="22">
        <f t="shared" si="54"/>
        <v>8.2221549555919676E-5</v>
      </c>
      <c r="W75" s="21">
        <f t="shared" si="55"/>
        <v>2.0884207654983498E-5</v>
      </c>
      <c r="X75" s="20">
        <f>VLOOKUP(A75,'Participaciones  Tabla I'!$A$5:$X$110,24,FALSE)</f>
        <v>55.0001326669543</v>
      </c>
      <c r="Y75" s="20">
        <f t="shared" si="61"/>
        <v>7129.4600902043667</v>
      </c>
      <c r="Z75" s="32">
        <f t="shared" si="62"/>
        <v>4.6572556219602332E-3</v>
      </c>
      <c r="AA75" s="19">
        <f t="shared" si="56"/>
        <v>1.1643139054900584E-4</v>
      </c>
      <c r="AB75" s="19">
        <f t="shared" si="57"/>
        <v>3.3750000000000004E-3</v>
      </c>
      <c r="AC75" s="71">
        <f t="shared" si="58"/>
        <v>6.755343701989493E-3</v>
      </c>
      <c r="AD75" s="69"/>
      <c r="AE75" s="69"/>
      <c r="AF75" s="69"/>
      <c r="AG75" s="3" t="s">
        <v>249</v>
      </c>
      <c r="AH75" s="3" t="s">
        <v>247</v>
      </c>
      <c r="AI75" s="3">
        <f t="shared" si="59"/>
        <v>55.0001326669543</v>
      </c>
      <c r="AJ75" s="3" t="s">
        <v>245</v>
      </c>
      <c r="AK75" s="3" t="s">
        <v>246</v>
      </c>
      <c r="AL75" s="66">
        <f t="shared" si="60"/>
        <v>5690</v>
      </c>
      <c r="AM75" s="65" t="s">
        <v>248</v>
      </c>
      <c r="AN75" s="3" t="str">
        <f t="shared" si="63"/>
        <v>@((((55.0001326669543+2.44852)*5690/65540751.1074742)))</v>
      </c>
    </row>
    <row r="76" spans="1:40" s="3" customFormat="1" ht="13.5" x14ac:dyDescent="0.2">
      <c r="A76" s="29">
        <v>96</v>
      </c>
      <c r="B76" s="28" t="s">
        <v>11</v>
      </c>
      <c r="C76" s="20">
        <f>VLOOKUP(A76,'Participaciones  Tabla I'!A$5:C$110,3)</f>
        <v>80672</v>
      </c>
      <c r="D76" s="27">
        <f t="shared" si="42"/>
        <v>7.0021030959690519E-2</v>
      </c>
      <c r="E76" s="27">
        <f t="shared" si="43"/>
        <v>4.4813459814201935E-2</v>
      </c>
      <c r="F76" s="35">
        <f>VLOOKUP(B76,'Participaciones  Tabla I'!$B$5:$AC$110,5,FALSE)</f>
        <v>2788609.47</v>
      </c>
      <c r="G76" s="35">
        <f>VLOOKUP(B76,'Participaciones  Tabla I'!$B$5:$AC$110,6,FALSE)</f>
        <v>7964458.7000000002</v>
      </c>
      <c r="H76" s="23">
        <f t="shared" si="44"/>
        <v>10753068.17</v>
      </c>
      <c r="I76" s="51">
        <f t="shared" si="45"/>
        <v>8.1646238430232859E-2</v>
      </c>
      <c r="J76" s="26">
        <f t="shared" si="46"/>
        <v>2.6943258681976844E-2</v>
      </c>
      <c r="K76" s="36">
        <f>VLOOKUP(B76,'Participaciones  Tabla I'!$B$5:$AC$110,10,FALSE)</f>
        <v>3261751.03</v>
      </c>
      <c r="L76" s="36">
        <f>VLOOKUP(B76,'Participaciones  Tabla I'!$B$5:$AC$110,11,FALSE)</f>
        <v>6571930.9299999997</v>
      </c>
      <c r="M76" s="23">
        <f t="shared" si="47"/>
        <v>9833681.959999999</v>
      </c>
      <c r="N76" s="31">
        <f t="shared" si="48"/>
        <v>7.6260040509928656E-2</v>
      </c>
      <c r="O76" s="49">
        <f t="shared" si="49"/>
        <v>2.5165813368276457E-2</v>
      </c>
      <c r="P76" s="36">
        <f>VLOOKUP(B76,'Participaciones  Tabla I'!$B$5:$AC$110,15,FALSE)</f>
        <v>4091545.04</v>
      </c>
      <c r="Q76" s="36">
        <f>VLOOKUP(B76,'Participaciones  Tabla I'!$B$5:$AC$110,16,FALSE)</f>
        <v>6137486.6100000003</v>
      </c>
      <c r="R76" s="23">
        <f t="shared" si="50"/>
        <v>10229031.65</v>
      </c>
      <c r="S76" s="21">
        <f t="shared" si="51"/>
        <v>6.3497672944742872E-2</v>
      </c>
      <c r="T76" s="21">
        <f t="shared" si="52"/>
        <v>2.1589208801212578E-2</v>
      </c>
      <c r="U76" s="21">
        <f t="shared" si="53"/>
        <v>7.3698280851465875E-2</v>
      </c>
      <c r="V76" s="22">
        <f t="shared" si="54"/>
        <v>3.3164226383159642E-3</v>
      </c>
      <c r="W76" s="21">
        <f t="shared" si="55"/>
        <v>1.2699534588948575E-3</v>
      </c>
      <c r="X76" s="20">
        <f>VLOOKUP(A76,'Participaciones  Tabla I'!$A$5:$X$110,24,FALSE)</f>
        <v>53.416208398811101</v>
      </c>
      <c r="Y76" s="20">
        <f t="shared" si="61"/>
        <v>119684.98380904166</v>
      </c>
      <c r="Z76" s="32">
        <f t="shared" si="62"/>
        <v>7.818313822595517E-2</v>
      </c>
      <c r="AA76" s="19">
        <f t="shared" si="56"/>
        <v>1.9545784556488795E-3</v>
      </c>
      <c r="AB76" s="19">
        <f t="shared" si="57"/>
        <v>3.3750000000000004E-3</v>
      </c>
      <c r="AC76" s="71">
        <f t="shared" si="58"/>
        <v>5.4729414367061635E-2</v>
      </c>
      <c r="AD76" s="69"/>
      <c r="AE76" s="69"/>
      <c r="AF76" s="69"/>
      <c r="AG76" s="3" t="s">
        <v>249</v>
      </c>
      <c r="AH76" s="3" t="s">
        <v>247</v>
      </c>
      <c r="AI76" s="3">
        <f t="shared" si="59"/>
        <v>53.416208398811101</v>
      </c>
      <c r="AJ76" s="3" t="s">
        <v>245</v>
      </c>
      <c r="AK76" s="3" t="s">
        <v>246</v>
      </c>
      <c r="AL76" s="66">
        <f t="shared" si="60"/>
        <v>80672</v>
      </c>
      <c r="AM76" s="65" t="s">
        <v>248</v>
      </c>
      <c r="AN76" s="3" t="str">
        <f t="shared" si="63"/>
        <v>@((((53.4162083988111+2.44852)*80672/65540751.1074742)))</v>
      </c>
    </row>
    <row r="77" spans="1:40" s="3" customFormat="1" ht="13.5" x14ac:dyDescent="0.2">
      <c r="A77" s="29">
        <v>97</v>
      </c>
      <c r="B77" s="28" t="s">
        <v>10</v>
      </c>
      <c r="C77" s="20">
        <f>VLOOKUP(A77,'Participaciones  Tabla I'!A$5:C$110,3)</f>
        <v>3684</v>
      </c>
      <c r="D77" s="27">
        <f t="shared" si="42"/>
        <v>3.1976085637581797E-3</v>
      </c>
      <c r="E77" s="27">
        <f t="shared" si="43"/>
        <v>2.046469480805235E-3</v>
      </c>
      <c r="F77" s="35">
        <f>VLOOKUP(B77,'Participaciones  Tabla I'!$B$5:$AC$110,5,FALSE)</f>
        <v>47510</v>
      </c>
      <c r="G77" s="35">
        <f>VLOOKUP(B77,'Participaciones  Tabla I'!$B$5:$AC$110,6,FALSE)</f>
        <v>4350</v>
      </c>
      <c r="H77" s="23">
        <f t="shared" si="44"/>
        <v>51860</v>
      </c>
      <c r="I77" s="51">
        <f t="shared" si="45"/>
        <v>3.9376425947013001E-4</v>
      </c>
      <c r="J77" s="26">
        <f t="shared" si="46"/>
        <v>1.2994220562514291E-4</v>
      </c>
      <c r="K77" s="36">
        <f>VLOOKUP(B77,'Participaciones  Tabla I'!$B$5:$AC$110,10,FALSE)</f>
        <v>49600</v>
      </c>
      <c r="L77" s="36">
        <f>VLOOKUP(B77,'Participaciones  Tabla I'!$B$5:$AC$110,11,FALSE)</f>
        <v>0</v>
      </c>
      <c r="M77" s="23">
        <f t="shared" si="47"/>
        <v>49600</v>
      </c>
      <c r="N77" s="31">
        <f t="shared" si="48"/>
        <v>3.8464717739279642E-4</v>
      </c>
      <c r="O77" s="49">
        <f t="shared" si="49"/>
        <v>1.2693356853962282E-4</v>
      </c>
      <c r="P77" s="36">
        <f>VLOOKUP(B77,'Participaciones  Tabla I'!$B$5:$AC$110,15,FALSE)</f>
        <v>48324</v>
      </c>
      <c r="Q77" s="36">
        <f>VLOOKUP(B77,'Participaciones  Tabla I'!$B$5:$AC$110,16,FALSE)</f>
        <v>240</v>
      </c>
      <c r="R77" s="23">
        <f t="shared" si="50"/>
        <v>48564</v>
      </c>
      <c r="S77" s="21">
        <f t="shared" si="51"/>
        <v>3.0146558290182756E-4</v>
      </c>
      <c r="T77" s="21">
        <f t="shared" si="52"/>
        <v>1.0249829818662137E-4</v>
      </c>
      <c r="U77" s="21">
        <f t="shared" si="53"/>
        <v>3.5937407235138712E-4</v>
      </c>
      <c r="V77" s="22">
        <f t="shared" si="54"/>
        <v>1.6171833255812421E-5</v>
      </c>
      <c r="W77" s="21">
        <f t="shared" si="55"/>
        <v>6.0293116580365509E-6</v>
      </c>
      <c r="X77" s="20">
        <f>VLOOKUP(A77,'Participaciones  Tabla I'!$A$5:$X$110,24,FALSE)</f>
        <v>51.540020862115803</v>
      </c>
      <c r="Y77" s="20">
        <f t="shared" si="61"/>
        <v>6471.9515937613551</v>
      </c>
      <c r="Z77" s="32">
        <f t="shared" si="62"/>
        <v>4.2277441157869715E-3</v>
      </c>
      <c r="AA77" s="19">
        <f t="shared" si="56"/>
        <v>1.0569360289467429E-4</v>
      </c>
      <c r="AB77" s="19">
        <f t="shared" si="57"/>
        <v>3.3750000000000004E-3</v>
      </c>
      <c r="AC77" s="71">
        <f t="shared" si="58"/>
        <v>5.5493642286137592E-3</v>
      </c>
      <c r="AD77" s="69"/>
      <c r="AE77" s="69"/>
      <c r="AF77" s="69"/>
      <c r="AG77" s="3" t="s">
        <v>249</v>
      </c>
      <c r="AH77" s="3" t="s">
        <v>247</v>
      </c>
      <c r="AI77" s="3">
        <f t="shared" si="59"/>
        <v>51.540020862115803</v>
      </c>
      <c r="AJ77" s="3" t="s">
        <v>245</v>
      </c>
      <c r="AK77" s="3" t="s">
        <v>246</v>
      </c>
      <c r="AL77" s="66">
        <f t="shared" si="60"/>
        <v>3684</v>
      </c>
      <c r="AM77" s="65" t="s">
        <v>248</v>
      </c>
      <c r="AN77" s="3" t="str">
        <f t="shared" si="63"/>
        <v>@((((51.5400208621158+2.44852)*3684/65540751.1074742)))</v>
      </c>
    </row>
    <row r="78" spans="1:40" s="3" customFormat="1" ht="13.5" x14ac:dyDescent="0.2">
      <c r="A78" s="29">
        <v>98</v>
      </c>
      <c r="B78" s="28" t="s">
        <v>9</v>
      </c>
      <c r="C78" s="20">
        <f>VLOOKUP(A78,'Participaciones  Tabla I'!A$5:C$110,3)</f>
        <v>15346</v>
      </c>
      <c r="D78" s="27">
        <f t="shared" si="42"/>
        <v>1.3319897127967705E-2</v>
      </c>
      <c r="E78" s="27">
        <f t="shared" si="43"/>
        <v>8.5247341618993316E-3</v>
      </c>
      <c r="F78" s="35">
        <f>VLOOKUP(B78,'Participaciones  Tabla I'!$B$5:$AC$110,5,FALSE)</f>
        <v>40558</v>
      </c>
      <c r="G78" s="35">
        <f>VLOOKUP(B78,'Participaciones  Tabla I'!$B$5:$AC$110,6,FALSE)</f>
        <v>36491</v>
      </c>
      <c r="H78" s="23">
        <f t="shared" si="44"/>
        <v>77049</v>
      </c>
      <c r="I78" s="51">
        <f t="shared" si="45"/>
        <v>5.850201008082153E-4</v>
      </c>
      <c r="J78" s="26">
        <f t="shared" si="46"/>
        <v>1.9305663326671106E-4</v>
      </c>
      <c r="K78" s="36">
        <f>VLOOKUP(B78,'Participaciones  Tabla I'!$B$5:$AC$110,10,FALSE)</f>
        <v>25202.3</v>
      </c>
      <c r="L78" s="36">
        <f>VLOOKUP(B78,'Participaciones  Tabla I'!$B$5:$AC$110,11,FALSE)</f>
        <v>35748</v>
      </c>
      <c r="M78" s="23">
        <f t="shared" si="47"/>
        <v>60950.3</v>
      </c>
      <c r="N78" s="31">
        <f t="shared" si="48"/>
        <v>4.7266856565008388E-4</v>
      </c>
      <c r="O78" s="49">
        <f t="shared" si="49"/>
        <v>1.5598062666452768E-4</v>
      </c>
      <c r="P78" s="36">
        <f>VLOOKUP(B78,'Participaciones  Tabla I'!$B$5:$AC$110,15,FALSE)</f>
        <v>23670.5</v>
      </c>
      <c r="Q78" s="36">
        <f>VLOOKUP(B78,'Participaciones  Tabla I'!$B$5:$AC$110,16,FALSE)</f>
        <v>26566.5</v>
      </c>
      <c r="R78" s="23">
        <f t="shared" si="50"/>
        <v>50237</v>
      </c>
      <c r="S78" s="21">
        <f t="shared" si="51"/>
        <v>3.1185088724650176E-4</v>
      </c>
      <c r="T78" s="21">
        <f t="shared" si="52"/>
        <v>1.060293016638106E-4</v>
      </c>
      <c r="U78" s="21">
        <f t="shared" si="53"/>
        <v>4.5506656159504928E-4</v>
      </c>
      <c r="V78" s="22">
        <f t="shared" si="54"/>
        <v>2.0477995271777219E-5</v>
      </c>
      <c r="W78" s="21">
        <f t="shared" si="55"/>
        <v>6.2370177449300351E-6</v>
      </c>
      <c r="X78" s="20">
        <f>VLOOKUP(A78,'Participaciones  Tabla I'!$A$5:$X$110,24,FALSE)</f>
        <v>53.404542909139003</v>
      </c>
      <c r="Y78" s="20">
        <f t="shared" si="61"/>
        <v>22793.391585580961</v>
      </c>
      <c r="Z78" s="32">
        <f t="shared" si="62"/>
        <v>1.4889577858965906E-2</v>
      </c>
      <c r="AA78" s="19">
        <f t="shared" si="56"/>
        <v>3.722394464741477E-4</v>
      </c>
      <c r="AB78" s="19">
        <f t="shared" si="57"/>
        <v>3.3750000000000004E-3</v>
      </c>
      <c r="AC78" s="71">
        <f t="shared" si="58"/>
        <v>1.2298688621390188E-2</v>
      </c>
      <c r="AD78" s="69"/>
      <c r="AE78" s="69"/>
      <c r="AF78" s="69"/>
      <c r="AG78" s="3" t="s">
        <v>249</v>
      </c>
      <c r="AH78" s="3" t="s">
        <v>247</v>
      </c>
      <c r="AI78" s="3">
        <f t="shared" si="59"/>
        <v>53.404542909139003</v>
      </c>
      <c r="AJ78" s="3" t="s">
        <v>245</v>
      </c>
      <c r="AK78" s="3" t="s">
        <v>246</v>
      </c>
      <c r="AL78" s="66">
        <f t="shared" si="60"/>
        <v>15346</v>
      </c>
      <c r="AM78" s="65" t="s">
        <v>248</v>
      </c>
      <c r="AN78" s="3" t="str">
        <f t="shared" si="63"/>
        <v>@((((53.404542909139+2.44852)*15346/65540751.1074742)))</v>
      </c>
    </row>
    <row r="79" spans="1:40" s="3" customFormat="1" ht="13.5" x14ac:dyDescent="0.2">
      <c r="A79" s="29">
        <v>99</v>
      </c>
      <c r="B79" s="28" t="s">
        <v>8</v>
      </c>
      <c r="C79" s="20">
        <f>VLOOKUP(A79,'Participaciones  Tabla I'!A$5:C$110,3)</f>
        <v>4191</v>
      </c>
      <c r="D79" s="27">
        <f t="shared" si="42"/>
        <v>3.6376703286402092E-3</v>
      </c>
      <c r="E79" s="27">
        <f t="shared" si="43"/>
        <v>2.3281090103297341E-3</v>
      </c>
      <c r="F79" s="35">
        <f>VLOOKUP(B79,'Participaciones  Tabla I'!$B$5:$AC$110,5,FALSE)</f>
        <v>7110</v>
      </c>
      <c r="G79" s="35">
        <f>VLOOKUP(B79,'Participaciones  Tabla I'!$B$5:$AC$110,6,FALSE)</f>
        <v>0</v>
      </c>
      <c r="H79" s="23">
        <f t="shared" si="44"/>
        <v>7110</v>
      </c>
      <c r="I79" s="51">
        <f t="shared" si="45"/>
        <v>5.3985034416363753E-5</v>
      </c>
      <c r="J79" s="26">
        <f t="shared" si="46"/>
        <v>1.7815061357400038E-5</v>
      </c>
      <c r="K79" s="36">
        <f>VLOOKUP(B79,'Participaciones  Tabla I'!$B$5:$AC$110,10,FALSE)</f>
        <v>0</v>
      </c>
      <c r="L79" s="36">
        <f>VLOOKUP(B79,'Participaciones  Tabla I'!$B$5:$AC$110,11,FALSE)</f>
        <v>0</v>
      </c>
      <c r="M79" s="23">
        <f t="shared" si="47"/>
        <v>0</v>
      </c>
      <c r="N79" s="31">
        <f t="shared" si="48"/>
        <v>0</v>
      </c>
      <c r="O79" s="49">
        <f t="shared" si="49"/>
        <v>0</v>
      </c>
      <c r="P79" s="36">
        <f>VLOOKUP(B79,'Participaciones  Tabla I'!$B$5:$AC$110,15,FALSE)</f>
        <v>2951.06</v>
      </c>
      <c r="Q79" s="36">
        <f>VLOOKUP(B79,'Participaciones  Tabla I'!$B$5:$AC$110,16,FALSE)</f>
        <v>0</v>
      </c>
      <c r="R79" s="23">
        <f t="shared" si="50"/>
        <v>2951.06</v>
      </c>
      <c r="S79" s="21">
        <f t="shared" si="51"/>
        <v>1.8318981613505215E-5</v>
      </c>
      <c r="T79" s="21">
        <f t="shared" si="52"/>
        <v>6.2284537485917737E-6</v>
      </c>
      <c r="U79" s="21">
        <f t="shared" si="53"/>
        <v>2.404351510599181E-5</v>
      </c>
      <c r="V79" s="22">
        <f t="shared" si="54"/>
        <v>1.0819581797696315E-6</v>
      </c>
      <c r="W79" s="21">
        <f t="shared" si="55"/>
        <v>3.6637963227010432E-7</v>
      </c>
      <c r="X79" s="20">
        <f>VLOOKUP(A79,'Participaciones  Tabla I'!$A$5:$X$110,24,FALSE)</f>
        <v>49.6852777840841</v>
      </c>
      <c r="Y79" s="20">
        <f t="shared" si="61"/>
        <v>8494.4175174851516</v>
      </c>
      <c r="Z79" s="32">
        <f t="shared" si="62"/>
        <v>5.5489017734933702E-3</v>
      </c>
      <c r="AA79" s="19">
        <f t="shared" si="56"/>
        <v>1.3872254433733427E-4</v>
      </c>
      <c r="AB79" s="19">
        <f t="shared" si="57"/>
        <v>3.3750000000000004E-3</v>
      </c>
      <c r="AC79" s="71">
        <f t="shared" si="58"/>
        <v>5.8432798924791078E-3</v>
      </c>
      <c r="AD79" s="69"/>
      <c r="AE79" s="69"/>
      <c r="AF79" s="69"/>
      <c r="AG79" s="3" t="s">
        <v>249</v>
      </c>
      <c r="AH79" s="3" t="s">
        <v>247</v>
      </c>
      <c r="AI79" s="3">
        <f t="shared" si="59"/>
        <v>49.6852777840841</v>
      </c>
      <c r="AJ79" s="3" t="s">
        <v>245</v>
      </c>
      <c r="AK79" s="3" t="s">
        <v>246</v>
      </c>
      <c r="AL79" s="66">
        <f t="shared" si="60"/>
        <v>4191</v>
      </c>
      <c r="AM79" s="65" t="s">
        <v>248</v>
      </c>
      <c r="AN79" s="3" t="str">
        <f t="shared" si="63"/>
        <v>@((((49.6852777840841+2.44852)*4191/65540751.1074742)))</v>
      </c>
    </row>
    <row r="80" spans="1:40" s="3" customFormat="1" ht="13.5" x14ac:dyDescent="0.2">
      <c r="A80" s="29">
        <v>101</v>
      </c>
      <c r="B80" s="28" t="s">
        <v>6</v>
      </c>
      <c r="C80" s="20">
        <f>VLOOKUP(A80,'Participaciones  Tabla I'!A$5:C$110,3)</f>
        <v>69147</v>
      </c>
      <c r="D80" s="27">
        <f t="shared" si="42"/>
        <v>6.001765454891065E-2</v>
      </c>
      <c r="E80" s="27">
        <f t="shared" si="43"/>
        <v>3.8411298911302814E-2</v>
      </c>
      <c r="F80" s="35">
        <f>VLOOKUP(B80,'Participaciones  Tabla I'!$B$5:$AC$110,5,FALSE)</f>
        <v>8767072.2100000009</v>
      </c>
      <c r="G80" s="35">
        <f>VLOOKUP(B80,'Participaciones  Tabla I'!$B$5:$AC$110,6,FALSE)</f>
        <v>9310325.2899999991</v>
      </c>
      <c r="H80" s="23">
        <f t="shared" si="44"/>
        <v>18077397.5</v>
      </c>
      <c r="I80" s="51">
        <f t="shared" si="45"/>
        <v>0.13725863940869032</v>
      </c>
      <c r="J80" s="50">
        <f t="shared" si="46"/>
        <v>4.5295351004867805E-2</v>
      </c>
      <c r="K80" s="36">
        <f>VLOOKUP(B80,'Participaciones  Tabla I'!$B$5:$AC$110,10,FALSE)</f>
        <v>11222257.609999999</v>
      </c>
      <c r="L80" s="36">
        <f>VLOOKUP(B80,'Participaciones  Tabla I'!$B$5:$AC$110,11,FALSE)</f>
        <v>7642452.0999999996</v>
      </c>
      <c r="M80" s="23">
        <f t="shared" si="47"/>
        <v>18864709.710000001</v>
      </c>
      <c r="N80" s="31">
        <f t="shared" si="48"/>
        <v>0.14629551093318507</v>
      </c>
      <c r="O80" s="49">
        <f t="shared" si="49"/>
        <v>4.8277518607951077E-2</v>
      </c>
      <c r="P80" s="36">
        <f>VLOOKUP(B80,'Participaciones  Tabla I'!$B$5:$AC$110,15,FALSE)</f>
        <v>11924264.9</v>
      </c>
      <c r="Q80" s="36">
        <f>VLOOKUP(B80,'Participaciones  Tabla I'!$B$5:$AC$110,16,FALSE)</f>
        <v>8305060.3899999997</v>
      </c>
      <c r="R80" s="23">
        <f t="shared" si="50"/>
        <v>20229325.289999999</v>
      </c>
      <c r="S80" s="21">
        <f t="shared" si="51"/>
        <v>0.12557543324809595</v>
      </c>
      <c r="T80" s="21">
        <f t="shared" si="52"/>
        <v>4.2695647304352623E-2</v>
      </c>
      <c r="U80" s="21">
        <f t="shared" si="53"/>
        <v>0.13626851691717151</v>
      </c>
      <c r="V80" s="22">
        <f t="shared" si="54"/>
        <v>6.1320832612727178E-3</v>
      </c>
      <c r="W80" s="21">
        <f t="shared" si="55"/>
        <v>2.5115086649619188E-3</v>
      </c>
      <c r="X80" s="20">
        <f>VLOOKUP(A80,'Participaciones  Tabla I'!$A$5:$X$110,24,FALSE)</f>
        <v>57.140115403614402</v>
      </c>
      <c r="Y80" s="20">
        <f t="shared" si="61"/>
        <v>65094.930291121491</v>
      </c>
      <c r="Z80" s="32">
        <f t="shared" si="62"/>
        <v>4.2522677204683647E-2</v>
      </c>
      <c r="AA80" s="19">
        <f t="shared" si="56"/>
        <v>1.0630669301170913E-3</v>
      </c>
      <c r="AB80" s="19">
        <f t="shared" si="57"/>
        <v>3.3750000000000004E-3</v>
      </c>
      <c r="AC80" s="71">
        <f t="shared" si="58"/>
        <v>5.1492957767654543E-2</v>
      </c>
      <c r="AD80" s="69"/>
      <c r="AE80" s="69"/>
      <c r="AF80" s="69"/>
      <c r="AG80" s="3" t="s">
        <v>249</v>
      </c>
      <c r="AH80" s="3" t="s">
        <v>247</v>
      </c>
      <c r="AI80" s="3">
        <f t="shared" si="59"/>
        <v>57.140115403614402</v>
      </c>
      <c r="AJ80" s="3" t="s">
        <v>245</v>
      </c>
      <c r="AK80" s="3" t="s">
        <v>246</v>
      </c>
      <c r="AL80" s="66">
        <f t="shared" si="60"/>
        <v>69147</v>
      </c>
      <c r="AM80" s="65" t="s">
        <v>248</v>
      </c>
      <c r="AN80" s="3" t="str">
        <f t="shared" si="63"/>
        <v>@((((57.1401154036144+2.44852)*69147/65540751.1074742)))</v>
      </c>
    </row>
    <row r="81" spans="1:40" s="3" customFormat="1" ht="13.5" x14ac:dyDescent="0.2">
      <c r="A81" s="29">
        <v>102</v>
      </c>
      <c r="B81" s="28" t="s">
        <v>5</v>
      </c>
      <c r="C81" s="20">
        <f>VLOOKUP(A81,'Participaciones  Tabla I'!A$5:C$110,3)</f>
        <v>85460</v>
      </c>
      <c r="D81" s="27">
        <f t="shared" si="42"/>
        <v>7.4176880526268738E-2</v>
      </c>
      <c r="E81" s="27">
        <f t="shared" si="43"/>
        <v>4.7473203536811996E-2</v>
      </c>
      <c r="F81" s="35">
        <f>VLOOKUP(B81,'Participaciones  Tabla I'!$B$5:$AC$110,5,FALSE)</f>
        <v>3833121.11</v>
      </c>
      <c r="G81" s="35">
        <f>VLOOKUP(B81,'Participaciones  Tabla I'!$B$5:$AC$110,6,FALSE)</f>
        <v>16571474.83</v>
      </c>
      <c r="H81" s="23">
        <f t="shared" si="44"/>
        <v>20404595.940000001</v>
      </c>
      <c r="I81" s="51">
        <f t="shared" si="45"/>
        <v>0.15492866583303744</v>
      </c>
      <c r="J81" s="50">
        <f t="shared" si="46"/>
        <v>5.1126459724902359E-2</v>
      </c>
      <c r="K81" s="36">
        <f>VLOOKUP(B81,'Participaciones  Tabla I'!$B$5:$AC$110,10,FALSE)</f>
        <v>3556475.68</v>
      </c>
      <c r="L81" s="36">
        <f>VLOOKUP(B81,'Participaciones  Tabla I'!$B$5:$AC$110,11,FALSE)</f>
        <v>14387359.310000001</v>
      </c>
      <c r="M81" s="23">
        <f t="shared" si="47"/>
        <v>17943834.990000002</v>
      </c>
      <c r="N81" s="31">
        <f t="shared" si="48"/>
        <v>0.13915414275212898</v>
      </c>
      <c r="O81" s="49">
        <f t="shared" si="49"/>
        <v>4.5920867108202562E-2</v>
      </c>
      <c r="P81" s="36">
        <f>VLOOKUP(B81,'Participaciones  Tabla I'!$B$5:$AC$110,15,FALSE)</f>
        <v>4961059.62</v>
      </c>
      <c r="Q81" s="36">
        <f>VLOOKUP(B81,'Participaciones  Tabla I'!$B$5:$AC$110,16,FALSE)</f>
        <v>18613548.280000001</v>
      </c>
      <c r="R81" s="23">
        <f t="shared" si="50"/>
        <v>23574607.900000002</v>
      </c>
      <c r="S81" s="21">
        <f t="shared" si="51"/>
        <v>0.14634158867176364</v>
      </c>
      <c r="T81" s="21">
        <f t="shared" si="52"/>
        <v>4.9756140148399644E-2</v>
      </c>
      <c r="U81" s="21">
        <f t="shared" si="53"/>
        <v>0.14680346698150457</v>
      </c>
      <c r="V81" s="22">
        <f t="shared" si="54"/>
        <v>6.6061560141677054E-3</v>
      </c>
      <c r="W81" s="21">
        <f t="shared" si="55"/>
        <v>2.9268317734352728E-3</v>
      </c>
      <c r="X81" s="20">
        <f>VLOOKUP(A81,'Participaciones  Tabla I'!$A$5:$X$110,24,FALSE)</f>
        <v>54.517075111596697</v>
      </c>
      <c r="Y81" s="20">
        <f t="shared" si="61"/>
        <v>113090.40279620489</v>
      </c>
      <c r="Z81" s="32">
        <f t="shared" si="62"/>
        <v>7.3875287546111348E-2</v>
      </c>
      <c r="AA81" s="19">
        <f t="shared" si="56"/>
        <v>1.8468821886527837E-3</v>
      </c>
      <c r="AB81" s="19">
        <f t="shared" si="57"/>
        <v>3.3750000000000004E-3</v>
      </c>
      <c r="AC81" s="71">
        <f t="shared" si="58"/>
        <v>6.2228073513067757E-2</v>
      </c>
      <c r="AD81" s="69"/>
      <c r="AE81" s="69"/>
      <c r="AF81" s="69"/>
      <c r="AG81" s="3" t="s">
        <v>249</v>
      </c>
      <c r="AH81" s="3" t="s">
        <v>247</v>
      </c>
      <c r="AI81" s="3">
        <f t="shared" si="59"/>
        <v>54.517075111596697</v>
      </c>
      <c r="AJ81" s="3" t="s">
        <v>245</v>
      </c>
      <c r="AK81" s="3" t="s">
        <v>246</v>
      </c>
      <c r="AL81" s="66">
        <f t="shared" si="60"/>
        <v>85460</v>
      </c>
      <c r="AM81" s="65" t="s">
        <v>248</v>
      </c>
      <c r="AN81" s="3" t="str">
        <f t="shared" si="63"/>
        <v>@((((54.5170751115967+2.44852)*85460/65540751.1074742)))</v>
      </c>
    </row>
    <row r="82" spans="1:40" s="3" customFormat="1" ht="13.5" x14ac:dyDescent="0.2">
      <c r="A82" s="29">
        <v>103</v>
      </c>
      <c r="B82" s="30" t="s">
        <v>4</v>
      </c>
      <c r="C82" s="20">
        <f>VLOOKUP(A82,'Participaciones  Tabla I'!A$5:C$110,3)</f>
        <v>3451</v>
      </c>
      <c r="D82" s="27">
        <f t="shared" si="42"/>
        <v>2.9953711057354717E-3</v>
      </c>
      <c r="E82" s="27">
        <f t="shared" si="43"/>
        <v>1.917037507670702E-3</v>
      </c>
      <c r="F82" s="35">
        <f>VLOOKUP(B82,'Participaciones  Tabla I'!$B$5:$AC$110,5,FALSE)</f>
        <v>7060</v>
      </c>
      <c r="G82" s="35">
        <f>VLOOKUP(B82,'Participaciones  Tabla I'!$B$5:$AC$110,6,FALSE)</f>
        <v>4830</v>
      </c>
      <c r="H82" s="23">
        <f t="shared" si="44"/>
        <v>11890</v>
      </c>
      <c r="I82" s="51">
        <f t="shared" si="45"/>
        <v>9.0278770634397338E-5</v>
      </c>
      <c r="J82" s="50">
        <f t="shared" si="46"/>
        <v>2.9791994309351122E-5</v>
      </c>
      <c r="K82" s="36">
        <f>VLOOKUP(B82,'Participaciones  Tabla I'!$B$5:$AC$110,10,FALSE)</f>
        <v>11224.94</v>
      </c>
      <c r="L82" s="36">
        <f>VLOOKUP(B82,'Participaciones  Tabla I'!$B$5:$AC$110,11,FALSE)</f>
        <v>8258</v>
      </c>
      <c r="M82" s="23">
        <f t="shared" si="47"/>
        <v>19482.940000000002</v>
      </c>
      <c r="N82" s="31">
        <f t="shared" si="48"/>
        <v>1.5108987657889536E-4</v>
      </c>
      <c r="O82" s="49">
        <f t="shared" si="49"/>
        <v>4.9859659271035467E-5</v>
      </c>
      <c r="P82" s="36">
        <f>VLOOKUP(B82,'Participaciones  Tabla I'!$B$5:$AC$110,15,FALSE)</f>
        <v>31221.24</v>
      </c>
      <c r="Q82" s="36">
        <f>VLOOKUP(B82,'Participaciones  Tabla I'!$B$5:$AC$110,16,FALSE)</f>
        <v>8145</v>
      </c>
      <c r="R82" s="23">
        <f t="shared" si="50"/>
        <v>39366.240000000005</v>
      </c>
      <c r="S82" s="21">
        <f t="shared" si="51"/>
        <v>2.443696254067466E-4</v>
      </c>
      <c r="T82" s="21">
        <f t="shared" si="52"/>
        <v>8.3085672638293854E-5</v>
      </c>
      <c r="U82" s="21">
        <f t="shared" si="53"/>
        <v>1.6273732621868044E-4</v>
      </c>
      <c r="V82" s="22">
        <f t="shared" si="54"/>
        <v>7.3231796798406193E-6</v>
      </c>
      <c r="W82" s="21">
        <f t="shared" si="55"/>
        <v>4.8873925081349318E-6</v>
      </c>
      <c r="X82" s="20">
        <f>VLOOKUP(A82,'Participaciones  Tabla I'!$A$5:$X$110,24,FALSE)</f>
        <v>51.462046075133301</v>
      </c>
      <c r="Y82" s="20">
        <f t="shared" si="61"/>
        <v>6101.8031416304957</v>
      </c>
      <c r="Z82" s="32">
        <f t="shared" si="62"/>
        <v>3.9859479716420777E-3</v>
      </c>
      <c r="AA82" s="19">
        <f t="shared" si="56"/>
        <v>9.964869929105195E-5</v>
      </c>
      <c r="AB82" s="19">
        <f t="shared" si="57"/>
        <v>3.3750000000000004E-3</v>
      </c>
      <c r="AC82" s="71">
        <f t="shared" si="58"/>
        <v>5.40389677914973E-3</v>
      </c>
      <c r="AD82" s="69"/>
      <c r="AE82" s="69"/>
      <c r="AF82" s="69"/>
      <c r="AG82" s="3" t="s">
        <v>249</v>
      </c>
      <c r="AH82" s="3" t="s">
        <v>247</v>
      </c>
      <c r="AI82" s="3">
        <f t="shared" si="59"/>
        <v>51.462046075133301</v>
      </c>
      <c r="AJ82" s="3" t="s">
        <v>245</v>
      </c>
      <c r="AK82" s="3" t="s">
        <v>246</v>
      </c>
      <c r="AL82" s="66">
        <f t="shared" si="60"/>
        <v>3451</v>
      </c>
      <c r="AM82" s="65" t="s">
        <v>248</v>
      </c>
      <c r="AN82" s="3" t="str">
        <f t="shared" si="63"/>
        <v>@((((51.4620460751333+2.44852)*3451/65540751.1074742)))</v>
      </c>
    </row>
    <row r="83" spans="1:40" s="3" customFormat="1" ht="13.5" x14ac:dyDescent="0.2">
      <c r="A83" s="29">
        <v>104</v>
      </c>
      <c r="B83" s="28" t="s">
        <v>3</v>
      </c>
      <c r="C83" s="20">
        <f>VLOOKUP(A83,'Participaciones  Tabla I'!A$5:C$110,3)</f>
        <v>16350</v>
      </c>
      <c r="D83" s="27">
        <f t="shared" si="42"/>
        <v>1.4191340938503322E-2</v>
      </c>
      <c r="E83" s="27">
        <f t="shared" si="43"/>
        <v>9.082458200642126E-3</v>
      </c>
      <c r="F83" s="35">
        <f>VLOOKUP(B83,'Participaciones  Tabla I'!$B$5:$AC$110,5,FALSE)</f>
        <v>0</v>
      </c>
      <c r="G83" s="35">
        <f>VLOOKUP(B83,'Participaciones  Tabla I'!$B$5:$AC$110,6,FALSE)</f>
        <v>0</v>
      </c>
      <c r="H83" s="23">
        <f t="shared" si="44"/>
        <v>0</v>
      </c>
      <c r="I83" s="51">
        <f t="shared" si="45"/>
        <v>0</v>
      </c>
      <c r="J83" s="50">
        <f t="shared" si="46"/>
        <v>0</v>
      </c>
      <c r="K83" s="36">
        <f>VLOOKUP(B83,'Participaciones  Tabla I'!$B$5:$AC$110,10,FALSE)</f>
        <v>0</v>
      </c>
      <c r="L83" s="36">
        <f>VLOOKUP(B83,'Participaciones  Tabla I'!$B$5:$AC$110,11,FALSE)</f>
        <v>50000</v>
      </c>
      <c r="M83" s="23">
        <f t="shared" si="47"/>
        <v>50000</v>
      </c>
      <c r="N83" s="31">
        <f t="shared" si="48"/>
        <v>3.8774917075886734E-4</v>
      </c>
      <c r="O83" s="49">
        <f t="shared" si="49"/>
        <v>1.2795722635042622E-4</v>
      </c>
      <c r="P83" s="36">
        <f>VLOOKUP(B83,'Participaciones  Tabla I'!$B$5:$AC$110,15,FALSE)</f>
        <v>72210</v>
      </c>
      <c r="Q83" s="36">
        <f>VLOOKUP(B83,'Participaciones  Tabla I'!$B$5:$AC$110,16,FALSE)</f>
        <v>13745</v>
      </c>
      <c r="R83" s="23">
        <f t="shared" si="50"/>
        <v>85955</v>
      </c>
      <c r="S83" s="21">
        <f t="shared" si="51"/>
        <v>5.3357372082873293E-4</v>
      </c>
      <c r="T83" s="21">
        <f t="shared" si="52"/>
        <v>1.8141506508176922E-4</v>
      </c>
      <c r="U83" s="21">
        <f t="shared" si="53"/>
        <v>3.0937229143219547E-4</v>
      </c>
      <c r="V83" s="22">
        <f t="shared" si="54"/>
        <v>1.3921753114448796E-5</v>
      </c>
      <c r="W83" s="21">
        <f t="shared" si="55"/>
        <v>1.0671474416574659E-5</v>
      </c>
      <c r="X83" s="20">
        <f>VLOOKUP(A83,'Participaciones  Tabla I'!$A$5:$X$110,24,FALSE)</f>
        <v>49.328247322259301</v>
      </c>
      <c r="Y83" s="20">
        <f t="shared" si="61"/>
        <v>33988.497554522372</v>
      </c>
      <c r="Z83" s="32">
        <f t="shared" si="62"/>
        <v>2.2202680050803603E-2</v>
      </c>
      <c r="AA83" s="19">
        <f t="shared" si="56"/>
        <v>5.5506700127009006E-4</v>
      </c>
      <c r="AB83" s="19">
        <f t="shared" si="57"/>
        <v>3.3750000000000004E-3</v>
      </c>
      <c r="AC83" s="71">
        <f t="shared" si="58"/>
        <v>1.3037118429443238E-2</v>
      </c>
      <c r="AD83" s="69"/>
      <c r="AE83" s="69"/>
      <c r="AF83" s="69"/>
      <c r="AG83" s="3" t="s">
        <v>249</v>
      </c>
      <c r="AH83" s="3" t="s">
        <v>247</v>
      </c>
      <c r="AI83" s="3">
        <f t="shared" si="59"/>
        <v>49.328247322259301</v>
      </c>
      <c r="AJ83" s="3" t="s">
        <v>245</v>
      </c>
      <c r="AK83" s="3" t="s">
        <v>246</v>
      </c>
      <c r="AL83" s="66">
        <f t="shared" si="60"/>
        <v>16350</v>
      </c>
      <c r="AM83" s="65" t="s">
        <v>248</v>
      </c>
      <c r="AN83" s="3" t="str">
        <f t="shared" si="63"/>
        <v>@((((49.3282473222593+2.44852)*16350/65540751.1074742)))</v>
      </c>
    </row>
    <row r="84" spans="1:40" s="3" customFormat="1" ht="13.5" x14ac:dyDescent="0.2">
      <c r="A84" s="29">
        <v>106</v>
      </c>
      <c r="B84" s="28" t="s">
        <v>1</v>
      </c>
      <c r="C84" s="20">
        <f>VLOOKUP(A84,'Participaciones  Tabla I'!A$5:C$110,3)</f>
        <v>2215</v>
      </c>
      <c r="D84" s="27">
        <f t="shared" si="42"/>
        <v>1.9225578090999913E-3</v>
      </c>
      <c r="E84" s="27">
        <f t="shared" si="43"/>
        <v>1.2304369978239946E-3</v>
      </c>
      <c r="F84" s="35">
        <f>VLOOKUP(B84,'Participaciones  Tabla I'!$B$5:$AC$110,5,FALSE)</f>
        <v>561929</v>
      </c>
      <c r="G84" s="35">
        <f>VLOOKUP(B84,'Participaciones  Tabla I'!$B$5:$AC$110,6,FALSE)</f>
        <v>46236</v>
      </c>
      <c r="H84" s="23">
        <f t="shared" si="44"/>
        <v>608165</v>
      </c>
      <c r="I84" s="51">
        <f t="shared" si="45"/>
        <v>4.617694578878743E-3</v>
      </c>
      <c r="J84" s="50">
        <f t="shared" si="46"/>
        <v>1.5238392110299853E-3</v>
      </c>
      <c r="K84" s="36">
        <f>VLOOKUP(B84,'Participaciones  Tabla I'!$B$5:$AC$110,10,FALSE)</f>
        <v>448928.5</v>
      </c>
      <c r="L84" s="36">
        <f>VLOOKUP(B84,'Participaciones  Tabla I'!$B$5:$AC$110,11,FALSE)</f>
        <v>59557</v>
      </c>
      <c r="M84" s="23">
        <f t="shared" si="47"/>
        <v>508485.5</v>
      </c>
      <c r="N84" s="31">
        <f t="shared" si="48"/>
        <v>3.9432966193581609E-3</v>
      </c>
      <c r="O84" s="49">
        <f t="shared" si="49"/>
        <v>1.3012878843881933E-3</v>
      </c>
      <c r="P84" s="36">
        <f>VLOOKUP(B84,'Participaciones  Tabla I'!$B$5:$AC$110,15,FALSE)</f>
        <v>14252.6</v>
      </c>
      <c r="Q84" s="36">
        <f>VLOOKUP(B84,'Participaciones  Tabla I'!$B$5:$AC$110,16,FALSE)</f>
        <v>0</v>
      </c>
      <c r="R84" s="23">
        <f t="shared" si="50"/>
        <v>14252.6</v>
      </c>
      <c r="S84" s="21">
        <f t="shared" si="51"/>
        <v>8.8474350689123378E-5</v>
      </c>
      <c r="T84" s="21">
        <f t="shared" si="52"/>
        <v>3.008127923430195E-5</v>
      </c>
      <c r="U84" s="21">
        <f t="shared" si="53"/>
        <v>2.8552083746524806E-3</v>
      </c>
      <c r="V84" s="22">
        <f t="shared" si="54"/>
        <v>1.2848437685936161E-4</v>
      </c>
      <c r="W84" s="21">
        <f t="shared" si="55"/>
        <v>1.7694870137824676E-6</v>
      </c>
      <c r="X84" s="20">
        <f>VLOOKUP(A84,'Participaciones  Tabla I'!$A$5:$X$110,24,FALSE)</f>
        <v>54.357342749490201</v>
      </c>
      <c r="Y84" s="20">
        <f t="shared" si="61"/>
        <v>2982.654533918409</v>
      </c>
      <c r="Z84" s="32">
        <f t="shared" si="62"/>
        <v>1.9483922233525686E-3</v>
      </c>
      <c r="AA84" s="19">
        <f>Z84*0.025</f>
        <v>4.8709805583814219E-5</v>
      </c>
      <c r="AB84" s="19">
        <f t="shared" si="57"/>
        <v>3.3750000000000004E-3</v>
      </c>
      <c r="AC84" s="71">
        <f t="shared" si="58"/>
        <v>4.784400667280953E-3</v>
      </c>
      <c r="AD84" s="69"/>
      <c r="AE84" s="69"/>
      <c r="AF84" s="69"/>
      <c r="AG84" s="3" t="s">
        <v>249</v>
      </c>
      <c r="AH84" s="3" t="s">
        <v>247</v>
      </c>
      <c r="AI84" s="3">
        <f t="shared" si="59"/>
        <v>54.357342749490201</v>
      </c>
      <c r="AJ84" s="3" t="s">
        <v>245</v>
      </c>
      <c r="AK84" s="3" t="s">
        <v>246</v>
      </c>
      <c r="AL84" s="66">
        <f t="shared" si="60"/>
        <v>2215</v>
      </c>
      <c r="AM84" s="65" t="s">
        <v>248</v>
      </c>
      <c r="AN84" s="3" t="str">
        <f t="shared" si="63"/>
        <v>@((((54.3573427494902+2.44852)*2215/65540751.1074742)))</v>
      </c>
    </row>
    <row r="85" spans="1:40" s="3" customFormat="1" ht="12.75" x14ac:dyDescent="0.2">
      <c r="O85" s="16"/>
      <c r="P85" s="16"/>
      <c r="Q85" s="16"/>
      <c r="R85" s="16"/>
      <c r="S85" s="16"/>
      <c r="T85" s="16"/>
      <c r="X85" s="15"/>
      <c r="Y85" s="15"/>
    </row>
    <row r="86" spans="1:40" s="3" customFormat="1" ht="12.75" x14ac:dyDescent="0.2">
      <c r="B86" s="14" t="s">
        <v>0</v>
      </c>
      <c r="C86" s="7">
        <f t="shared" ref="C86:AC86" si="64">SUM(C5:C84)</f>
        <v>1152111</v>
      </c>
      <c r="D86" s="6">
        <f t="shared" si="64"/>
        <v>0.99999999999999978</v>
      </c>
      <c r="E86" s="48">
        <f t="shared" si="64"/>
        <v>0.64</v>
      </c>
      <c r="F86" s="7">
        <f t="shared" si="64"/>
        <v>53345776.939999998</v>
      </c>
      <c r="G86" s="7">
        <f t="shared" si="64"/>
        <v>78357390</v>
      </c>
      <c r="H86" s="7">
        <f t="shared" si="64"/>
        <v>131703166.93999998</v>
      </c>
      <c r="I86" s="6">
        <f t="shared" si="64"/>
        <v>1</v>
      </c>
      <c r="J86" s="5">
        <f t="shared" si="64"/>
        <v>0.33000000000000013</v>
      </c>
      <c r="K86" s="7">
        <f t="shared" si="64"/>
        <v>58431003.309999987</v>
      </c>
      <c r="L86" s="7">
        <f t="shared" si="64"/>
        <v>70518337.579999998</v>
      </c>
      <c r="M86" s="7">
        <f t="shared" si="64"/>
        <v>128949340.88999999</v>
      </c>
      <c r="N86" s="6">
        <f t="shared" si="64"/>
        <v>0.99999999999999978</v>
      </c>
      <c r="O86" s="5">
        <f t="shared" si="64"/>
        <v>0.33000000000000007</v>
      </c>
      <c r="P86" s="13">
        <f t="shared" si="64"/>
        <v>80227959.459999993</v>
      </c>
      <c r="Q86" s="13">
        <f t="shared" si="64"/>
        <v>80865056.640000015</v>
      </c>
      <c r="R86" s="13">
        <f t="shared" si="64"/>
        <v>161093016.10000002</v>
      </c>
      <c r="S86" s="6">
        <f t="shared" si="64"/>
        <v>0.99999999999999978</v>
      </c>
      <c r="T86" s="5">
        <f t="shared" si="64"/>
        <v>0.33999999999999997</v>
      </c>
      <c r="U86" s="4">
        <f t="shared" si="64"/>
        <v>1.0000000000000002</v>
      </c>
      <c r="V86" s="48">
        <f t="shared" si="64"/>
        <v>4.5000000000000005E-2</v>
      </c>
      <c r="W86" s="47">
        <f t="shared" si="64"/>
        <v>0.02</v>
      </c>
      <c r="X86" s="7">
        <f t="shared" si="64"/>
        <v>4254.1117172428912</v>
      </c>
      <c r="Y86" s="7">
        <f t="shared" si="64"/>
        <v>1530828.5971220934</v>
      </c>
      <c r="Z86" s="6">
        <f t="shared" si="64"/>
        <v>0.99999999999999978</v>
      </c>
      <c r="AA86" s="46">
        <f t="shared" si="64"/>
        <v>2.4999999999999994E-2</v>
      </c>
      <c r="AB86" s="46">
        <f t="shared" si="64"/>
        <v>0.2699999999999998</v>
      </c>
      <c r="AC86" s="4">
        <f t="shared" si="64"/>
        <v>1</v>
      </c>
      <c r="AD86" s="70"/>
      <c r="AE86" s="70"/>
      <c r="AF86" s="70"/>
    </row>
    <row r="87" spans="1:40" x14ac:dyDescent="0.25">
      <c r="C87" s="63" t="s">
        <v>130</v>
      </c>
      <c r="D87" s="2"/>
      <c r="E87" s="2"/>
      <c r="F87" s="2"/>
      <c r="G87" s="2"/>
      <c r="H87" s="2"/>
      <c r="I87" s="2"/>
      <c r="J87" s="2"/>
    </row>
    <row r="88" spans="1:40" x14ac:dyDescent="0.25">
      <c r="C88" s="2" t="s">
        <v>251</v>
      </c>
      <c r="D88" s="2"/>
      <c r="E88" s="2"/>
      <c r="F88" s="2"/>
      <c r="G88" s="2"/>
      <c r="H88" s="2"/>
      <c r="I88" s="2"/>
      <c r="J88" s="2"/>
    </row>
    <row r="89" spans="1:40" x14ac:dyDescent="0.25">
      <c r="C89" s="2" t="s">
        <v>261</v>
      </c>
      <c r="D89" s="2"/>
      <c r="E89" s="2"/>
      <c r="F89" s="2"/>
      <c r="G89" s="2"/>
      <c r="H89" s="2"/>
    </row>
    <row r="90" spans="1:40" x14ac:dyDescent="0.25">
      <c r="C90" t="s">
        <v>252</v>
      </c>
    </row>
  </sheetData>
  <mergeCells count="8">
    <mergeCell ref="C1:AC1"/>
    <mergeCell ref="C3:E3"/>
    <mergeCell ref="F3:J3"/>
    <mergeCell ref="K3:O3"/>
    <mergeCell ref="P3:T3"/>
    <mergeCell ref="U3:V3"/>
    <mergeCell ref="X3:AA3"/>
    <mergeCell ref="AC3:AC4"/>
  </mergeCells>
  <pageMargins left="0.19685039370078741" right="0.19685039370078741" top="0.27559055118110237" bottom="0.31496062992125984" header="0.23622047244094491" footer="0.19685039370078741"/>
  <pageSetup paperSize="5" scale="46" orientation="landscape" r:id="rId1"/>
  <colBreaks count="1" manualBreakCount="1">
    <brk id="29" max="8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="110" zoomScaleNormal="110" workbookViewId="0">
      <selection activeCell="F4" sqref="F4:F110"/>
    </sheetView>
  </sheetViews>
  <sheetFormatPr baseColWidth="10" defaultRowHeight="15" x14ac:dyDescent="0.25"/>
  <cols>
    <col min="1" max="1" width="7.140625" bestFit="1" customWidth="1"/>
    <col min="2" max="2" width="21" bestFit="1" customWidth="1"/>
    <col min="3" max="3" width="14.140625" customWidth="1"/>
    <col min="4" max="5" width="14.42578125" customWidth="1"/>
    <col min="8" max="8" width="12.85546875" bestFit="1" customWidth="1"/>
    <col min="9" max="10" width="12.85546875" customWidth="1"/>
    <col min="256" max="256" width="7.140625" bestFit="1" customWidth="1"/>
    <col min="257" max="257" width="21" bestFit="1" customWidth="1"/>
    <col min="258" max="258" width="14.140625" customWidth="1"/>
    <col min="259" max="260" width="14.42578125" customWidth="1"/>
    <col min="263" max="263" width="11.85546875" bestFit="1" customWidth="1"/>
    <col min="264" max="264" width="12.85546875" bestFit="1" customWidth="1"/>
    <col min="265" max="266" width="12.85546875" customWidth="1"/>
    <col min="512" max="512" width="7.140625" bestFit="1" customWidth="1"/>
    <col min="513" max="513" width="21" bestFit="1" customWidth="1"/>
    <col min="514" max="514" width="14.140625" customWidth="1"/>
    <col min="515" max="516" width="14.42578125" customWidth="1"/>
    <col min="519" max="519" width="11.85546875" bestFit="1" customWidth="1"/>
    <col min="520" max="520" width="12.85546875" bestFit="1" customWidth="1"/>
    <col min="521" max="522" width="12.85546875" customWidth="1"/>
    <col min="768" max="768" width="7.140625" bestFit="1" customWidth="1"/>
    <col min="769" max="769" width="21" bestFit="1" customWidth="1"/>
    <col min="770" max="770" width="14.140625" customWidth="1"/>
    <col min="771" max="772" width="14.42578125" customWidth="1"/>
    <col min="775" max="775" width="11.85546875" bestFit="1" customWidth="1"/>
    <col min="776" max="776" width="12.85546875" bestFit="1" customWidth="1"/>
    <col min="777" max="778" width="12.85546875" customWidth="1"/>
    <col min="1024" max="1024" width="7.140625" bestFit="1" customWidth="1"/>
    <col min="1025" max="1025" width="21" bestFit="1" customWidth="1"/>
    <col min="1026" max="1026" width="14.140625" customWidth="1"/>
    <col min="1027" max="1028" width="14.42578125" customWidth="1"/>
    <col min="1031" max="1031" width="11.85546875" bestFit="1" customWidth="1"/>
    <col min="1032" max="1032" width="12.85546875" bestFit="1" customWidth="1"/>
    <col min="1033" max="1034" width="12.85546875" customWidth="1"/>
    <col min="1280" max="1280" width="7.140625" bestFit="1" customWidth="1"/>
    <col min="1281" max="1281" width="21" bestFit="1" customWidth="1"/>
    <col min="1282" max="1282" width="14.140625" customWidth="1"/>
    <col min="1283" max="1284" width="14.42578125" customWidth="1"/>
    <col min="1287" max="1287" width="11.85546875" bestFit="1" customWidth="1"/>
    <col min="1288" max="1288" width="12.85546875" bestFit="1" customWidth="1"/>
    <col min="1289" max="1290" width="12.85546875" customWidth="1"/>
    <col min="1536" max="1536" width="7.140625" bestFit="1" customWidth="1"/>
    <col min="1537" max="1537" width="21" bestFit="1" customWidth="1"/>
    <col min="1538" max="1538" width="14.140625" customWidth="1"/>
    <col min="1539" max="1540" width="14.42578125" customWidth="1"/>
    <col min="1543" max="1543" width="11.85546875" bestFit="1" customWidth="1"/>
    <col min="1544" max="1544" width="12.85546875" bestFit="1" customWidth="1"/>
    <col min="1545" max="1546" width="12.85546875" customWidth="1"/>
    <col min="1792" max="1792" width="7.140625" bestFit="1" customWidth="1"/>
    <col min="1793" max="1793" width="21" bestFit="1" customWidth="1"/>
    <col min="1794" max="1794" width="14.140625" customWidth="1"/>
    <col min="1795" max="1796" width="14.42578125" customWidth="1"/>
    <col min="1799" max="1799" width="11.85546875" bestFit="1" customWidth="1"/>
    <col min="1800" max="1800" width="12.85546875" bestFit="1" customWidth="1"/>
    <col min="1801" max="1802" width="12.85546875" customWidth="1"/>
    <col min="2048" max="2048" width="7.140625" bestFit="1" customWidth="1"/>
    <col min="2049" max="2049" width="21" bestFit="1" customWidth="1"/>
    <col min="2050" max="2050" width="14.140625" customWidth="1"/>
    <col min="2051" max="2052" width="14.42578125" customWidth="1"/>
    <col min="2055" max="2055" width="11.85546875" bestFit="1" customWidth="1"/>
    <col min="2056" max="2056" width="12.85546875" bestFit="1" customWidth="1"/>
    <col min="2057" max="2058" width="12.85546875" customWidth="1"/>
    <col min="2304" max="2304" width="7.140625" bestFit="1" customWidth="1"/>
    <col min="2305" max="2305" width="21" bestFit="1" customWidth="1"/>
    <col min="2306" max="2306" width="14.140625" customWidth="1"/>
    <col min="2307" max="2308" width="14.42578125" customWidth="1"/>
    <col min="2311" max="2311" width="11.85546875" bestFit="1" customWidth="1"/>
    <col min="2312" max="2312" width="12.85546875" bestFit="1" customWidth="1"/>
    <col min="2313" max="2314" width="12.85546875" customWidth="1"/>
    <col min="2560" max="2560" width="7.140625" bestFit="1" customWidth="1"/>
    <col min="2561" max="2561" width="21" bestFit="1" customWidth="1"/>
    <col min="2562" max="2562" width="14.140625" customWidth="1"/>
    <col min="2563" max="2564" width="14.42578125" customWidth="1"/>
    <col min="2567" max="2567" width="11.85546875" bestFit="1" customWidth="1"/>
    <col min="2568" max="2568" width="12.85546875" bestFit="1" customWidth="1"/>
    <col min="2569" max="2570" width="12.85546875" customWidth="1"/>
    <col min="2816" max="2816" width="7.140625" bestFit="1" customWidth="1"/>
    <col min="2817" max="2817" width="21" bestFit="1" customWidth="1"/>
    <col min="2818" max="2818" width="14.140625" customWidth="1"/>
    <col min="2819" max="2820" width="14.42578125" customWidth="1"/>
    <col min="2823" max="2823" width="11.85546875" bestFit="1" customWidth="1"/>
    <col min="2824" max="2824" width="12.85546875" bestFit="1" customWidth="1"/>
    <col min="2825" max="2826" width="12.85546875" customWidth="1"/>
    <col min="3072" max="3072" width="7.140625" bestFit="1" customWidth="1"/>
    <col min="3073" max="3073" width="21" bestFit="1" customWidth="1"/>
    <col min="3074" max="3074" width="14.140625" customWidth="1"/>
    <col min="3075" max="3076" width="14.42578125" customWidth="1"/>
    <col min="3079" max="3079" width="11.85546875" bestFit="1" customWidth="1"/>
    <col min="3080" max="3080" width="12.85546875" bestFit="1" customWidth="1"/>
    <col min="3081" max="3082" width="12.85546875" customWidth="1"/>
    <col min="3328" max="3328" width="7.140625" bestFit="1" customWidth="1"/>
    <col min="3329" max="3329" width="21" bestFit="1" customWidth="1"/>
    <col min="3330" max="3330" width="14.140625" customWidth="1"/>
    <col min="3331" max="3332" width="14.42578125" customWidth="1"/>
    <col min="3335" max="3335" width="11.85546875" bestFit="1" customWidth="1"/>
    <col min="3336" max="3336" width="12.85546875" bestFit="1" customWidth="1"/>
    <col min="3337" max="3338" width="12.85546875" customWidth="1"/>
    <col min="3584" max="3584" width="7.140625" bestFit="1" customWidth="1"/>
    <col min="3585" max="3585" width="21" bestFit="1" customWidth="1"/>
    <col min="3586" max="3586" width="14.140625" customWidth="1"/>
    <col min="3587" max="3588" width="14.42578125" customWidth="1"/>
    <col min="3591" max="3591" width="11.85546875" bestFit="1" customWidth="1"/>
    <col min="3592" max="3592" width="12.85546875" bestFit="1" customWidth="1"/>
    <col min="3593" max="3594" width="12.85546875" customWidth="1"/>
    <col min="3840" max="3840" width="7.140625" bestFit="1" customWidth="1"/>
    <col min="3841" max="3841" width="21" bestFit="1" customWidth="1"/>
    <col min="3842" max="3842" width="14.140625" customWidth="1"/>
    <col min="3843" max="3844" width="14.42578125" customWidth="1"/>
    <col min="3847" max="3847" width="11.85546875" bestFit="1" customWidth="1"/>
    <col min="3848" max="3848" width="12.85546875" bestFit="1" customWidth="1"/>
    <col min="3849" max="3850" width="12.85546875" customWidth="1"/>
    <col min="4096" max="4096" width="7.140625" bestFit="1" customWidth="1"/>
    <col min="4097" max="4097" width="21" bestFit="1" customWidth="1"/>
    <col min="4098" max="4098" width="14.140625" customWidth="1"/>
    <col min="4099" max="4100" width="14.42578125" customWidth="1"/>
    <col min="4103" max="4103" width="11.85546875" bestFit="1" customWidth="1"/>
    <col min="4104" max="4104" width="12.85546875" bestFit="1" customWidth="1"/>
    <col min="4105" max="4106" width="12.85546875" customWidth="1"/>
    <col min="4352" max="4352" width="7.140625" bestFit="1" customWidth="1"/>
    <col min="4353" max="4353" width="21" bestFit="1" customWidth="1"/>
    <col min="4354" max="4354" width="14.140625" customWidth="1"/>
    <col min="4355" max="4356" width="14.42578125" customWidth="1"/>
    <col min="4359" max="4359" width="11.85546875" bestFit="1" customWidth="1"/>
    <col min="4360" max="4360" width="12.85546875" bestFit="1" customWidth="1"/>
    <col min="4361" max="4362" width="12.85546875" customWidth="1"/>
    <col min="4608" max="4608" width="7.140625" bestFit="1" customWidth="1"/>
    <col min="4609" max="4609" width="21" bestFit="1" customWidth="1"/>
    <col min="4610" max="4610" width="14.140625" customWidth="1"/>
    <col min="4611" max="4612" width="14.42578125" customWidth="1"/>
    <col min="4615" max="4615" width="11.85546875" bestFit="1" customWidth="1"/>
    <col min="4616" max="4616" width="12.85546875" bestFit="1" customWidth="1"/>
    <col min="4617" max="4618" width="12.85546875" customWidth="1"/>
    <col min="4864" max="4864" width="7.140625" bestFit="1" customWidth="1"/>
    <col min="4865" max="4865" width="21" bestFit="1" customWidth="1"/>
    <col min="4866" max="4866" width="14.140625" customWidth="1"/>
    <col min="4867" max="4868" width="14.42578125" customWidth="1"/>
    <col min="4871" max="4871" width="11.85546875" bestFit="1" customWidth="1"/>
    <col min="4872" max="4872" width="12.85546875" bestFit="1" customWidth="1"/>
    <col min="4873" max="4874" width="12.85546875" customWidth="1"/>
    <col min="5120" max="5120" width="7.140625" bestFit="1" customWidth="1"/>
    <col min="5121" max="5121" width="21" bestFit="1" customWidth="1"/>
    <col min="5122" max="5122" width="14.140625" customWidth="1"/>
    <col min="5123" max="5124" width="14.42578125" customWidth="1"/>
    <col min="5127" max="5127" width="11.85546875" bestFit="1" customWidth="1"/>
    <col min="5128" max="5128" width="12.85546875" bestFit="1" customWidth="1"/>
    <col min="5129" max="5130" width="12.85546875" customWidth="1"/>
    <col min="5376" max="5376" width="7.140625" bestFit="1" customWidth="1"/>
    <col min="5377" max="5377" width="21" bestFit="1" customWidth="1"/>
    <col min="5378" max="5378" width="14.140625" customWidth="1"/>
    <col min="5379" max="5380" width="14.42578125" customWidth="1"/>
    <col min="5383" max="5383" width="11.85546875" bestFit="1" customWidth="1"/>
    <col min="5384" max="5384" width="12.85546875" bestFit="1" customWidth="1"/>
    <col min="5385" max="5386" width="12.85546875" customWidth="1"/>
    <col min="5632" max="5632" width="7.140625" bestFit="1" customWidth="1"/>
    <col min="5633" max="5633" width="21" bestFit="1" customWidth="1"/>
    <col min="5634" max="5634" width="14.140625" customWidth="1"/>
    <col min="5635" max="5636" width="14.42578125" customWidth="1"/>
    <col min="5639" max="5639" width="11.85546875" bestFit="1" customWidth="1"/>
    <col min="5640" max="5640" width="12.85546875" bestFit="1" customWidth="1"/>
    <col min="5641" max="5642" width="12.85546875" customWidth="1"/>
    <col min="5888" max="5888" width="7.140625" bestFit="1" customWidth="1"/>
    <col min="5889" max="5889" width="21" bestFit="1" customWidth="1"/>
    <col min="5890" max="5890" width="14.140625" customWidth="1"/>
    <col min="5891" max="5892" width="14.42578125" customWidth="1"/>
    <col min="5895" max="5895" width="11.85546875" bestFit="1" customWidth="1"/>
    <col min="5896" max="5896" width="12.85546875" bestFit="1" customWidth="1"/>
    <col min="5897" max="5898" width="12.85546875" customWidth="1"/>
    <col min="6144" max="6144" width="7.140625" bestFit="1" customWidth="1"/>
    <col min="6145" max="6145" width="21" bestFit="1" customWidth="1"/>
    <col min="6146" max="6146" width="14.140625" customWidth="1"/>
    <col min="6147" max="6148" width="14.42578125" customWidth="1"/>
    <col min="6151" max="6151" width="11.85546875" bestFit="1" customWidth="1"/>
    <col min="6152" max="6152" width="12.85546875" bestFit="1" customWidth="1"/>
    <col min="6153" max="6154" width="12.85546875" customWidth="1"/>
    <col min="6400" max="6400" width="7.140625" bestFit="1" customWidth="1"/>
    <col min="6401" max="6401" width="21" bestFit="1" customWidth="1"/>
    <col min="6402" max="6402" width="14.140625" customWidth="1"/>
    <col min="6403" max="6404" width="14.42578125" customWidth="1"/>
    <col min="6407" max="6407" width="11.85546875" bestFit="1" customWidth="1"/>
    <col min="6408" max="6408" width="12.85546875" bestFit="1" customWidth="1"/>
    <col min="6409" max="6410" width="12.85546875" customWidth="1"/>
    <col min="6656" max="6656" width="7.140625" bestFit="1" customWidth="1"/>
    <col min="6657" max="6657" width="21" bestFit="1" customWidth="1"/>
    <col min="6658" max="6658" width="14.140625" customWidth="1"/>
    <col min="6659" max="6660" width="14.42578125" customWidth="1"/>
    <col min="6663" max="6663" width="11.85546875" bestFit="1" customWidth="1"/>
    <col min="6664" max="6664" width="12.85546875" bestFit="1" customWidth="1"/>
    <col min="6665" max="6666" width="12.85546875" customWidth="1"/>
    <col min="6912" max="6912" width="7.140625" bestFit="1" customWidth="1"/>
    <col min="6913" max="6913" width="21" bestFit="1" customWidth="1"/>
    <col min="6914" max="6914" width="14.140625" customWidth="1"/>
    <col min="6915" max="6916" width="14.42578125" customWidth="1"/>
    <col min="6919" max="6919" width="11.85546875" bestFit="1" customWidth="1"/>
    <col min="6920" max="6920" width="12.85546875" bestFit="1" customWidth="1"/>
    <col min="6921" max="6922" width="12.85546875" customWidth="1"/>
    <col min="7168" max="7168" width="7.140625" bestFit="1" customWidth="1"/>
    <col min="7169" max="7169" width="21" bestFit="1" customWidth="1"/>
    <col min="7170" max="7170" width="14.140625" customWidth="1"/>
    <col min="7171" max="7172" width="14.42578125" customWidth="1"/>
    <col min="7175" max="7175" width="11.85546875" bestFit="1" customWidth="1"/>
    <col min="7176" max="7176" width="12.85546875" bestFit="1" customWidth="1"/>
    <col min="7177" max="7178" width="12.85546875" customWidth="1"/>
    <col min="7424" max="7424" width="7.140625" bestFit="1" customWidth="1"/>
    <col min="7425" max="7425" width="21" bestFit="1" customWidth="1"/>
    <col min="7426" max="7426" width="14.140625" customWidth="1"/>
    <col min="7427" max="7428" width="14.42578125" customWidth="1"/>
    <col min="7431" max="7431" width="11.85546875" bestFit="1" customWidth="1"/>
    <col min="7432" max="7432" width="12.85546875" bestFit="1" customWidth="1"/>
    <col min="7433" max="7434" width="12.85546875" customWidth="1"/>
    <col min="7680" max="7680" width="7.140625" bestFit="1" customWidth="1"/>
    <col min="7681" max="7681" width="21" bestFit="1" customWidth="1"/>
    <col min="7682" max="7682" width="14.140625" customWidth="1"/>
    <col min="7683" max="7684" width="14.42578125" customWidth="1"/>
    <col min="7687" max="7687" width="11.85546875" bestFit="1" customWidth="1"/>
    <col min="7688" max="7688" width="12.85546875" bestFit="1" customWidth="1"/>
    <col min="7689" max="7690" width="12.85546875" customWidth="1"/>
    <col min="7936" max="7936" width="7.140625" bestFit="1" customWidth="1"/>
    <col min="7937" max="7937" width="21" bestFit="1" customWidth="1"/>
    <col min="7938" max="7938" width="14.140625" customWidth="1"/>
    <col min="7939" max="7940" width="14.42578125" customWidth="1"/>
    <col min="7943" max="7943" width="11.85546875" bestFit="1" customWidth="1"/>
    <col min="7944" max="7944" width="12.85546875" bestFit="1" customWidth="1"/>
    <col min="7945" max="7946" width="12.85546875" customWidth="1"/>
    <col min="8192" max="8192" width="7.140625" bestFit="1" customWidth="1"/>
    <col min="8193" max="8193" width="21" bestFit="1" customWidth="1"/>
    <col min="8194" max="8194" width="14.140625" customWidth="1"/>
    <col min="8195" max="8196" width="14.42578125" customWidth="1"/>
    <col min="8199" max="8199" width="11.85546875" bestFit="1" customWidth="1"/>
    <col min="8200" max="8200" width="12.85546875" bestFit="1" customWidth="1"/>
    <col min="8201" max="8202" width="12.85546875" customWidth="1"/>
    <col min="8448" max="8448" width="7.140625" bestFit="1" customWidth="1"/>
    <col min="8449" max="8449" width="21" bestFit="1" customWidth="1"/>
    <col min="8450" max="8450" width="14.140625" customWidth="1"/>
    <col min="8451" max="8452" width="14.42578125" customWidth="1"/>
    <col min="8455" max="8455" width="11.85546875" bestFit="1" customWidth="1"/>
    <col min="8456" max="8456" width="12.85546875" bestFit="1" customWidth="1"/>
    <col min="8457" max="8458" width="12.85546875" customWidth="1"/>
    <col min="8704" max="8704" width="7.140625" bestFit="1" customWidth="1"/>
    <col min="8705" max="8705" width="21" bestFit="1" customWidth="1"/>
    <col min="8706" max="8706" width="14.140625" customWidth="1"/>
    <col min="8707" max="8708" width="14.42578125" customWidth="1"/>
    <col min="8711" max="8711" width="11.85546875" bestFit="1" customWidth="1"/>
    <col min="8712" max="8712" width="12.85546875" bestFit="1" customWidth="1"/>
    <col min="8713" max="8714" width="12.85546875" customWidth="1"/>
    <col min="8960" max="8960" width="7.140625" bestFit="1" customWidth="1"/>
    <col min="8961" max="8961" width="21" bestFit="1" customWidth="1"/>
    <col min="8962" max="8962" width="14.140625" customWidth="1"/>
    <col min="8963" max="8964" width="14.42578125" customWidth="1"/>
    <col min="8967" max="8967" width="11.85546875" bestFit="1" customWidth="1"/>
    <col min="8968" max="8968" width="12.85546875" bestFit="1" customWidth="1"/>
    <col min="8969" max="8970" width="12.85546875" customWidth="1"/>
    <col min="9216" max="9216" width="7.140625" bestFit="1" customWidth="1"/>
    <col min="9217" max="9217" width="21" bestFit="1" customWidth="1"/>
    <col min="9218" max="9218" width="14.140625" customWidth="1"/>
    <col min="9219" max="9220" width="14.42578125" customWidth="1"/>
    <col min="9223" max="9223" width="11.85546875" bestFit="1" customWidth="1"/>
    <col min="9224" max="9224" width="12.85546875" bestFit="1" customWidth="1"/>
    <col min="9225" max="9226" width="12.85546875" customWidth="1"/>
    <col min="9472" max="9472" width="7.140625" bestFit="1" customWidth="1"/>
    <col min="9473" max="9473" width="21" bestFit="1" customWidth="1"/>
    <col min="9474" max="9474" width="14.140625" customWidth="1"/>
    <col min="9475" max="9476" width="14.42578125" customWidth="1"/>
    <col min="9479" max="9479" width="11.85546875" bestFit="1" customWidth="1"/>
    <col min="9480" max="9480" width="12.85546875" bestFit="1" customWidth="1"/>
    <col min="9481" max="9482" width="12.85546875" customWidth="1"/>
    <col min="9728" max="9728" width="7.140625" bestFit="1" customWidth="1"/>
    <col min="9729" max="9729" width="21" bestFit="1" customWidth="1"/>
    <col min="9730" max="9730" width="14.140625" customWidth="1"/>
    <col min="9731" max="9732" width="14.42578125" customWidth="1"/>
    <col min="9735" max="9735" width="11.85546875" bestFit="1" customWidth="1"/>
    <col min="9736" max="9736" width="12.85546875" bestFit="1" customWidth="1"/>
    <col min="9737" max="9738" width="12.85546875" customWidth="1"/>
    <col min="9984" max="9984" width="7.140625" bestFit="1" customWidth="1"/>
    <col min="9985" max="9985" width="21" bestFit="1" customWidth="1"/>
    <col min="9986" max="9986" width="14.140625" customWidth="1"/>
    <col min="9987" max="9988" width="14.42578125" customWidth="1"/>
    <col min="9991" max="9991" width="11.85546875" bestFit="1" customWidth="1"/>
    <col min="9992" max="9992" width="12.85546875" bestFit="1" customWidth="1"/>
    <col min="9993" max="9994" width="12.85546875" customWidth="1"/>
    <col min="10240" max="10240" width="7.140625" bestFit="1" customWidth="1"/>
    <col min="10241" max="10241" width="21" bestFit="1" customWidth="1"/>
    <col min="10242" max="10242" width="14.140625" customWidth="1"/>
    <col min="10243" max="10244" width="14.42578125" customWidth="1"/>
    <col min="10247" max="10247" width="11.85546875" bestFit="1" customWidth="1"/>
    <col min="10248" max="10248" width="12.85546875" bestFit="1" customWidth="1"/>
    <col min="10249" max="10250" width="12.85546875" customWidth="1"/>
    <col min="10496" max="10496" width="7.140625" bestFit="1" customWidth="1"/>
    <col min="10497" max="10497" width="21" bestFit="1" customWidth="1"/>
    <col min="10498" max="10498" width="14.140625" customWidth="1"/>
    <col min="10499" max="10500" width="14.42578125" customWidth="1"/>
    <col min="10503" max="10503" width="11.85546875" bestFit="1" customWidth="1"/>
    <col min="10504" max="10504" width="12.85546875" bestFit="1" customWidth="1"/>
    <col min="10505" max="10506" width="12.85546875" customWidth="1"/>
    <col min="10752" max="10752" width="7.140625" bestFit="1" customWidth="1"/>
    <col min="10753" max="10753" width="21" bestFit="1" customWidth="1"/>
    <col min="10754" max="10754" width="14.140625" customWidth="1"/>
    <col min="10755" max="10756" width="14.42578125" customWidth="1"/>
    <col min="10759" max="10759" width="11.85546875" bestFit="1" customWidth="1"/>
    <col min="10760" max="10760" width="12.85546875" bestFit="1" customWidth="1"/>
    <col min="10761" max="10762" width="12.85546875" customWidth="1"/>
    <col min="11008" max="11008" width="7.140625" bestFit="1" customWidth="1"/>
    <col min="11009" max="11009" width="21" bestFit="1" customWidth="1"/>
    <col min="11010" max="11010" width="14.140625" customWidth="1"/>
    <col min="11011" max="11012" width="14.42578125" customWidth="1"/>
    <col min="11015" max="11015" width="11.85546875" bestFit="1" customWidth="1"/>
    <col min="11016" max="11016" width="12.85546875" bestFit="1" customWidth="1"/>
    <col min="11017" max="11018" width="12.85546875" customWidth="1"/>
    <col min="11264" max="11264" width="7.140625" bestFit="1" customWidth="1"/>
    <col min="11265" max="11265" width="21" bestFit="1" customWidth="1"/>
    <col min="11266" max="11266" width="14.140625" customWidth="1"/>
    <col min="11267" max="11268" width="14.42578125" customWidth="1"/>
    <col min="11271" max="11271" width="11.85546875" bestFit="1" customWidth="1"/>
    <col min="11272" max="11272" width="12.85546875" bestFit="1" customWidth="1"/>
    <col min="11273" max="11274" width="12.85546875" customWidth="1"/>
    <col min="11520" max="11520" width="7.140625" bestFit="1" customWidth="1"/>
    <col min="11521" max="11521" width="21" bestFit="1" customWidth="1"/>
    <col min="11522" max="11522" width="14.140625" customWidth="1"/>
    <col min="11523" max="11524" width="14.42578125" customWidth="1"/>
    <col min="11527" max="11527" width="11.85546875" bestFit="1" customWidth="1"/>
    <col min="11528" max="11528" width="12.85546875" bestFit="1" customWidth="1"/>
    <col min="11529" max="11530" width="12.85546875" customWidth="1"/>
    <col min="11776" max="11776" width="7.140625" bestFit="1" customWidth="1"/>
    <col min="11777" max="11777" width="21" bestFit="1" customWidth="1"/>
    <col min="11778" max="11778" width="14.140625" customWidth="1"/>
    <col min="11779" max="11780" width="14.42578125" customWidth="1"/>
    <col min="11783" max="11783" width="11.85546875" bestFit="1" customWidth="1"/>
    <col min="11784" max="11784" width="12.85546875" bestFit="1" customWidth="1"/>
    <col min="11785" max="11786" width="12.85546875" customWidth="1"/>
    <col min="12032" max="12032" width="7.140625" bestFit="1" customWidth="1"/>
    <col min="12033" max="12033" width="21" bestFit="1" customWidth="1"/>
    <col min="12034" max="12034" width="14.140625" customWidth="1"/>
    <col min="12035" max="12036" width="14.42578125" customWidth="1"/>
    <col min="12039" max="12039" width="11.85546875" bestFit="1" customWidth="1"/>
    <col min="12040" max="12040" width="12.85546875" bestFit="1" customWidth="1"/>
    <col min="12041" max="12042" width="12.85546875" customWidth="1"/>
    <col min="12288" max="12288" width="7.140625" bestFit="1" customWidth="1"/>
    <col min="12289" max="12289" width="21" bestFit="1" customWidth="1"/>
    <col min="12290" max="12290" width="14.140625" customWidth="1"/>
    <col min="12291" max="12292" width="14.42578125" customWidth="1"/>
    <col min="12295" max="12295" width="11.85546875" bestFit="1" customWidth="1"/>
    <col min="12296" max="12296" width="12.85546875" bestFit="1" customWidth="1"/>
    <col min="12297" max="12298" width="12.85546875" customWidth="1"/>
    <col min="12544" max="12544" width="7.140625" bestFit="1" customWidth="1"/>
    <col min="12545" max="12545" width="21" bestFit="1" customWidth="1"/>
    <col min="12546" max="12546" width="14.140625" customWidth="1"/>
    <col min="12547" max="12548" width="14.42578125" customWidth="1"/>
    <col min="12551" max="12551" width="11.85546875" bestFit="1" customWidth="1"/>
    <col min="12552" max="12552" width="12.85546875" bestFit="1" customWidth="1"/>
    <col min="12553" max="12554" width="12.85546875" customWidth="1"/>
    <col min="12800" max="12800" width="7.140625" bestFit="1" customWidth="1"/>
    <col min="12801" max="12801" width="21" bestFit="1" customWidth="1"/>
    <col min="12802" max="12802" width="14.140625" customWidth="1"/>
    <col min="12803" max="12804" width="14.42578125" customWidth="1"/>
    <col min="12807" max="12807" width="11.85546875" bestFit="1" customWidth="1"/>
    <col min="12808" max="12808" width="12.85546875" bestFit="1" customWidth="1"/>
    <col min="12809" max="12810" width="12.85546875" customWidth="1"/>
    <col min="13056" max="13056" width="7.140625" bestFit="1" customWidth="1"/>
    <col min="13057" max="13057" width="21" bestFit="1" customWidth="1"/>
    <col min="13058" max="13058" width="14.140625" customWidth="1"/>
    <col min="13059" max="13060" width="14.42578125" customWidth="1"/>
    <col min="13063" max="13063" width="11.85546875" bestFit="1" customWidth="1"/>
    <col min="13064" max="13064" width="12.85546875" bestFit="1" customWidth="1"/>
    <col min="13065" max="13066" width="12.85546875" customWidth="1"/>
    <col min="13312" max="13312" width="7.140625" bestFit="1" customWidth="1"/>
    <col min="13313" max="13313" width="21" bestFit="1" customWidth="1"/>
    <col min="13314" max="13314" width="14.140625" customWidth="1"/>
    <col min="13315" max="13316" width="14.42578125" customWidth="1"/>
    <col min="13319" max="13319" width="11.85546875" bestFit="1" customWidth="1"/>
    <col min="13320" max="13320" width="12.85546875" bestFit="1" customWidth="1"/>
    <col min="13321" max="13322" width="12.85546875" customWidth="1"/>
    <col min="13568" max="13568" width="7.140625" bestFit="1" customWidth="1"/>
    <col min="13569" max="13569" width="21" bestFit="1" customWidth="1"/>
    <col min="13570" max="13570" width="14.140625" customWidth="1"/>
    <col min="13571" max="13572" width="14.42578125" customWidth="1"/>
    <col min="13575" max="13575" width="11.85546875" bestFit="1" customWidth="1"/>
    <col min="13576" max="13576" width="12.85546875" bestFit="1" customWidth="1"/>
    <col min="13577" max="13578" width="12.85546875" customWidth="1"/>
    <col min="13824" max="13824" width="7.140625" bestFit="1" customWidth="1"/>
    <col min="13825" max="13825" width="21" bestFit="1" customWidth="1"/>
    <col min="13826" max="13826" width="14.140625" customWidth="1"/>
    <col min="13827" max="13828" width="14.42578125" customWidth="1"/>
    <col min="13831" max="13831" width="11.85546875" bestFit="1" customWidth="1"/>
    <col min="13832" max="13832" width="12.85546875" bestFit="1" customWidth="1"/>
    <col min="13833" max="13834" width="12.85546875" customWidth="1"/>
    <col min="14080" max="14080" width="7.140625" bestFit="1" customWidth="1"/>
    <col min="14081" max="14081" width="21" bestFit="1" customWidth="1"/>
    <col min="14082" max="14082" width="14.140625" customWidth="1"/>
    <col min="14083" max="14084" width="14.42578125" customWidth="1"/>
    <col min="14087" max="14087" width="11.85546875" bestFit="1" customWidth="1"/>
    <col min="14088" max="14088" width="12.85546875" bestFit="1" customWidth="1"/>
    <col min="14089" max="14090" width="12.85546875" customWidth="1"/>
    <col min="14336" max="14336" width="7.140625" bestFit="1" customWidth="1"/>
    <col min="14337" max="14337" width="21" bestFit="1" customWidth="1"/>
    <col min="14338" max="14338" width="14.140625" customWidth="1"/>
    <col min="14339" max="14340" width="14.42578125" customWidth="1"/>
    <col min="14343" max="14343" width="11.85546875" bestFit="1" customWidth="1"/>
    <col min="14344" max="14344" width="12.85546875" bestFit="1" customWidth="1"/>
    <col min="14345" max="14346" width="12.85546875" customWidth="1"/>
    <col min="14592" max="14592" width="7.140625" bestFit="1" customWidth="1"/>
    <col min="14593" max="14593" width="21" bestFit="1" customWidth="1"/>
    <col min="14594" max="14594" width="14.140625" customWidth="1"/>
    <col min="14595" max="14596" width="14.42578125" customWidth="1"/>
    <col min="14599" max="14599" width="11.85546875" bestFit="1" customWidth="1"/>
    <col min="14600" max="14600" width="12.85546875" bestFit="1" customWidth="1"/>
    <col min="14601" max="14602" width="12.85546875" customWidth="1"/>
    <col min="14848" max="14848" width="7.140625" bestFit="1" customWidth="1"/>
    <col min="14849" max="14849" width="21" bestFit="1" customWidth="1"/>
    <col min="14850" max="14850" width="14.140625" customWidth="1"/>
    <col min="14851" max="14852" width="14.42578125" customWidth="1"/>
    <col min="14855" max="14855" width="11.85546875" bestFit="1" customWidth="1"/>
    <col min="14856" max="14856" width="12.85546875" bestFit="1" customWidth="1"/>
    <col min="14857" max="14858" width="12.85546875" customWidth="1"/>
    <col min="15104" max="15104" width="7.140625" bestFit="1" customWidth="1"/>
    <col min="15105" max="15105" width="21" bestFit="1" customWidth="1"/>
    <col min="15106" max="15106" width="14.140625" customWidth="1"/>
    <col min="15107" max="15108" width="14.42578125" customWidth="1"/>
    <col min="15111" max="15111" width="11.85546875" bestFit="1" customWidth="1"/>
    <col min="15112" max="15112" width="12.85546875" bestFit="1" customWidth="1"/>
    <col min="15113" max="15114" width="12.85546875" customWidth="1"/>
    <col min="15360" max="15360" width="7.140625" bestFit="1" customWidth="1"/>
    <col min="15361" max="15361" width="21" bestFit="1" customWidth="1"/>
    <col min="15362" max="15362" width="14.140625" customWidth="1"/>
    <col min="15363" max="15364" width="14.42578125" customWidth="1"/>
    <col min="15367" max="15367" width="11.85546875" bestFit="1" customWidth="1"/>
    <col min="15368" max="15368" width="12.85546875" bestFit="1" customWidth="1"/>
    <col min="15369" max="15370" width="12.85546875" customWidth="1"/>
    <col min="15616" max="15616" width="7.140625" bestFit="1" customWidth="1"/>
    <col min="15617" max="15617" width="21" bestFit="1" customWidth="1"/>
    <col min="15618" max="15618" width="14.140625" customWidth="1"/>
    <col min="15619" max="15620" width="14.42578125" customWidth="1"/>
    <col min="15623" max="15623" width="11.85546875" bestFit="1" customWidth="1"/>
    <col min="15624" max="15624" width="12.85546875" bestFit="1" customWidth="1"/>
    <col min="15625" max="15626" width="12.85546875" customWidth="1"/>
    <col min="15872" max="15872" width="7.140625" bestFit="1" customWidth="1"/>
    <col min="15873" max="15873" width="21" bestFit="1" customWidth="1"/>
    <col min="15874" max="15874" width="14.140625" customWidth="1"/>
    <col min="15875" max="15876" width="14.42578125" customWidth="1"/>
    <col min="15879" max="15879" width="11.85546875" bestFit="1" customWidth="1"/>
    <col min="15880" max="15880" width="12.85546875" bestFit="1" customWidth="1"/>
    <col min="15881" max="15882" width="12.85546875" customWidth="1"/>
    <col min="16128" max="16128" width="7.140625" bestFit="1" customWidth="1"/>
    <col min="16129" max="16129" width="21" bestFit="1" customWidth="1"/>
    <col min="16130" max="16130" width="14.140625" customWidth="1"/>
    <col min="16131" max="16132" width="14.42578125" customWidth="1"/>
    <col min="16135" max="16135" width="11.85546875" bestFit="1" customWidth="1"/>
    <col min="16136" max="16136" width="12.85546875" bestFit="1" customWidth="1"/>
    <col min="16137" max="16138" width="12.85546875" customWidth="1"/>
  </cols>
  <sheetData>
    <row r="1" spans="1:10" x14ac:dyDescent="0.25">
      <c r="A1" s="92" t="s">
        <v>263</v>
      </c>
      <c r="B1" s="92"/>
      <c r="C1" s="92"/>
      <c r="D1" s="92"/>
      <c r="E1" s="92"/>
      <c r="F1" s="92"/>
      <c r="G1" s="92"/>
      <c r="H1" s="92"/>
      <c r="I1" s="92"/>
      <c r="J1" s="92"/>
    </row>
    <row r="3" spans="1:10" ht="16.5" x14ac:dyDescent="0.25">
      <c r="C3" s="93" t="s">
        <v>243</v>
      </c>
      <c r="D3" s="93"/>
      <c r="E3" s="93"/>
      <c r="F3" s="93" t="s">
        <v>242</v>
      </c>
      <c r="G3" s="93"/>
      <c r="H3" s="93"/>
      <c r="I3" s="93"/>
      <c r="J3" s="62"/>
    </row>
    <row r="4" spans="1:10" ht="49.9" customHeight="1" x14ac:dyDescent="0.25">
      <c r="A4" s="29" t="s">
        <v>122</v>
      </c>
      <c r="B4" s="61" t="s">
        <v>241</v>
      </c>
      <c r="C4" s="40" t="s">
        <v>120</v>
      </c>
      <c r="D4" s="40" t="s">
        <v>119</v>
      </c>
      <c r="E4" s="41" t="s">
        <v>240</v>
      </c>
      <c r="F4" s="40" t="s">
        <v>110</v>
      </c>
      <c r="G4" s="40" t="s">
        <v>250</v>
      </c>
      <c r="H4" s="40" t="s">
        <v>109</v>
      </c>
      <c r="I4" s="41" t="s">
        <v>239</v>
      </c>
      <c r="J4" s="41" t="s">
        <v>238</v>
      </c>
    </row>
    <row r="5" spans="1:10" x14ac:dyDescent="0.25">
      <c r="A5" s="29">
        <v>1</v>
      </c>
      <c r="B5" s="59" t="s">
        <v>237</v>
      </c>
      <c r="C5" s="17">
        <f>'Participaciones  Tabla I'!C5</f>
        <v>6550</v>
      </c>
      <c r="D5" s="27">
        <f t="shared" ref="D5:D36" si="0">C5/$C$112</f>
        <v>2.8221834824279225E-3</v>
      </c>
      <c r="E5" s="27">
        <f t="shared" ref="E5:E36" si="1">D5*0.7</f>
        <v>1.9755284376995457E-3</v>
      </c>
      <c r="F5" s="20">
        <f>'Participaciones  Tabla I'!X5</f>
        <v>52.064402972226397</v>
      </c>
      <c r="G5" s="17">
        <f>C5*(9.261-0.1456*F5)</f>
        <v>11006.770173447123</v>
      </c>
      <c r="H5" s="19">
        <f>G5/$G$112</f>
        <v>4.7665005926614346E-3</v>
      </c>
      <c r="I5" s="19">
        <f t="shared" ref="I5:I36" si="2">H5*0.3</f>
        <v>1.4299501777984304E-3</v>
      </c>
      <c r="J5" s="19">
        <f t="shared" ref="J5:J36" si="3">+E5+I5</f>
        <v>3.4054786154979763E-3</v>
      </c>
    </row>
    <row r="6" spans="1:10" x14ac:dyDescent="0.25">
      <c r="A6" s="29">
        <v>2</v>
      </c>
      <c r="B6" s="59" t="s">
        <v>236</v>
      </c>
      <c r="C6" s="17">
        <f>'Participaciones  Tabla I'!C6</f>
        <v>16772</v>
      </c>
      <c r="D6" s="27">
        <f t="shared" si="0"/>
        <v>7.2265131858444444E-3</v>
      </c>
      <c r="E6" s="27">
        <f t="shared" si="1"/>
        <v>5.0585592300911109E-3</v>
      </c>
      <c r="F6" s="20">
        <f>'Participaciones  Tabla I'!X6</f>
        <v>55.083317191262999</v>
      </c>
      <c r="G6" s="17">
        <f t="shared" ref="G6:G69" si="4">C6*(9.261-0.1456*F6)</f>
        <v>20811.855152320713</v>
      </c>
      <c r="H6" s="19">
        <f t="shared" ref="H6:H69" si="5">G6/$G$112</f>
        <v>9.0126093626658361E-3</v>
      </c>
      <c r="I6" s="19">
        <f t="shared" si="2"/>
        <v>2.7037828087997508E-3</v>
      </c>
      <c r="J6" s="19">
        <f t="shared" si="3"/>
        <v>7.7623420388908612E-3</v>
      </c>
    </row>
    <row r="7" spans="1:10" x14ac:dyDescent="0.25">
      <c r="A7" s="29">
        <v>3</v>
      </c>
      <c r="B7" s="59" t="s">
        <v>235</v>
      </c>
      <c r="C7" s="17">
        <f>'Participaciones  Tabla I'!C7</f>
        <v>12285</v>
      </c>
      <c r="D7" s="27">
        <f t="shared" si="0"/>
        <v>5.293209783454508E-3</v>
      </c>
      <c r="E7" s="27">
        <f t="shared" si="1"/>
        <v>3.7052468484181553E-3</v>
      </c>
      <c r="F7" s="20">
        <f>'Participaciones  Tabla I'!X7</f>
        <v>53.822860644154098</v>
      </c>
      <c r="G7" s="17">
        <f t="shared" si="4"/>
        <v>17498.64945724413</v>
      </c>
      <c r="H7" s="19">
        <f t="shared" si="5"/>
        <v>7.5778199866425632E-3</v>
      </c>
      <c r="I7" s="19">
        <f t="shared" si="2"/>
        <v>2.2733459959927687E-3</v>
      </c>
      <c r="J7" s="19">
        <f t="shared" si="3"/>
        <v>5.9785928444109245E-3</v>
      </c>
    </row>
    <row r="8" spans="1:10" x14ac:dyDescent="0.25">
      <c r="A8" s="29">
        <v>4</v>
      </c>
      <c r="B8" s="60" t="s">
        <v>234</v>
      </c>
      <c r="C8" s="17">
        <f>'Participaciones  Tabla I'!C8</f>
        <v>6195</v>
      </c>
      <c r="D8" s="27">
        <f t="shared" si="0"/>
        <v>2.6692254463574015E-3</v>
      </c>
      <c r="E8" s="27">
        <f t="shared" si="1"/>
        <v>1.8684578124501809E-3</v>
      </c>
      <c r="F8" s="20">
        <f>'Participaciones  Tabla I'!X8</f>
        <v>55.026934819492702</v>
      </c>
      <c r="G8" s="17">
        <f t="shared" si="4"/>
        <v>7738.0400082961323</v>
      </c>
      <c r="H8" s="19">
        <f t="shared" si="5"/>
        <v>3.3509714207133477E-3</v>
      </c>
      <c r="I8" s="19">
        <f t="shared" si="2"/>
        <v>1.0052914262140044E-3</v>
      </c>
      <c r="J8" s="19">
        <f t="shared" si="3"/>
        <v>2.8737492386641853E-3</v>
      </c>
    </row>
    <row r="9" spans="1:10" x14ac:dyDescent="0.25">
      <c r="A9" s="29">
        <v>5</v>
      </c>
      <c r="B9" s="60" t="s">
        <v>233</v>
      </c>
      <c r="C9" s="17">
        <f>'Participaciones  Tabla I'!C9</f>
        <v>2167</v>
      </c>
      <c r="D9" s="27">
        <f t="shared" si="0"/>
        <v>9.3369032159103932E-4</v>
      </c>
      <c r="E9" s="27">
        <f t="shared" si="1"/>
        <v>6.5358322511372747E-4</v>
      </c>
      <c r="F9" s="20">
        <f>'Participaciones  Tabla I'!X9</f>
        <v>54.383083000653997</v>
      </c>
      <c r="G9" s="17">
        <f t="shared" si="4"/>
        <v>2909.8976904320507</v>
      </c>
      <c r="H9" s="19">
        <f t="shared" si="5"/>
        <v>1.2601361568799492E-3</v>
      </c>
      <c r="I9" s="19">
        <f t="shared" si="2"/>
        <v>3.7804084706398472E-4</v>
      </c>
      <c r="J9" s="19">
        <f t="shared" si="3"/>
        <v>1.0316240721777122E-3</v>
      </c>
    </row>
    <row r="10" spans="1:10" x14ac:dyDescent="0.25">
      <c r="A10" s="29">
        <v>6</v>
      </c>
      <c r="B10" s="59" t="s">
        <v>232</v>
      </c>
      <c r="C10" s="17">
        <f>'Participaciones  Tabla I'!C10</f>
        <v>9159</v>
      </c>
      <c r="D10" s="27">
        <f t="shared" si="0"/>
        <v>3.9463173306194411E-3</v>
      </c>
      <c r="E10" s="27">
        <f t="shared" si="1"/>
        <v>2.7624221314336084E-3</v>
      </c>
      <c r="F10" s="20">
        <f>'Participaciones  Tabla I'!X10</f>
        <v>54.146130246399998</v>
      </c>
      <c r="G10" s="17">
        <f t="shared" si="4"/>
        <v>12614.90535146117</v>
      </c>
      <c r="H10" s="19">
        <f t="shared" si="5"/>
        <v>5.4629062737371814E-3</v>
      </c>
      <c r="I10" s="19">
        <f t="shared" si="2"/>
        <v>1.6388718821211544E-3</v>
      </c>
      <c r="J10" s="19">
        <f t="shared" si="3"/>
        <v>4.4012940135547633E-3</v>
      </c>
    </row>
    <row r="11" spans="1:10" x14ac:dyDescent="0.25">
      <c r="A11" s="29">
        <v>7</v>
      </c>
      <c r="B11" s="60" t="s">
        <v>231</v>
      </c>
      <c r="C11" s="17">
        <f>'Participaciones  Tabla I'!C11</f>
        <v>7490</v>
      </c>
      <c r="D11" s="27">
        <f t="shared" si="0"/>
        <v>3.2271991272343724E-3</v>
      </c>
      <c r="E11" s="27">
        <f t="shared" si="1"/>
        <v>2.2590393890640605E-3</v>
      </c>
      <c r="F11" s="20">
        <f>'Participaciones  Tabla I'!X11</f>
        <v>56.256665752072699</v>
      </c>
      <c r="G11" s="17">
        <f t="shared" si="4"/>
        <v>8014.5207040716241</v>
      </c>
      <c r="H11" s="19">
        <f t="shared" si="5"/>
        <v>3.4707018574814848E-3</v>
      </c>
      <c r="I11" s="19">
        <f t="shared" si="2"/>
        <v>1.0412105572444453E-3</v>
      </c>
      <c r="J11" s="19">
        <f t="shared" si="3"/>
        <v>3.3002499463085058E-3</v>
      </c>
    </row>
    <row r="12" spans="1:10" x14ac:dyDescent="0.25">
      <c r="A12" s="29">
        <v>8</v>
      </c>
      <c r="B12" s="59" t="s">
        <v>230</v>
      </c>
      <c r="C12" s="17">
        <f>'Participaciones  Tabla I'!C12</f>
        <v>3949</v>
      </c>
      <c r="D12" s="27">
        <f t="shared" si="0"/>
        <v>1.7014965758943305E-3</v>
      </c>
      <c r="E12" s="27">
        <f t="shared" si="1"/>
        <v>1.1910476031260313E-3</v>
      </c>
      <c r="F12" s="20">
        <f>'Participaciones  Tabla I'!X12</f>
        <v>52.119102222447303</v>
      </c>
      <c r="G12" s="17">
        <f t="shared" si="4"/>
        <v>6604.5394711096887</v>
      </c>
      <c r="H12" s="19">
        <f t="shared" si="5"/>
        <v>2.8601070802081654E-3</v>
      </c>
      <c r="I12" s="19">
        <f t="shared" si="2"/>
        <v>8.5803212406244955E-4</v>
      </c>
      <c r="J12" s="19">
        <f t="shared" si="3"/>
        <v>2.049079727188481E-3</v>
      </c>
    </row>
    <row r="13" spans="1:10" x14ac:dyDescent="0.25">
      <c r="A13" s="29">
        <v>9</v>
      </c>
      <c r="B13" s="60" t="s">
        <v>229</v>
      </c>
      <c r="C13" s="17">
        <f>'Participaciones  Tabla I'!C13</f>
        <v>4466</v>
      </c>
      <c r="D13" s="27">
        <f t="shared" si="0"/>
        <v>1.924255180537878E-3</v>
      </c>
      <c r="E13" s="27">
        <f t="shared" si="1"/>
        <v>1.3469786263765144E-3</v>
      </c>
      <c r="F13" s="20">
        <f>'Participaciones  Tabla I'!X13</f>
        <v>53.728510472629701</v>
      </c>
      <c r="G13" s="17">
        <f t="shared" si="4"/>
        <v>6422.6835565767215</v>
      </c>
      <c r="H13" s="19">
        <f t="shared" si="5"/>
        <v>2.7813540663139081E-3</v>
      </c>
      <c r="I13" s="19">
        <f t="shared" si="2"/>
        <v>8.3440621989417242E-4</v>
      </c>
      <c r="J13" s="19">
        <f t="shared" si="3"/>
        <v>2.181384846270687E-3</v>
      </c>
    </row>
    <row r="14" spans="1:10" x14ac:dyDescent="0.25">
      <c r="A14" s="29">
        <v>10</v>
      </c>
      <c r="B14" s="59" t="s">
        <v>228</v>
      </c>
      <c r="C14" s="17">
        <f>'Participaciones  Tabla I'!C14</f>
        <v>2755</v>
      </c>
      <c r="D14" s="27">
        <f t="shared" si="0"/>
        <v>1.1870405334486909E-3</v>
      </c>
      <c r="E14" s="27">
        <f t="shared" si="1"/>
        <v>8.309283734140836E-4</v>
      </c>
      <c r="F14" s="20">
        <f>'Participaciones  Tabla I'!X14</f>
        <v>49.061852249180603</v>
      </c>
      <c r="G14" s="17">
        <f t="shared" si="4"/>
        <v>5833.9723309906803</v>
      </c>
      <c r="H14" s="19">
        <f t="shared" si="5"/>
        <v>2.5264116661871425E-3</v>
      </c>
      <c r="I14" s="19">
        <f t="shared" si="2"/>
        <v>7.5792349985614267E-4</v>
      </c>
      <c r="J14" s="19">
        <f t="shared" si="3"/>
        <v>1.5888518732702262E-3</v>
      </c>
    </row>
    <row r="15" spans="1:10" x14ac:dyDescent="0.25">
      <c r="A15" s="29">
        <v>11</v>
      </c>
      <c r="B15" s="59" t="s">
        <v>227</v>
      </c>
      <c r="C15" s="17">
        <f>'Participaciones  Tabla I'!C15</f>
        <v>8389</v>
      </c>
      <c r="D15" s="27">
        <f t="shared" si="0"/>
        <v>3.6145491960439449E-3</v>
      </c>
      <c r="E15" s="27">
        <f t="shared" si="1"/>
        <v>2.5301844372307611E-3</v>
      </c>
      <c r="F15" s="20">
        <f>'Participaciones  Tabla I'!X15</f>
        <v>55.201169409642802</v>
      </c>
      <c r="G15" s="17">
        <f t="shared" si="4"/>
        <v>10265.70095815694</v>
      </c>
      <c r="H15" s="19">
        <f t="shared" si="5"/>
        <v>4.4455793052882156E-3</v>
      </c>
      <c r="I15" s="19">
        <f t="shared" si="2"/>
        <v>1.3336737915864646E-3</v>
      </c>
      <c r="J15" s="19">
        <f t="shared" si="3"/>
        <v>3.863858228817226E-3</v>
      </c>
    </row>
    <row r="16" spans="1:10" x14ac:dyDescent="0.25">
      <c r="A16" s="29">
        <v>12</v>
      </c>
      <c r="B16" s="59" t="s">
        <v>226</v>
      </c>
      <c r="C16" s="17">
        <f>'Participaciones  Tabla I'!C16</f>
        <v>3736</v>
      </c>
      <c r="D16" s="27">
        <f t="shared" si="0"/>
        <v>1.609721754252018E-3</v>
      </c>
      <c r="E16" s="27">
        <f t="shared" si="1"/>
        <v>1.1268052279764125E-3</v>
      </c>
      <c r="F16" s="20">
        <f>'Participaciones  Tabla I'!X16</f>
        <v>53.734002402342497</v>
      </c>
      <c r="G16" s="17">
        <f t="shared" si="4"/>
        <v>5369.862078817926</v>
      </c>
      <c r="H16" s="19">
        <f t="shared" si="5"/>
        <v>2.3254279300700411E-3</v>
      </c>
      <c r="I16" s="19">
        <f t="shared" si="2"/>
        <v>6.9762837902101233E-4</v>
      </c>
      <c r="J16" s="19">
        <f t="shared" si="3"/>
        <v>1.8244336069974249E-3</v>
      </c>
    </row>
    <row r="17" spans="1:10" x14ac:dyDescent="0.25">
      <c r="A17" s="29">
        <v>13</v>
      </c>
      <c r="B17" s="60" t="s">
        <v>225</v>
      </c>
      <c r="C17" s="17">
        <f>'Participaciones  Tabla I'!C17</f>
        <v>16671</v>
      </c>
      <c r="D17" s="27">
        <f t="shared" si="0"/>
        <v>7.1829955474131133E-3</v>
      </c>
      <c r="E17" s="27">
        <f t="shared" si="1"/>
        <v>5.028096883189179E-3</v>
      </c>
      <c r="F17" s="20">
        <f>'Participaciones  Tabla I'!X17</f>
        <v>58.883084195099201</v>
      </c>
      <c r="G17" s="17">
        <f t="shared" si="4"/>
        <v>11463.362052637745</v>
      </c>
      <c r="H17" s="19">
        <f t="shared" si="5"/>
        <v>4.9642284845380861E-3</v>
      </c>
      <c r="I17" s="19">
        <f t="shared" si="2"/>
        <v>1.4892685453614257E-3</v>
      </c>
      <c r="J17" s="19">
        <f t="shared" si="3"/>
        <v>6.5173654285506045E-3</v>
      </c>
    </row>
    <row r="18" spans="1:10" x14ac:dyDescent="0.25">
      <c r="A18" s="29">
        <v>14</v>
      </c>
      <c r="B18" s="59" t="s">
        <v>224</v>
      </c>
      <c r="C18" s="17">
        <f>'Participaciones  Tabla I'!C18</f>
        <v>1714</v>
      </c>
      <c r="D18" s="27">
        <f t="shared" si="0"/>
        <v>7.3850725021090973E-4</v>
      </c>
      <c r="E18" s="27">
        <f t="shared" si="1"/>
        <v>5.1695507514763674E-4</v>
      </c>
      <c r="F18" s="20">
        <f>'Participaciones  Tabla I'!X18</f>
        <v>52.603119206433099</v>
      </c>
      <c r="G18" s="17">
        <f t="shared" si="4"/>
        <v>2745.8037358332836</v>
      </c>
      <c r="H18" s="19">
        <f t="shared" si="5"/>
        <v>1.1890749900233849E-3</v>
      </c>
      <c r="I18" s="19">
        <f t="shared" si="2"/>
        <v>3.5672249700701548E-4</v>
      </c>
      <c r="J18" s="19">
        <f t="shared" si="3"/>
        <v>8.7367757215465222E-4</v>
      </c>
    </row>
    <row r="19" spans="1:10" x14ac:dyDescent="0.25">
      <c r="A19" s="29">
        <v>15</v>
      </c>
      <c r="B19" s="60" t="s">
        <v>223</v>
      </c>
      <c r="C19" s="17">
        <f>'Participaciones  Tabla I'!C19</f>
        <v>5560</v>
      </c>
      <c r="D19" s="27">
        <f t="shared" si="0"/>
        <v>2.3956244522594272E-3</v>
      </c>
      <c r="E19" s="27">
        <f t="shared" si="1"/>
        <v>1.6769371165815991E-3</v>
      </c>
      <c r="F19" s="20">
        <f>'Participaciones  Tabla I'!X19</f>
        <v>51.711242823354397</v>
      </c>
      <c r="G19" s="17">
        <f t="shared" si="4"/>
        <v>9629.0473297529661</v>
      </c>
      <c r="H19" s="19">
        <f t="shared" si="5"/>
        <v>4.1698753658684275E-3</v>
      </c>
      <c r="I19" s="19">
        <f t="shared" si="2"/>
        <v>1.2509626097605283E-3</v>
      </c>
      <c r="J19" s="19">
        <f t="shared" si="3"/>
        <v>2.9278997263421274E-3</v>
      </c>
    </row>
    <row r="20" spans="1:10" x14ac:dyDescent="0.25">
      <c r="A20" s="29">
        <v>16</v>
      </c>
      <c r="B20" s="59" t="s">
        <v>222</v>
      </c>
      <c r="C20" s="17">
        <f>'Participaciones  Tabla I'!C20</f>
        <v>3104</v>
      </c>
      <c r="D20" s="27">
        <f t="shared" si="0"/>
        <v>1.3374133632757666E-3</v>
      </c>
      <c r="E20" s="27">
        <f t="shared" si="1"/>
        <v>9.3618935429303656E-4</v>
      </c>
      <c r="F20" s="20">
        <f>'Participaciones  Tabla I'!X20</f>
        <v>52.303856046019497</v>
      </c>
      <c r="G20" s="17">
        <f t="shared" si="4"/>
        <v>5107.8137693074341</v>
      </c>
      <c r="H20" s="19">
        <f t="shared" si="5"/>
        <v>2.211947462784468E-3</v>
      </c>
      <c r="I20" s="19">
        <f t="shared" si="2"/>
        <v>6.6358423883534033E-4</v>
      </c>
      <c r="J20" s="19">
        <f t="shared" si="3"/>
        <v>1.5997735931283768E-3</v>
      </c>
    </row>
    <row r="21" spans="1:10" x14ac:dyDescent="0.25">
      <c r="A21" s="29">
        <v>17</v>
      </c>
      <c r="B21" s="59" t="s">
        <v>221</v>
      </c>
      <c r="C21" s="17">
        <f>'Participaciones  Tabla I'!C21</f>
        <v>4686</v>
      </c>
      <c r="D21" s="27">
        <f t="shared" si="0"/>
        <v>2.0190460761308768E-3</v>
      </c>
      <c r="E21" s="27">
        <f t="shared" si="1"/>
        <v>1.4133322532916136E-3</v>
      </c>
      <c r="F21" s="20">
        <f>'Participaciones  Tabla I'!X21</f>
        <v>49.888448401560701</v>
      </c>
      <c r="G21" s="17">
        <f t="shared" si="4"/>
        <v>9359.0756030657139</v>
      </c>
      <c r="H21" s="19">
        <f t="shared" si="5"/>
        <v>4.052963649263228E-3</v>
      </c>
      <c r="I21" s="19">
        <f t="shared" si="2"/>
        <v>1.2158890947789683E-3</v>
      </c>
      <c r="J21" s="19">
        <f t="shared" si="3"/>
        <v>2.6292213480705821E-3</v>
      </c>
    </row>
    <row r="22" spans="1:10" x14ac:dyDescent="0.25">
      <c r="A22" s="29">
        <v>18</v>
      </c>
      <c r="B22" s="59" t="s">
        <v>220</v>
      </c>
      <c r="C22" s="17">
        <f>'Participaciones  Tabla I'!C22</f>
        <v>3385</v>
      </c>
      <c r="D22" s="27">
        <f t="shared" si="0"/>
        <v>1.4584871890104606E-3</v>
      </c>
      <c r="E22" s="27">
        <f t="shared" si="1"/>
        <v>1.0209410323073224E-3</v>
      </c>
      <c r="F22" s="20">
        <f>'Participaciones  Tabla I'!X22</f>
        <v>52.576072279621599</v>
      </c>
      <c r="G22" s="17">
        <f t="shared" si="4"/>
        <v>5436.0523205548143</v>
      </c>
      <c r="H22" s="19">
        <f t="shared" si="5"/>
        <v>2.3540917271236386E-3</v>
      </c>
      <c r="I22" s="19">
        <f t="shared" si="2"/>
        <v>7.0622751813709153E-4</v>
      </c>
      <c r="J22" s="19">
        <f t="shared" si="3"/>
        <v>1.7271685504444139E-3</v>
      </c>
    </row>
    <row r="23" spans="1:10" x14ac:dyDescent="0.25">
      <c r="A23" s="29">
        <v>19</v>
      </c>
      <c r="B23" s="59" t="s">
        <v>219</v>
      </c>
      <c r="C23" s="17">
        <f>'Participaciones  Tabla I'!C23</f>
        <v>38934</v>
      </c>
      <c r="D23" s="27">
        <f t="shared" si="0"/>
        <v>1.6775403313717362E-2</v>
      </c>
      <c r="E23" s="27">
        <f t="shared" si="1"/>
        <v>1.1742782319602152E-2</v>
      </c>
      <c r="F23" s="20">
        <f>'Participaciones  Tabla I'!X23</f>
        <v>48.7793371874385</v>
      </c>
      <c r="G23" s="17">
        <f t="shared" si="4"/>
        <v>84047.935633485569</v>
      </c>
      <c r="H23" s="19">
        <f t="shared" si="5"/>
        <v>3.6397101846954785E-2</v>
      </c>
      <c r="I23" s="19">
        <f t="shared" si="2"/>
        <v>1.0919130554086436E-2</v>
      </c>
      <c r="J23" s="19">
        <f t="shared" si="3"/>
        <v>2.2661912873688586E-2</v>
      </c>
    </row>
    <row r="24" spans="1:10" x14ac:dyDescent="0.25">
      <c r="A24" s="29">
        <v>20</v>
      </c>
      <c r="B24" s="60" t="s">
        <v>218</v>
      </c>
      <c r="C24" s="17">
        <f>'Participaciones  Tabla I'!C24</f>
        <v>4497</v>
      </c>
      <c r="D24" s="27">
        <f t="shared" si="0"/>
        <v>1.937612079462346E-3</v>
      </c>
      <c r="E24" s="27">
        <f t="shared" si="1"/>
        <v>1.3563284556236421E-3</v>
      </c>
      <c r="F24" s="20">
        <f>'Participaciones  Tabla I'!X24</f>
        <v>55.688963939236402</v>
      </c>
      <c r="G24" s="17">
        <f t="shared" si="4"/>
        <v>5183.6327664609616</v>
      </c>
      <c r="H24" s="19">
        <f t="shared" si="5"/>
        <v>2.2447810087904627E-3</v>
      </c>
      <c r="I24" s="19">
        <f t="shared" si="2"/>
        <v>6.7343430263713876E-4</v>
      </c>
      <c r="J24" s="19">
        <f t="shared" si="3"/>
        <v>2.0297627582607806E-3</v>
      </c>
    </row>
    <row r="25" spans="1:10" x14ac:dyDescent="0.25">
      <c r="A25" s="29">
        <v>21</v>
      </c>
      <c r="B25" s="59" t="s">
        <v>217</v>
      </c>
      <c r="C25" s="17">
        <f>'Participaciones  Tabla I'!C25</f>
        <v>9406</v>
      </c>
      <c r="D25" s="27">
        <f t="shared" si="0"/>
        <v>4.052741654307945E-3</v>
      </c>
      <c r="E25" s="27">
        <f t="shared" si="1"/>
        <v>2.8369191580155614E-3</v>
      </c>
      <c r="F25" s="20">
        <f>'Participaciones  Tabla I'!X25</f>
        <v>50.171329232292102</v>
      </c>
      <c r="G25" s="17">
        <f t="shared" si="4"/>
        <v>18398.648286298398</v>
      </c>
      <c r="H25" s="19">
        <f t="shared" si="5"/>
        <v>7.9675660142675096E-3</v>
      </c>
      <c r="I25" s="19">
        <f t="shared" si="2"/>
        <v>2.3902698042802526E-3</v>
      </c>
      <c r="J25" s="19">
        <f t="shared" si="3"/>
        <v>5.227188962295814E-3</v>
      </c>
    </row>
    <row r="26" spans="1:10" x14ac:dyDescent="0.25">
      <c r="A26" s="29">
        <v>22</v>
      </c>
      <c r="B26" s="59" t="s">
        <v>216</v>
      </c>
      <c r="C26" s="17">
        <f>'Participaciones  Tabla I'!C26</f>
        <v>4363</v>
      </c>
      <c r="D26" s="27">
        <f t="shared" si="0"/>
        <v>1.879875806692065E-3</v>
      </c>
      <c r="E26" s="27">
        <f t="shared" si="1"/>
        <v>1.3159130646844455E-3</v>
      </c>
      <c r="F26" s="20">
        <f>'Participaciones  Tabla I'!X26</f>
        <v>49.088945837836199</v>
      </c>
      <c r="G26" s="17">
        <f t="shared" si="4"/>
        <v>9221.8527074662015</v>
      </c>
      <c r="H26" s="19">
        <f t="shared" si="5"/>
        <v>3.9935390403275667E-3</v>
      </c>
      <c r="I26" s="19">
        <f t="shared" si="2"/>
        <v>1.1980617120982699E-3</v>
      </c>
      <c r="J26" s="19">
        <f t="shared" si="3"/>
        <v>2.5139747767827154E-3</v>
      </c>
    </row>
    <row r="27" spans="1:10" x14ac:dyDescent="0.25">
      <c r="A27" s="29">
        <v>23</v>
      </c>
      <c r="B27" s="59" t="s">
        <v>215</v>
      </c>
      <c r="C27" s="17">
        <f>'Participaciones  Tabla I'!C27</f>
        <v>4863</v>
      </c>
      <c r="D27" s="27">
        <f t="shared" si="0"/>
        <v>2.095309660312517E-3</v>
      </c>
      <c r="E27" s="27">
        <f t="shared" si="1"/>
        <v>1.4667167622187617E-3</v>
      </c>
      <c r="F27" s="20">
        <f>'Participaciones  Tabla I'!X27</f>
        <v>54.827067853042699</v>
      </c>
      <c r="G27" s="17">
        <f t="shared" si="4"/>
        <v>6215.7840908631242</v>
      </c>
      <c r="H27" s="19">
        <f t="shared" si="5"/>
        <v>2.6917558998759204E-3</v>
      </c>
      <c r="I27" s="19">
        <f t="shared" si="2"/>
        <v>8.0752676996277608E-4</v>
      </c>
      <c r="J27" s="19">
        <f t="shared" si="3"/>
        <v>2.274243532181538E-3</v>
      </c>
    </row>
    <row r="28" spans="1:10" x14ac:dyDescent="0.25">
      <c r="A28" s="29">
        <v>24</v>
      </c>
      <c r="B28" s="59" t="s">
        <v>214</v>
      </c>
      <c r="C28" s="17">
        <f>'Participaciones  Tabla I'!C28</f>
        <v>3244</v>
      </c>
      <c r="D28" s="27">
        <f t="shared" si="0"/>
        <v>1.397734842289493E-3</v>
      </c>
      <c r="E28" s="27">
        <f t="shared" si="1"/>
        <v>9.78414389602645E-4</v>
      </c>
      <c r="F28" s="20">
        <f>'Participaciones  Tabla I'!X28</f>
        <v>51.226445609730597</v>
      </c>
      <c r="G28" s="17">
        <f t="shared" si="4"/>
        <v>5847.0813603601373</v>
      </c>
      <c r="H28" s="19">
        <f t="shared" si="5"/>
        <v>2.5320885537094668E-3</v>
      </c>
      <c r="I28" s="19">
        <f t="shared" si="2"/>
        <v>7.5962656611283999E-4</v>
      </c>
      <c r="J28" s="19">
        <f t="shared" si="3"/>
        <v>1.738040955715485E-3</v>
      </c>
    </row>
    <row r="29" spans="1:10" x14ac:dyDescent="0.25">
      <c r="A29" s="29">
        <v>25</v>
      </c>
      <c r="B29" s="59" t="s">
        <v>213</v>
      </c>
      <c r="C29" s="17">
        <f>'Participaciones  Tabla I'!C29</f>
        <v>6003</v>
      </c>
      <c r="D29" s="27">
        <f t="shared" si="0"/>
        <v>2.5864988465671476E-3</v>
      </c>
      <c r="E29" s="27">
        <f t="shared" si="1"/>
        <v>1.8105491925970031E-3</v>
      </c>
      <c r="F29" s="20">
        <f>'Participaciones  Tabla I'!X29</f>
        <v>54.958322962571401</v>
      </c>
      <c r="G29" s="17">
        <f t="shared" si="4"/>
        <v>7558.1862644275643</v>
      </c>
      <c r="H29" s="19">
        <f t="shared" si="5"/>
        <v>3.2730854502394662E-3</v>
      </c>
      <c r="I29" s="19">
        <f t="shared" si="2"/>
        <v>9.8192563507183976E-4</v>
      </c>
      <c r="J29" s="19">
        <f t="shared" si="3"/>
        <v>2.7924748276688428E-3</v>
      </c>
    </row>
    <row r="30" spans="1:10" x14ac:dyDescent="0.25">
      <c r="A30" s="29">
        <v>26</v>
      </c>
      <c r="B30" s="60" t="s">
        <v>212</v>
      </c>
      <c r="C30" s="17">
        <f>'Participaciones  Tabla I'!C30</f>
        <v>3622</v>
      </c>
      <c r="D30" s="27">
        <f t="shared" si="0"/>
        <v>1.5606028356265548E-3</v>
      </c>
      <c r="E30" s="27">
        <f t="shared" si="1"/>
        <v>1.0924219849385883E-3</v>
      </c>
      <c r="F30" s="20">
        <f>'Participaciones  Tabla I'!X30</f>
        <v>55.088869679474499</v>
      </c>
      <c r="G30" s="17">
        <f t="shared" si="4"/>
        <v>4491.4994014493486</v>
      </c>
      <c r="H30" s="19">
        <f t="shared" si="5"/>
        <v>1.9450514748271489E-3</v>
      </c>
      <c r="I30" s="19">
        <f t="shared" si="2"/>
        <v>5.8351544244814469E-4</v>
      </c>
      <c r="J30" s="19">
        <f t="shared" si="3"/>
        <v>1.6759374273867329E-3</v>
      </c>
    </row>
    <row r="31" spans="1:10" x14ac:dyDescent="0.25">
      <c r="A31" s="29">
        <v>27</v>
      </c>
      <c r="B31" s="59" t="s">
        <v>211</v>
      </c>
      <c r="C31" s="17">
        <f>'Participaciones  Tabla I'!C31</f>
        <v>8345</v>
      </c>
      <c r="D31" s="27">
        <f t="shared" si="0"/>
        <v>3.5955910169253452E-3</v>
      </c>
      <c r="E31" s="27">
        <f t="shared" si="1"/>
        <v>2.5169137118477413E-3</v>
      </c>
      <c r="F31" s="20">
        <f>'Participaciones  Tabla I'!X31</f>
        <v>56.710971441663801</v>
      </c>
      <c r="G31" s="17">
        <f t="shared" si="4"/>
        <v>8377.3999472923424</v>
      </c>
      <c r="H31" s="19">
        <f t="shared" si="5"/>
        <v>3.6278473325499798E-3</v>
      </c>
      <c r="I31" s="19">
        <f t="shared" si="2"/>
        <v>1.088354199764994E-3</v>
      </c>
      <c r="J31" s="19">
        <f t="shared" si="3"/>
        <v>3.6052679116127355E-3</v>
      </c>
    </row>
    <row r="32" spans="1:10" x14ac:dyDescent="0.25">
      <c r="A32" s="29">
        <v>28</v>
      </c>
      <c r="B32" s="59" t="s">
        <v>210</v>
      </c>
      <c r="C32" s="17">
        <f>'Participaciones  Tabla I'!C32</f>
        <v>2936</v>
      </c>
      <c r="D32" s="27">
        <f t="shared" si="0"/>
        <v>1.2650275884592947E-3</v>
      </c>
      <c r="E32" s="27">
        <f t="shared" si="1"/>
        <v>8.8551931192150618E-4</v>
      </c>
      <c r="F32" s="20">
        <f>'Participaciones  Tabla I'!X32</f>
        <v>54.903949457612498</v>
      </c>
      <c r="G32" s="17">
        <f t="shared" si="4"/>
        <v>3719.8678395406741</v>
      </c>
      <c r="H32" s="19">
        <f t="shared" si="5"/>
        <v>1.6108951111350298E-3</v>
      </c>
      <c r="I32" s="19">
        <f t="shared" si="2"/>
        <v>4.8326853334050893E-4</v>
      </c>
      <c r="J32" s="19">
        <f t="shared" si="3"/>
        <v>1.3687878452620151E-3</v>
      </c>
    </row>
    <row r="33" spans="1:10" x14ac:dyDescent="0.25">
      <c r="A33" s="29">
        <v>29</v>
      </c>
      <c r="B33" s="59" t="s">
        <v>209</v>
      </c>
      <c r="C33" s="17">
        <f>'Participaciones  Tabla I'!C33</f>
        <v>6240</v>
      </c>
      <c r="D33" s="27">
        <f t="shared" si="0"/>
        <v>2.6886144931832418E-3</v>
      </c>
      <c r="E33" s="27">
        <f t="shared" si="1"/>
        <v>1.8820301452282691E-3</v>
      </c>
      <c r="F33" s="20">
        <f>'Participaciones  Tabla I'!X33</f>
        <v>55.462182976939197</v>
      </c>
      <c r="G33" s="17">
        <f t="shared" si="4"/>
        <v>7398.8064293997486</v>
      </c>
      <c r="H33" s="19">
        <f t="shared" si="5"/>
        <v>3.2040657409017495E-3</v>
      </c>
      <c r="I33" s="19">
        <f t="shared" si="2"/>
        <v>9.6121972227052477E-4</v>
      </c>
      <c r="J33" s="19">
        <f t="shared" si="3"/>
        <v>2.8432498674987941E-3</v>
      </c>
    </row>
    <row r="34" spans="1:10" x14ac:dyDescent="0.25">
      <c r="A34" s="29">
        <v>30</v>
      </c>
      <c r="B34" s="59" t="s">
        <v>208</v>
      </c>
      <c r="C34" s="17">
        <f>'Participaciones  Tabla I'!C34</f>
        <v>4015</v>
      </c>
      <c r="D34" s="27">
        <f t="shared" si="0"/>
        <v>1.7299338445722302E-3</v>
      </c>
      <c r="E34" s="27">
        <f t="shared" si="1"/>
        <v>1.2109536912005611E-3</v>
      </c>
      <c r="F34" s="20">
        <f>'Participaciones  Tabla I'!X34</f>
        <v>49.2620186668522</v>
      </c>
      <c r="G34" s="17">
        <f t="shared" si="4"/>
        <v>8385.1270796568715</v>
      </c>
      <c r="H34" s="19">
        <f t="shared" si="5"/>
        <v>3.6311935803969597E-3</v>
      </c>
      <c r="I34" s="19">
        <f t="shared" si="2"/>
        <v>1.0893580741190879E-3</v>
      </c>
      <c r="J34" s="19">
        <f t="shared" si="3"/>
        <v>2.300311765319649E-3</v>
      </c>
    </row>
    <row r="35" spans="1:10" x14ac:dyDescent="0.25">
      <c r="A35" s="29">
        <v>31</v>
      </c>
      <c r="B35" s="60" t="s">
        <v>207</v>
      </c>
      <c r="C35" s="17">
        <f>'Participaciones  Tabla I'!C35</f>
        <v>2818</v>
      </c>
      <c r="D35" s="27">
        <f t="shared" si="0"/>
        <v>1.2141851990048679E-3</v>
      </c>
      <c r="E35" s="27">
        <f t="shared" si="1"/>
        <v>8.4992963930340755E-4</v>
      </c>
      <c r="F35" s="20">
        <f>'Participaciones  Tabla I'!X35</f>
        <v>51.262294036781803</v>
      </c>
      <c r="G35" s="17">
        <f t="shared" si="4"/>
        <v>5064.537746873194</v>
      </c>
      <c r="H35" s="19">
        <f t="shared" si="5"/>
        <v>2.1932067074738452E-3</v>
      </c>
      <c r="I35" s="19">
        <f t="shared" si="2"/>
        <v>6.5796201224215358E-4</v>
      </c>
      <c r="J35" s="19">
        <f t="shared" si="3"/>
        <v>1.5078916515455611E-3</v>
      </c>
    </row>
    <row r="36" spans="1:10" x14ac:dyDescent="0.25">
      <c r="A36" s="29">
        <v>32</v>
      </c>
      <c r="B36" s="59" t="s">
        <v>206</v>
      </c>
      <c r="C36" s="17">
        <f>'Participaciones  Tabla I'!C36</f>
        <v>16779</v>
      </c>
      <c r="D36" s="27">
        <f t="shared" si="0"/>
        <v>7.2295292597951309E-3</v>
      </c>
      <c r="E36" s="27">
        <f t="shared" si="1"/>
        <v>5.0606704818565917E-3</v>
      </c>
      <c r="F36" s="20">
        <f>'Participaciones  Tabla I'!X36</f>
        <v>52.251815023813997</v>
      </c>
      <c r="G36" s="17">
        <f t="shared" si="4"/>
        <v>27737.964456165846</v>
      </c>
      <c r="H36" s="19">
        <f t="shared" si="5"/>
        <v>1.2011972807289894E-2</v>
      </c>
      <c r="I36" s="19">
        <f t="shared" si="2"/>
        <v>3.6035918421869679E-3</v>
      </c>
      <c r="J36" s="19">
        <f t="shared" si="3"/>
        <v>8.66426232404356E-3</v>
      </c>
    </row>
    <row r="37" spans="1:10" x14ac:dyDescent="0.25">
      <c r="A37" s="29">
        <v>33</v>
      </c>
      <c r="B37" s="59" t="s">
        <v>205</v>
      </c>
      <c r="C37" s="17">
        <f>'Participaciones  Tabla I'!C37</f>
        <v>21255</v>
      </c>
      <c r="D37" s="27">
        <f t="shared" ref="D37:D68" si="6">C37/$C$112</f>
        <v>9.1580931174054178E-3</v>
      </c>
      <c r="E37" s="27">
        <f t="shared" ref="E37:E68" si="7">D37*0.7</f>
        <v>6.4106651821837918E-3</v>
      </c>
      <c r="F37" s="20">
        <f>'Participaciones  Tabla I'!X37</f>
        <v>52.109950730545897</v>
      </c>
      <c r="G37" s="17">
        <f t="shared" si="4"/>
        <v>35576.431395559128</v>
      </c>
      <c r="H37" s="19">
        <f t="shared" si="5"/>
        <v>1.5406434281765654E-2</v>
      </c>
      <c r="I37" s="19">
        <f t="shared" ref="I37:I68" si="8">H37*0.3</f>
        <v>4.6219302845296965E-3</v>
      </c>
      <c r="J37" s="19">
        <f t="shared" ref="J37:J68" si="9">+E37+I37</f>
        <v>1.1032595466713488E-2</v>
      </c>
    </row>
    <row r="38" spans="1:10" x14ac:dyDescent="0.25">
      <c r="A38" s="29">
        <v>34</v>
      </c>
      <c r="B38" s="59" t="s">
        <v>204</v>
      </c>
      <c r="C38" s="17">
        <f>'Participaciones  Tabla I'!C38</f>
        <v>6514</v>
      </c>
      <c r="D38" s="27">
        <f t="shared" si="6"/>
        <v>2.8066722449672497E-3</v>
      </c>
      <c r="E38" s="27">
        <f t="shared" si="7"/>
        <v>1.9646705714770748E-3</v>
      </c>
      <c r="F38" s="20">
        <f>'Participaciones  Tabla I'!X38</f>
        <v>50.966674166207099</v>
      </c>
      <c r="G38" s="17">
        <f t="shared" si="4"/>
        <v>11987.403100481197</v>
      </c>
      <c r="H38" s="19">
        <f t="shared" si="5"/>
        <v>5.1911653539160399E-3</v>
      </c>
      <c r="I38" s="19">
        <f t="shared" si="8"/>
        <v>1.5573496061748119E-3</v>
      </c>
      <c r="J38" s="19">
        <f t="shared" si="9"/>
        <v>3.522020177651887E-3</v>
      </c>
    </row>
    <row r="39" spans="1:10" x14ac:dyDescent="0.25">
      <c r="A39" s="29">
        <v>35</v>
      </c>
      <c r="B39" s="59" t="s">
        <v>203</v>
      </c>
      <c r="C39" s="17">
        <f>'Participaciones  Tabla I'!C39</f>
        <v>6384</v>
      </c>
      <c r="D39" s="27">
        <f t="shared" si="6"/>
        <v>2.7506594430259323E-3</v>
      </c>
      <c r="E39" s="27">
        <f t="shared" si="7"/>
        <v>1.9254616101181525E-3</v>
      </c>
      <c r="F39" s="20">
        <f>'Participaciones  Tabla I'!X39</f>
        <v>52.660157138938303</v>
      </c>
      <c r="G39" s="17">
        <f t="shared" si="4"/>
        <v>10174.060273722596</v>
      </c>
      <c r="H39" s="19">
        <f t="shared" si="5"/>
        <v>4.4058941506256834E-3</v>
      </c>
      <c r="I39" s="19">
        <f t="shared" si="8"/>
        <v>1.3217682451877051E-3</v>
      </c>
      <c r="J39" s="19">
        <f t="shared" si="9"/>
        <v>3.2472298553058573E-3</v>
      </c>
    </row>
    <row r="40" spans="1:10" x14ac:dyDescent="0.25">
      <c r="A40" s="29">
        <v>36</v>
      </c>
      <c r="B40" s="60" t="s">
        <v>202</v>
      </c>
      <c r="C40" s="17">
        <f>'Participaciones  Tabla I'!C40</f>
        <v>8090</v>
      </c>
      <c r="D40" s="27">
        <f t="shared" si="6"/>
        <v>3.4857197515789145E-3</v>
      </c>
      <c r="E40" s="27">
        <f t="shared" si="7"/>
        <v>2.4400038261052398E-3</v>
      </c>
      <c r="F40" s="20">
        <f>'Participaciones  Tabla I'!X40</f>
        <v>53.030389865795101</v>
      </c>
      <c r="G40" s="17">
        <f t="shared" si="4"/>
        <v>12456.781655520479</v>
      </c>
      <c r="H40" s="19">
        <f t="shared" si="5"/>
        <v>5.3944305375731479E-3</v>
      </c>
      <c r="I40" s="19">
        <f t="shared" si="8"/>
        <v>1.6183291612719443E-3</v>
      </c>
      <c r="J40" s="19">
        <f t="shared" si="9"/>
        <v>4.0583329873771839E-3</v>
      </c>
    </row>
    <row r="41" spans="1:10" x14ac:dyDescent="0.25">
      <c r="A41" s="29">
        <v>37</v>
      </c>
      <c r="B41" s="60" t="s">
        <v>201</v>
      </c>
      <c r="C41" s="17">
        <f>'Participaciones  Tabla I'!C41</f>
        <v>5250</v>
      </c>
      <c r="D41" s="27">
        <f t="shared" si="6"/>
        <v>2.262055463014747E-3</v>
      </c>
      <c r="E41" s="27">
        <f t="shared" si="7"/>
        <v>1.5834388241103229E-3</v>
      </c>
      <c r="F41" s="20">
        <f>'Participaciones  Tabla I'!X41</f>
        <v>54.088077284278299</v>
      </c>
      <c r="G41" s="17">
        <f t="shared" si="4"/>
        <v>7275.3237238976644</v>
      </c>
      <c r="H41" s="19">
        <f t="shared" si="5"/>
        <v>3.1505913447179338E-3</v>
      </c>
      <c r="I41" s="19">
        <f t="shared" si="8"/>
        <v>9.4517740341538005E-4</v>
      </c>
      <c r="J41" s="19">
        <f t="shared" si="9"/>
        <v>2.5286162275257032E-3</v>
      </c>
    </row>
    <row r="42" spans="1:10" x14ac:dyDescent="0.25">
      <c r="A42" s="29">
        <v>38</v>
      </c>
      <c r="B42" s="59" t="s">
        <v>200</v>
      </c>
      <c r="C42" s="17">
        <f>'Participaciones  Tabla I'!C42</f>
        <v>35137</v>
      </c>
      <c r="D42" s="27">
        <f t="shared" si="6"/>
        <v>1.5139398629323651E-2</v>
      </c>
      <c r="E42" s="27">
        <f t="shared" si="7"/>
        <v>1.0597579040526555E-2</v>
      </c>
      <c r="F42" s="20">
        <f>'Participaciones  Tabla I'!X42</f>
        <v>54.493181212077502</v>
      </c>
      <c r="G42" s="17">
        <f t="shared" si="4"/>
        <v>46619.519158979456</v>
      </c>
      <c r="H42" s="19">
        <f t="shared" si="5"/>
        <v>2.018866226869475E-2</v>
      </c>
      <c r="I42" s="19">
        <f t="shared" si="8"/>
        <v>6.0565986806084245E-3</v>
      </c>
      <c r="J42" s="19">
        <f t="shared" si="9"/>
        <v>1.6654177721134981E-2</v>
      </c>
    </row>
    <row r="43" spans="1:10" x14ac:dyDescent="0.25">
      <c r="A43" s="29">
        <v>39</v>
      </c>
      <c r="B43" s="60" t="s">
        <v>199</v>
      </c>
      <c r="C43" s="17">
        <f>'Participaciones  Tabla I'!C43</f>
        <v>4186</v>
      </c>
      <c r="D43" s="27">
        <f t="shared" si="6"/>
        <v>1.8036122225104248E-3</v>
      </c>
      <c r="E43" s="27">
        <f t="shared" si="7"/>
        <v>1.2625285557572973E-3</v>
      </c>
      <c r="F43" s="20">
        <f>'Participaciones  Tabla I'!X43</f>
        <v>55.1057406418157</v>
      </c>
      <c r="G43" s="17">
        <f t="shared" si="4"/>
        <v>5180.6110244411384</v>
      </c>
      <c r="H43" s="19">
        <f t="shared" si="5"/>
        <v>2.2434724382560198E-3</v>
      </c>
      <c r="I43" s="19">
        <f t="shared" si="8"/>
        <v>6.7304173147680597E-4</v>
      </c>
      <c r="J43" s="19">
        <f t="shared" si="9"/>
        <v>1.9355702872341034E-3</v>
      </c>
    </row>
    <row r="44" spans="1:10" x14ac:dyDescent="0.25">
      <c r="A44" s="29">
        <v>40</v>
      </c>
      <c r="B44" s="60" t="s">
        <v>198</v>
      </c>
      <c r="C44" s="17">
        <f>'Participaciones  Tabla I'!C44</f>
        <v>28555</v>
      </c>
      <c r="D44" s="27">
        <f t="shared" si="6"/>
        <v>1.2303427380264019E-2</v>
      </c>
      <c r="E44" s="27">
        <f t="shared" si="7"/>
        <v>8.6123991661848122E-3</v>
      </c>
      <c r="F44" s="20">
        <f>'Participaciones  Tabla I'!X44</f>
        <v>55.022645544476198</v>
      </c>
      <c r="G44" s="17">
        <f t="shared" si="4"/>
        <v>35685.263703121345</v>
      </c>
      <c r="H44" s="19">
        <f t="shared" si="5"/>
        <v>1.5453564298139346E-2</v>
      </c>
      <c r="I44" s="19">
        <f t="shared" si="8"/>
        <v>4.6360692894418035E-3</v>
      </c>
      <c r="J44" s="19">
        <f t="shared" si="9"/>
        <v>1.3248468455626616E-2</v>
      </c>
    </row>
    <row r="45" spans="1:10" x14ac:dyDescent="0.25">
      <c r="A45" s="29">
        <v>41</v>
      </c>
      <c r="B45" s="60" t="s">
        <v>197</v>
      </c>
      <c r="C45" s="17">
        <f>'Participaciones  Tabla I'!C45</f>
        <v>141939</v>
      </c>
      <c r="D45" s="27">
        <f t="shared" si="6"/>
        <v>6.1156931498066697E-2</v>
      </c>
      <c r="E45" s="27">
        <f t="shared" si="7"/>
        <v>4.2809852048646686E-2</v>
      </c>
      <c r="F45" s="20">
        <f>'Participaciones  Tabla I'!X45</f>
        <v>58.122018789171797</v>
      </c>
      <c r="G45" s="17">
        <f t="shared" si="4"/>
        <v>113328.93265219289</v>
      </c>
      <c r="H45" s="19">
        <f t="shared" si="5"/>
        <v>4.9077287536675236E-2</v>
      </c>
      <c r="I45" s="19">
        <f t="shared" si="8"/>
        <v>1.4723186261002569E-2</v>
      </c>
      <c r="J45" s="19">
        <f t="shared" si="9"/>
        <v>5.7533038309649259E-2</v>
      </c>
    </row>
    <row r="46" spans="1:10" x14ac:dyDescent="0.25">
      <c r="A46" s="29">
        <v>42</v>
      </c>
      <c r="B46" s="59" t="s">
        <v>196</v>
      </c>
      <c r="C46" s="17">
        <f>'Participaciones  Tabla I'!C46</f>
        <v>5553</v>
      </c>
      <c r="D46" s="27">
        <f t="shared" si="6"/>
        <v>2.3926083783087407E-3</v>
      </c>
      <c r="E46" s="27">
        <f t="shared" si="7"/>
        <v>1.6748258648161185E-3</v>
      </c>
      <c r="F46" s="20">
        <f>'Participaciones  Tabla I'!X46</f>
        <v>52.537152252264796</v>
      </c>
      <c r="G46" s="17">
        <f t="shared" si="4"/>
        <v>8949.1627798860682</v>
      </c>
      <c r="H46" s="19">
        <f t="shared" si="5"/>
        <v>3.8754502021905528E-3</v>
      </c>
      <c r="I46" s="19">
        <f t="shared" si="8"/>
        <v>1.1626350606571659E-3</v>
      </c>
      <c r="J46" s="19">
        <f t="shared" si="9"/>
        <v>2.8374609254732844E-3</v>
      </c>
    </row>
    <row r="47" spans="1:10" x14ac:dyDescent="0.25">
      <c r="A47" s="29">
        <v>43</v>
      </c>
      <c r="B47" s="59" t="s">
        <v>195</v>
      </c>
      <c r="C47" s="17">
        <f>'Participaciones  Tabla I'!C47</f>
        <v>3405</v>
      </c>
      <c r="D47" s="27">
        <f t="shared" si="6"/>
        <v>1.4671045431552787E-3</v>
      </c>
      <c r="E47" s="27">
        <f t="shared" si="7"/>
        <v>1.026973180208695E-3</v>
      </c>
      <c r="F47" s="20">
        <f>'Participaciones  Tabla I'!X47</f>
        <v>51.940833109295802</v>
      </c>
      <c r="G47" s="17">
        <f t="shared" si="4"/>
        <v>5783.1020510706339</v>
      </c>
      <c r="H47" s="19">
        <f t="shared" si="5"/>
        <v>2.5043822047223527E-3</v>
      </c>
      <c r="I47" s="19">
        <f t="shared" si="8"/>
        <v>7.513146614167058E-4</v>
      </c>
      <c r="J47" s="19">
        <f t="shared" si="9"/>
        <v>1.7782878416254008E-3</v>
      </c>
    </row>
    <row r="48" spans="1:10" x14ac:dyDescent="0.25">
      <c r="A48" s="29">
        <v>44</v>
      </c>
      <c r="B48" s="59" t="s">
        <v>194</v>
      </c>
      <c r="C48" s="17">
        <f>'Participaciones  Tabla I'!C48</f>
        <v>7530</v>
      </c>
      <c r="D48" s="27">
        <f t="shared" si="6"/>
        <v>3.2444338355240082E-3</v>
      </c>
      <c r="E48" s="27">
        <f t="shared" si="7"/>
        <v>2.2711036848668056E-3</v>
      </c>
      <c r="F48" s="20">
        <f>'Participaciones  Tabla I'!X48</f>
        <v>53.841735650131497</v>
      </c>
      <c r="G48" s="17">
        <f t="shared" si="4"/>
        <v>10704.973968736624</v>
      </c>
      <c r="H48" s="19">
        <f t="shared" si="5"/>
        <v>4.6358072315802841E-3</v>
      </c>
      <c r="I48" s="19">
        <f t="shared" si="8"/>
        <v>1.3907421694740851E-3</v>
      </c>
      <c r="J48" s="19">
        <f t="shared" si="9"/>
        <v>3.6618458543408909E-3</v>
      </c>
    </row>
    <row r="49" spans="1:10" x14ac:dyDescent="0.25">
      <c r="A49" s="29">
        <v>45</v>
      </c>
      <c r="B49" s="59" t="s">
        <v>193</v>
      </c>
      <c r="C49" s="17">
        <f>'Participaciones  Tabla I'!C49</f>
        <v>2677</v>
      </c>
      <c r="D49" s="27">
        <f t="shared" si="6"/>
        <v>1.1534328522839004E-3</v>
      </c>
      <c r="E49" s="27">
        <f t="shared" si="7"/>
        <v>8.0740299659873022E-4</v>
      </c>
      <c r="F49" s="20">
        <f>'Participaciones  Tabla I'!X49</f>
        <v>54.674296035061403</v>
      </c>
      <c r="G49" s="17">
        <f t="shared" si="4"/>
        <v>3481.2310252588718</v>
      </c>
      <c r="H49" s="19">
        <f t="shared" si="5"/>
        <v>1.5075530317801727E-3</v>
      </c>
      <c r="I49" s="19">
        <f t="shared" si="8"/>
        <v>4.5226590953405179E-4</v>
      </c>
      <c r="J49" s="19">
        <f t="shared" si="9"/>
        <v>1.2596689061327819E-3</v>
      </c>
    </row>
    <row r="50" spans="1:10" x14ac:dyDescent="0.25">
      <c r="A50" s="29">
        <v>46</v>
      </c>
      <c r="B50" s="59" t="s">
        <v>192</v>
      </c>
      <c r="C50" s="17">
        <f>'Participaciones  Tabla I'!C50</f>
        <v>3296</v>
      </c>
      <c r="D50" s="27">
        <f t="shared" si="6"/>
        <v>1.4201399630660201E-3</v>
      </c>
      <c r="E50" s="27">
        <f t="shared" si="7"/>
        <v>9.9409797414621399E-4</v>
      </c>
      <c r="F50" s="20">
        <f>'Participaciones  Tabla I'!X50</f>
        <v>51.863235698255899</v>
      </c>
      <c r="G50" s="17">
        <f t="shared" si="4"/>
        <v>5635.2136601726652</v>
      </c>
      <c r="H50" s="19">
        <f t="shared" si="5"/>
        <v>2.440338884860596E-3</v>
      </c>
      <c r="I50" s="19">
        <f t="shared" si="8"/>
        <v>7.3210166545817877E-4</v>
      </c>
      <c r="J50" s="19">
        <f t="shared" si="9"/>
        <v>1.7261996396043928E-3</v>
      </c>
    </row>
    <row r="51" spans="1:10" x14ac:dyDescent="0.25">
      <c r="A51" s="29">
        <v>47</v>
      </c>
      <c r="B51" s="59" t="s">
        <v>191</v>
      </c>
      <c r="C51" s="17">
        <f>'Participaciones  Tabla I'!C51</f>
        <v>5968</v>
      </c>
      <c r="D51" s="27">
        <f t="shared" si="6"/>
        <v>2.5714184768137159E-3</v>
      </c>
      <c r="E51" s="27">
        <f t="shared" si="7"/>
        <v>1.799992933769601E-3</v>
      </c>
      <c r="F51" s="20">
        <f>'Participaciones  Tabla I'!X51</f>
        <v>51.998224769065899</v>
      </c>
      <c r="G51" s="17">
        <f t="shared" si="4"/>
        <v>10086.268970588053</v>
      </c>
      <c r="H51" s="19">
        <f t="shared" si="5"/>
        <v>4.3678759770991015E-3</v>
      </c>
      <c r="I51" s="19">
        <f t="shared" si="8"/>
        <v>1.3103627931297303E-3</v>
      </c>
      <c r="J51" s="19">
        <f t="shared" si="9"/>
        <v>3.1103557268993311E-3</v>
      </c>
    </row>
    <row r="52" spans="1:10" x14ac:dyDescent="0.25">
      <c r="A52" s="29">
        <v>48</v>
      </c>
      <c r="B52" s="59" t="s">
        <v>190</v>
      </c>
      <c r="C52" s="17">
        <f>'Participaciones  Tabla I'!C52</f>
        <v>23991</v>
      </c>
      <c r="D52" s="27">
        <f t="shared" si="6"/>
        <v>1.0336947164416532E-2</v>
      </c>
      <c r="E52" s="27">
        <f t="shared" si="7"/>
        <v>7.2358630150915716E-3</v>
      </c>
      <c r="F52" s="20">
        <f>'Participaciones  Tabla I'!X52</f>
        <v>53.775413786012997</v>
      </c>
      <c r="G52" s="17">
        <f t="shared" si="4"/>
        <v>34338.312368381339</v>
      </c>
      <c r="H52" s="19">
        <f t="shared" si="5"/>
        <v>1.4870264725771366E-2</v>
      </c>
      <c r="I52" s="19">
        <f t="shared" si="8"/>
        <v>4.46107941773141E-3</v>
      </c>
      <c r="J52" s="19">
        <f t="shared" si="9"/>
        <v>1.1696942432822981E-2</v>
      </c>
    </row>
    <row r="53" spans="1:10" x14ac:dyDescent="0.25">
      <c r="A53" s="29">
        <v>49</v>
      </c>
      <c r="B53" s="59" t="s">
        <v>189</v>
      </c>
      <c r="C53" s="17">
        <f>'Participaciones  Tabla I'!C53</f>
        <v>3965</v>
      </c>
      <c r="D53" s="27">
        <f t="shared" si="6"/>
        <v>1.708390459210185E-3</v>
      </c>
      <c r="E53" s="27">
        <f t="shared" si="7"/>
        <v>1.1958733214471294E-3</v>
      </c>
      <c r="F53" s="20">
        <f>'Participaciones  Tabla I'!X53</f>
        <v>46.505398692223501</v>
      </c>
      <c r="G53" s="17">
        <f t="shared" si="4"/>
        <v>9872.1123133845995</v>
      </c>
      <c r="H53" s="19">
        <f t="shared" si="5"/>
        <v>4.2751350715112667E-3</v>
      </c>
      <c r="I53" s="19">
        <f t="shared" si="8"/>
        <v>1.28254052145338E-3</v>
      </c>
      <c r="J53" s="19">
        <f t="shared" si="9"/>
        <v>2.4784138429005094E-3</v>
      </c>
    </row>
    <row r="54" spans="1:10" x14ac:dyDescent="0.25">
      <c r="A54" s="29">
        <v>50</v>
      </c>
      <c r="B54" s="60" t="s">
        <v>188</v>
      </c>
      <c r="C54" s="17">
        <f>'Participaciones  Tabla I'!C54</f>
        <v>995129</v>
      </c>
      <c r="D54" s="27">
        <f t="shared" si="6"/>
        <v>0.42876895063893372</v>
      </c>
      <c r="E54" s="27">
        <f t="shared" si="7"/>
        <v>0.30013826544725358</v>
      </c>
      <c r="F54" s="20">
        <f>'Participaciones  Tabla I'!X54</f>
        <v>59.913620287915698</v>
      </c>
      <c r="G54" s="17">
        <f t="shared" si="4"/>
        <v>534958.34906737937</v>
      </c>
      <c r="H54" s="19">
        <f t="shared" si="5"/>
        <v>0.23166462528946127</v>
      </c>
      <c r="I54" s="19">
        <f t="shared" si="8"/>
        <v>6.9499387586838379E-2</v>
      </c>
      <c r="J54" s="19">
        <f t="shared" si="9"/>
        <v>0.36963765303409196</v>
      </c>
    </row>
    <row r="55" spans="1:10" x14ac:dyDescent="0.25">
      <c r="A55" s="29">
        <v>51</v>
      </c>
      <c r="B55" s="59" t="s">
        <v>187</v>
      </c>
      <c r="C55" s="17">
        <f>'Participaciones  Tabla I'!C55</f>
        <v>3430</v>
      </c>
      <c r="D55" s="27">
        <f t="shared" si="6"/>
        <v>1.4778762358363014E-3</v>
      </c>
      <c r="E55" s="27">
        <f t="shared" si="7"/>
        <v>1.0345133650854108E-3</v>
      </c>
      <c r="F55" s="20">
        <f>'Participaciones  Tabla I'!X55</f>
        <v>55.489157746076998</v>
      </c>
      <c r="G55" s="17">
        <f t="shared" si="4"/>
        <v>4053.5007083471742</v>
      </c>
      <c r="H55" s="19">
        <f t="shared" si="5"/>
        <v>1.7553753938917176E-3</v>
      </c>
      <c r="I55" s="19">
        <f t="shared" si="8"/>
        <v>5.2661261816751531E-4</v>
      </c>
      <c r="J55" s="19">
        <f t="shared" si="9"/>
        <v>1.5611259832529261E-3</v>
      </c>
    </row>
    <row r="56" spans="1:10" x14ac:dyDescent="0.25">
      <c r="A56" s="29">
        <v>52</v>
      </c>
      <c r="B56" s="60" t="s">
        <v>186</v>
      </c>
      <c r="C56" s="17">
        <f>'Participaciones  Tabla I'!C56</f>
        <v>37804</v>
      </c>
      <c r="D56" s="27">
        <f t="shared" si="6"/>
        <v>1.628852280453514E-2</v>
      </c>
      <c r="E56" s="27">
        <f t="shared" si="7"/>
        <v>1.1401965963174597E-2</v>
      </c>
      <c r="F56" s="20">
        <f>'Participaciones  Tabla I'!X56</f>
        <v>55.383877812184501</v>
      </c>
      <c r="G56" s="17">
        <f t="shared" si="4"/>
        <v>45255.44779219856</v>
      </c>
      <c r="H56" s="19">
        <f t="shared" si="5"/>
        <v>1.9597948837257906E-2</v>
      </c>
      <c r="I56" s="19">
        <f t="shared" si="8"/>
        <v>5.8793846511773712E-3</v>
      </c>
      <c r="J56" s="19">
        <f t="shared" si="9"/>
        <v>1.7281350614351969E-2</v>
      </c>
    </row>
    <row r="57" spans="1:10" x14ac:dyDescent="0.25">
      <c r="A57" s="29">
        <v>53</v>
      </c>
      <c r="B57" s="59" t="s">
        <v>185</v>
      </c>
      <c r="C57" s="17">
        <f>'Participaciones  Tabla I'!C57</f>
        <v>13494</v>
      </c>
      <c r="D57" s="27">
        <f t="shared" si="6"/>
        <v>5.8141288415087611E-3</v>
      </c>
      <c r="E57" s="27">
        <f t="shared" si="7"/>
        <v>4.0698901890561323E-3</v>
      </c>
      <c r="F57" s="20">
        <f>'Participaciones  Tabla I'!X57</f>
        <v>55.289821135970499</v>
      </c>
      <c r="G57" s="17">
        <f t="shared" si="4"/>
        <v>16338.562762880752</v>
      </c>
      <c r="H57" s="19">
        <f t="shared" si="5"/>
        <v>7.0754424654364554E-3</v>
      </c>
      <c r="I57" s="19">
        <f t="shared" si="8"/>
        <v>2.1226327396309365E-3</v>
      </c>
      <c r="J57" s="19">
        <f t="shared" si="9"/>
        <v>6.1925229286870689E-3</v>
      </c>
    </row>
    <row r="58" spans="1:10" x14ac:dyDescent="0.25">
      <c r="A58" s="29">
        <v>54</v>
      </c>
      <c r="B58" s="59" t="s">
        <v>184</v>
      </c>
      <c r="C58" s="17">
        <f>'Participaciones  Tabla I'!C58</f>
        <v>2990</v>
      </c>
      <c r="D58" s="27">
        <f t="shared" si="6"/>
        <v>1.2882944446503035E-3</v>
      </c>
      <c r="E58" s="27">
        <f t="shared" si="7"/>
        <v>9.018061112552124E-4</v>
      </c>
      <c r="F58" s="20">
        <f>'Participaciones  Tabla I'!X58</f>
        <v>53.925003128932701</v>
      </c>
      <c r="G58" s="17">
        <f t="shared" si="4"/>
        <v>4214.4634378379196</v>
      </c>
      <c r="H58" s="19">
        <f t="shared" si="5"/>
        <v>1.8250805783758012E-3</v>
      </c>
      <c r="I58" s="19">
        <f t="shared" si="8"/>
        <v>5.4752417351274039E-4</v>
      </c>
      <c r="J58" s="19">
        <f t="shared" si="9"/>
        <v>1.4493302847679527E-3</v>
      </c>
    </row>
    <row r="59" spans="1:10" x14ac:dyDescent="0.25">
      <c r="A59" s="29">
        <v>55</v>
      </c>
      <c r="B59" s="59" t="s">
        <v>183</v>
      </c>
      <c r="C59" s="17">
        <f>'Participaciones  Tabla I'!C59</f>
        <v>7080</v>
      </c>
      <c r="D59" s="27">
        <f t="shared" si="6"/>
        <v>3.0505433672656014E-3</v>
      </c>
      <c r="E59" s="27">
        <f t="shared" si="7"/>
        <v>2.1353803570859208E-3</v>
      </c>
      <c r="F59" s="20">
        <f>'Participaciones  Tabla I'!X59</f>
        <v>53.747974986357903</v>
      </c>
      <c r="G59" s="17">
        <f t="shared" si="4"/>
        <v>10161.887481262924</v>
      </c>
      <c r="H59" s="19">
        <f t="shared" si="5"/>
        <v>4.4006227020936383E-3</v>
      </c>
      <c r="I59" s="19">
        <f t="shared" si="8"/>
        <v>1.3201868106280914E-3</v>
      </c>
      <c r="J59" s="19">
        <f t="shared" si="9"/>
        <v>3.4555671677140125E-3</v>
      </c>
    </row>
    <row r="60" spans="1:10" x14ac:dyDescent="0.25">
      <c r="A60" s="29">
        <v>56</v>
      </c>
      <c r="B60" s="59" t="s">
        <v>182</v>
      </c>
      <c r="C60" s="17">
        <f>'Participaciones  Tabla I'!C60</f>
        <v>33854</v>
      </c>
      <c r="D60" s="27">
        <f t="shared" si="6"/>
        <v>1.458659536093357E-2</v>
      </c>
      <c r="E60" s="27">
        <f t="shared" si="7"/>
        <v>1.0210616752653499E-2</v>
      </c>
      <c r="F60" s="20">
        <f>'Participaciones  Tabla I'!X60</f>
        <v>53.498647106860702</v>
      </c>
      <c r="G60" s="17">
        <f t="shared" si="4"/>
        <v>49819.444202935534</v>
      </c>
      <c r="H60" s="19">
        <f t="shared" si="5"/>
        <v>2.1574395265580977E-2</v>
      </c>
      <c r="I60" s="19">
        <f t="shared" si="8"/>
        <v>6.4723185796742933E-3</v>
      </c>
      <c r="J60" s="19">
        <f t="shared" si="9"/>
        <v>1.6682935332327793E-2</v>
      </c>
    </row>
    <row r="61" spans="1:10" x14ac:dyDescent="0.25">
      <c r="A61" s="29">
        <v>57</v>
      </c>
      <c r="B61" s="59" t="s">
        <v>181</v>
      </c>
      <c r="C61" s="17">
        <f>'Participaciones  Tabla I'!C61</f>
        <v>7766</v>
      </c>
      <c r="D61" s="27">
        <f t="shared" si="6"/>
        <v>3.3461186144328617E-3</v>
      </c>
      <c r="E61" s="27">
        <f t="shared" si="7"/>
        <v>2.3422830301030031E-3</v>
      </c>
      <c r="F61" s="20">
        <f>'Participaciones  Tabla I'!X61</f>
        <v>54.5529252086478</v>
      </c>
      <c r="G61" s="17">
        <f t="shared" si="4"/>
        <v>10236.318699995747</v>
      </c>
      <c r="H61" s="19">
        <f t="shared" si="5"/>
        <v>4.4328552682880683E-3</v>
      </c>
      <c r="I61" s="19">
        <f t="shared" si="8"/>
        <v>1.3298565804864204E-3</v>
      </c>
      <c r="J61" s="19">
        <f t="shared" si="9"/>
        <v>3.6721396105894233E-3</v>
      </c>
    </row>
    <row r="62" spans="1:10" x14ac:dyDescent="0.25">
      <c r="A62" s="29">
        <v>58</v>
      </c>
      <c r="B62" s="59" t="s">
        <v>180</v>
      </c>
      <c r="C62" s="17">
        <f>'Participaciones  Tabla I'!C62</f>
        <v>25954</v>
      </c>
      <c r="D62" s="27">
        <f t="shared" si="6"/>
        <v>1.1182740473730426E-2</v>
      </c>
      <c r="E62" s="27">
        <f t="shared" si="7"/>
        <v>7.8279183316112989E-3</v>
      </c>
      <c r="F62" s="20">
        <f>'Participaciones  Tabla I'!X62</f>
        <v>53.432239749830401</v>
      </c>
      <c r="G62" s="17">
        <f t="shared" si="4"/>
        <v>38444.774971990453</v>
      </c>
      <c r="H62" s="19">
        <f t="shared" si="5"/>
        <v>1.6648575358718359E-2</v>
      </c>
      <c r="I62" s="19">
        <f t="shared" si="8"/>
        <v>4.9945726076155075E-3</v>
      </c>
      <c r="J62" s="19">
        <f t="shared" si="9"/>
        <v>1.2822490939226806E-2</v>
      </c>
    </row>
    <row r="63" spans="1:10" x14ac:dyDescent="0.25">
      <c r="A63" s="29">
        <v>59</v>
      </c>
      <c r="B63" s="60" t="s">
        <v>179</v>
      </c>
      <c r="C63" s="17">
        <f>'Participaciones  Tabla I'!C63</f>
        <v>66008</v>
      </c>
      <c r="D63" s="27">
        <f t="shared" si="6"/>
        <v>2.8440715619557601E-2</v>
      </c>
      <c r="E63" s="27">
        <f t="shared" si="7"/>
        <v>1.9908500933690319E-2</v>
      </c>
      <c r="F63" s="20">
        <f>'Participaciones  Tabla I'!X63</f>
        <v>57.637201221370603</v>
      </c>
      <c r="G63" s="17">
        <f t="shared" si="4"/>
        <v>57362.5033311343</v>
      </c>
      <c r="H63" s="19">
        <f t="shared" si="5"/>
        <v>2.4840929883681348E-2</v>
      </c>
      <c r="I63" s="19">
        <f t="shared" si="8"/>
        <v>7.4522789651044041E-3</v>
      </c>
      <c r="J63" s="19">
        <f t="shared" si="9"/>
        <v>2.7360779898794721E-2</v>
      </c>
    </row>
    <row r="64" spans="1:10" x14ac:dyDescent="0.25">
      <c r="A64" s="29">
        <v>60</v>
      </c>
      <c r="B64" s="59" t="s">
        <v>178</v>
      </c>
      <c r="C64" s="17">
        <f>'Participaciones  Tabla I'!C64</f>
        <v>976</v>
      </c>
      <c r="D64" s="27">
        <f t="shared" si="6"/>
        <v>4.2052688226712248E-4</v>
      </c>
      <c r="E64" s="27">
        <f t="shared" si="7"/>
        <v>2.9436881758698573E-4</v>
      </c>
      <c r="F64" s="20">
        <f>'Participaciones  Tabla I'!X64</f>
        <v>53.360424298096497</v>
      </c>
      <c r="G64" s="17">
        <f t="shared" si="4"/>
        <v>1455.9208888644173</v>
      </c>
      <c r="H64" s="19">
        <f t="shared" si="5"/>
        <v>6.3048902359946659E-4</v>
      </c>
      <c r="I64" s="19">
        <f t="shared" si="8"/>
        <v>1.8914670707983997E-4</v>
      </c>
      <c r="J64" s="19">
        <f t="shared" si="9"/>
        <v>4.8351552466682573E-4</v>
      </c>
    </row>
    <row r="65" spans="1:10" x14ac:dyDescent="0.25">
      <c r="A65" s="29">
        <v>61</v>
      </c>
      <c r="B65" s="59" t="s">
        <v>177</v>
      </c>
      <c r="C65" s="17">
        <f>'Participaciones  Tabla I'!C65</f>
        <v>3974</v>
      </c>
      <c r="D65" s="27">
        <f t="shared" si="6"/>
        <v>1.7122682685753532E-3</v>
      </c>
      <c r="E65" s="27">
        <f t="shared" si="7"/>
        <v>1.1985877880027471E-3</v>
      </c>
      <c r="F65" s="20">
        <f>'Participaciones  Tabla I'!X65</f>
        <v>54.185868028603402</v>
      </c>
      <c r="G65" s="17">
        <f t="shared" si="4"/>
        <v>5450.4904821504551</v>
      </c>
      <c r="H65" s="19">
        <f t="shared" si="5"/>
        <v>2.3603441976229851E-3</v>
      </c>
      <c r="I65" s="19">
        <f t="shared" si="8"/>
        <v>7.0810325928689552E-4</v>
      </c>
      <c r="J65" s="19">
        <f t="shared" si="9"/>
        <v>1.9066910472896425E-3</v>
      </c>
    </row>
    <row r="66" spans="1:10" x14ac:dyDescent="0.25">
      <c r="A66" s="29">
        <v>62</v>
      </c>
      <c r="B66" s="59" t="s">
        <v>176</v>
      </c>
      <c r="C66" s="17">
        <f>'Participaciones  Tabla I'!C66</f>
        <v>4962</v>
      </c>
      <c r="D66" s="27">
        <f t="shared" si="6"/>
        <v>2.1379655633293666E-3</v>
      </c>
      <c r="E66" s="27">
        <f t="shared" si="7"/>
        <v>1.4965758943305564E-3</v>
      </c>
      <c r="F66" s="20">
        <f>'Participaciones  Tabla I'!X66</f>
        <v>53.861120986884899</v>
      </c>
      <c r="G66" s="17">
        <f t="shared" si="4"/>
        <v>7040.1887317440269</v>
      </c>
      <c r="H66" s="19">
        <f t="shared" si="5"/>
        <v>3.0487657354070826E-3</v>
      </c>
      <c r="I66" s="19">
        <f t="shared" si="8"/>
        <v>9.1462972062212472E-4</v>
      </c>
      <c r="J66" s="19">
        <f t="shared" si="9"/>
        <v>2.4112056149526813E-3</v>
      </c>
    </row>
    <row r="67" spans="1:10" x14ac:dyDescent="0.25">
      <c r="A67" s="29">
        <v>63</v>
      </c>
      <c r="B67" s="59" t="s">
        <v>175</v>
      </c>
      <c r="C67" s="17">
        <f>'Participaciones  Tabla I'!C67</f>
        <v>5631</v>
      </c>
      <c r="D67" s="27">
        <f t="shared" si="6"/>
        <v>2.4262160594735313E-3</v>
      </c>
      <c r="E67" s="27">
        <f t="shared" si="7"/>
        <v>1.6983512416314718E-3</v>
      </c>
      <c r="F67" s="20">
        <f>'Participaciones  Tabla I'!X67</f>
        <v>53.765815015636697</v>
      </c>
      <c r="G67" s="17">
        <f t="shared" si="4"/>
        <v>8067.5186861958764</v>
      </c>
      <c r="H67" s="19">
        <f t="shared" si="5"/>
        <v>3.4936527240140235E-3</v>
      </c>
      <c r="I67" s="19">
        <f t="shared" si="8"/>
        <v>1.0480958172042071E-3</v>
      </c>
      <c r="J67" s="19">
        <f t="shared" si="9"/>
        <v>2.7464470588356789E-3</v>
      </c>
    </row>
    <row r="68" spans="1:10" x14ac:dyDescent="0.25">
      <c r="A68" s="29">
        <v>64</v>
      </c>
      <c r="B68" s="59" t="s">
        <v>174</v>
      </c>
      <c r="C68" s="17">
        <f>'Participaciones  Tabla I'!C68</f>
        <v>1701</v>
      </c>
      <c r="D68" s="27">
        <f t="shared" si="6"/>
        <v>7.3290597001677801E-4</v>
      </c>
      <c r="E68" s="27">
        <f t="shared" si="7"/>
        <v>5.1303417901174455E-4</v>
      </c>
      <c r="F68" s="20">
        <f>'Participaciones  Tabla I'!X68</f>
        <v>53.841807072409097</v>
      </c>
      <c r="G68" s="17">
        <f t="shared" si="4"/>
        <v>2418.1975463275548</v>
      </c>
      <c r="H68" s="19">
        <f t="shared" si="5"/>
        <v>1.0472045710147571E-3</v>
      </c>
      <c r="I68" s="19">
        <f t="shared" si="8"/>
        <v>3.1416137130442712E-4</v>
      </c>
      <c r="J68" s="19">
        <f t="shared" si="9"/>
        <v>8.2719555031617173E-4</v>
      </c>
    </row>
    <row r="69" spans="1:10" x14ac:dyDescent="0.25">
      <c r="A69" s="29">
        <v>65</v>
      </c>
      <c r="B69" s="59" t="s">
        <v>173</v>
      </c>
      <c r="C69" s="17">
        <f>'Participaciones  Tabla I'!C69</f>
        <v>2118</v>
      </c>
      <c r="D69" s="27">
        <f t="shared" ref="D69:D100" si="10">C69/$C$112</f>
        <v>9.1257780393623499E-4</v>
      </c>
      <c r="E69" s="27">
        <f t="shared" ref="E69:E100" si="11">D69*0.7</f>
        <v>6.388044627553645E-4</v>
      </c>
      <c r="F69" s="20">
        <f>'Participaciones  Tabla I'!X69</f>
        <v>55.898255398957801</v>
      </c>
      <c r="G69" s="17">
        <f t="shared" si="4"/>
        <v>2376.8492814650704</v>
      </c>
      <c r="H69" s="19">
        <f t="shared" si="5"/>
        <v>1.0292986344078486E-3</v>
      </c>
      <c r="I69" s="19">
        <f t="shared" ref="I69:I100" si="12">H69*0.3</f>
        <v>3.087895903223546E-4</v>
      </c>
      <c r="J69" s="19">
        <f t="shared" ref="J69:J100" si="13">+E69+I69</f>
        <v>9.4759405307771904E-4</v>
      </c>
    </row>
    <row r="70" spans="1:10" x14ac:dyDescent="0.25">
      <c r="A70" s="29">
        <v>66</v>
      </c>
      <c r="B70" s="59" t="s">
        <v>172</v>
      </c>
      <c r="C70" s="17">
        <f>'Participaciones  Tabla I'!C70</f>
        <v>4220</v>
      </c>
      <c r="D70" s="27">
        <f t="shared" si="10"/>
        <v>1.8182617245566155E-3</v>
      </c>
      <c r="E70" s="27">
        <f t="shared" si="11"/>
        <v>1.2727832071896307E-3</v>
      </c>
      <c r="F70" s="20">
        <f>'Participaciones  Tabla I'!X70</f>
        <v>51.8906868964079</v>
      </c>
      <c r="G70" s="17">
        <f t="shared" ref="G70:G110" si="14">C70*(9.261-0.1456*F70)</f>
        <v>7198.1214688662976</v>
      </c>
      <c r="H70" s="19">
        <f t="shared" ref="H70:H110" si="15">G70/$G$112</f>
        <v>3.1171587765291709E-3</v>
      </c>
      <c r="I70" s="19">
        <f t="shared" si="12"/>
        <v>9.3514763295875127E-4</v>
      </c>
      <c r="J70" s="19">
        <f t="shared" si="13"/>
        <v>2.2079308401483817E-3</v>
      </c>
    </row>
    <row r="71" spans="1:10" x14ac:dyDescent="0.25">
      <c r="A71" s="29">
        <v>67</v>
      </c>
      <c r="B71" s="59" t="s">
        <v>171</v>
      </c>
      <c r="C71" s="17">
        <f>'Participaciones  Tabla I'!C71</f>
        <v>10053</v>
      </c>
      <c r="D71" s="27">
        <f t="shared" si="10"/>
        <v>4.3315130608928094E-3</v>
      </c>
      <c r="E71" s="27">
        <f t="shared" si="11"/>
        <v>3.0320591426249662E-3</v>
      </c>
      <c r="F71" s="20">
        <f>'Participaciones  Tabla I'!X71</f>
        <v>55.445318645896997</v>
      </c>
      <c r="G71" s="17">
        <f t="shared" si="14"/>
        <v>11944.588616647296</v>
      </c>
      <c r="H71" s="19">
        <f t="shared" si="15"/>
        <v>5.172624468683322E-3</v>
      </c>
      <c r="I71" s="19">
        <f t="shared" si="12"/>
        <v>1.5517873406049965E-3</v>
      </c>
      <c r="J71" s="19">
        <f t="shared" si="13"/>
        <v>4.5838464832299629E-3</v>
      </c>
    </row>
    <row r="72" spans="1:10" x14ac:dyDescent="0.25">
      <c r="A72" s="29">
        <v>68</v>
      </c>
      <c r="B72" s="59" t="s">
        <v>170</v>
      </c>
      <c r="C72" s="17">
        <f>'Participaciones  Tabla I'!C72</f>
        <v>3206</v>
      </c>
      <c r="D72" s="27">
        <f t="shared" si="10"/>
        <v>1.3813618694143387E-3</v>
      </c>
      <c r="E72" s="27">
        <f t="shared" si="11"/>
        <v>9.6695330859003698E-4</v>
      </c>
      <c r="F72" s="20">
        <f>'Participaciones  Tabla I'!X72</f>
        <v>54.318587521295797</v>
      </c>
      <c r="G72" s="17">
        <f t="shared" si="14"/>
        <v>4335.196984019256</v>
      </c>
      <c r="H72" s="19">
        <f t="shared" si="15"/>
        <v>1.8773644464278245E-3</v>
      </c>
      <c r="I72" s="19">
        <f t="shared" si="12"/>
        <v>5.6320933392834728E-4</v>
      </c>
      <c r="J72" s="19">
        <f t="shared" si="13"/>
        <v>1.5301626425183843E-3</v>
      </c>
    </row>
    <row r="73" spans="1:10" x14ac:dyDescent="0.25">
      <c r="A73" s="29">
        <v>69</v>
      </c>
      <c r="B73" s="59" t="s">
        <v>169</v>
      </c>
      <c r="C73" s="17">
        <f>'Participaciones  Tabla I'!C73</f>
        <v>8967</v>
      </c>
      <c r="D73" s="27">
        <f t="shared" si="10"/>
        <v>3.8635907308291876E-3</v>
      </c>
      <c r="E73" s="27">
        <f t="shared" si="11"/>
        <v>2.7045135115804312E-3</v>
      </c>
      <c r="F73" s="20">
        <f>'Participaciones  Tabla I'!X73</f>
        <v>52.165796274229599</v>
      </c>
      <c r="G73" s="17">
        <f t="shared" si="14"/>
        <v>14935.973780187944</v>
      </c>
      <c r="H73" s="19">
        <f t="shared" si="15"/>
        <v>6.4680489147476514E-3</v>
      </c>
      <c r="I73" s="19">
        <f t="shared" si="12"/>
        <v>1.9404146744242954E-3</v>
      </c>
      <c r="J73" s="19">
        <f t="shared" si="13"/>
        <v>4.6449281860047268E-3</v>
      </c>
    </row>
    <row r="74" spans="1:10" x14ac:dyDescent="0.25">
      <c r="A74" s="29">
        <v>70</v>
      </c>
      <c r="B74" s="59" t="s">
        <v>168</v>
      </c>
      <c r="C74" s="17">
        <f>'Participaciones  Tabla I'!C74</f>
        <v>3971</v>
      </c>
      <c r="D74" s="27">
        <f t="shared" si="10"/>
        <v>1.7109756654536303E-3</v>
      </c>
      <c r="E74" s="27">
        <f t="shared" si="11"/>
        <v>1.1976829658175412E-3</v>
      </c>
      <c r="F74" s="20">
        <f>'Participaciones  Tabla I'!X74</f>
        <v>54.558086766794098</v>
      </c>
      <c r="G74" s="17">
        <f t="shared" si="14"/>
        <v>5231.1673325832244</v>
      </c>
      <c r="H74" s="19">
        <f t="shared" si="15"/>
        <v>2.2653659337069708E-3</v>
      </c>
      <c r="I74" s="19">
        <f t="shared" si="12"/>
        <v>6.7960978011209121E-4</v>
      </c>
      <c r="J74" s="19">
        <f t="shared" si="13"/>
        <v>1.8772927459296323E-3</v>
      </c>
    </row>
    <row r="75" spans="1:10" x14ac:dyDescent="0.25">
      <c r="A75" s="29">
        <v>71</v>
      </c>
      <c r="B75" s="59" t="s">
        <v>167</v>
      </c>
      <c r="C75" s="17">
        <f>'Participaciones  Tabla I'!C75</f>
        <v>1949</v>
      </c>
      <c r="D75" s="27">
        <f t="shared" si="10"/>
        <v>8.397611614125222E-4</v>
      </c>
      <c r="E75" s="27">
        <f t="shared" si="11"/>
        <v>5.8783281298876555E-4</v>
      </c>
      <c r="F75" s="20">
        <f>'Participaciones  Tabla I'!X75</f>
        <v>52.130863354221503</v>
      </c>
      <c r="G75" s="17">
        <f t="shared" si="14"/>
        <v>3256.2845301738025</v>
      </c>
      <c r="H75" s="19">
        <f t="shared" si="15"/>
        <v>1.4101395684985732E-3</v>
      </c>
      <c r="I75" s="19">
        <f t="shared" si="12"/>
        <v>4.2304187054957197E-4</v>
      </c>
      <c r="J75" s="19">
        <f t="shared" si="13"/>
        <v>1.0108746835383376E-3</v>
      </c>
    </row>
    <row r="76" spans="1:10" x14ac:dyDescent="0.25">
      <c r="A76" s="29">
        <v>72</v>
      </c>
      <c r="B76" s="60" t="s">
        <v>166</v>
      </c>
      <c r="C76" s="17">
        <f>'Participaciones  Tabla I'!C76</f>
        <v>1857</v>
      </c>
      <c r="D76" s="27">
        <f t="shared" si="10"/>
        <v>8.0012133234635908E-4</v>
      </c>
      <c r="E76" s="27">
        <f t="shared" si="11"/>
        <v>5.600849326424513E-4</v>
      </c>
      <c r="F76" s="20">
        <f>'Participaciones  Tabla I'!X76</f>
        <v>55.370508882856697</v>
      </c>
      <c r="G76" s="17">
        <f t="shared" si="14"/>
        <v>2226.6431046603093</v>
      </c>
      <c r="H76" s="19">
        <f t="shared" si="15"/>
        <v>9.6425159340680292E-4</v>
      </c>
      <c r="I76" s="19">
        <f t="shared" si="12"/>
        <v>2.8927547802204087E-4</v>
      </c>
      <c r="J76" s="19">
        <f t="shared" si="13"/>
        <v>8.4936041066449217E-4</v>
      </c>
    </row>
    <row r="77" spans="1:10" x14ac:dyDescent="0.25">
      <c r="A77" s="29">
        <v>73</v>
      </c>
      <c r="B77" s="59" t="s">
        <v>165</v>
      </c>
      <c r="C77" s="17">
        <f>'Participaciones  Tabla I'!C77</f>
        <v>5854</v>
      </c>
      <c r="D77" s="27">
        <f t="shared" si="10"/>
        <v>2.522299558188253E-3</v>
      </c>
      <c r="E77" s="27">
        <f t="shared" si="11"/>
        <v>1.7656096907317769E-3</v>
      </c>
      <c r="F77" s="20">
        <f>'Participaciones  Tabla I'!X77</f>
        <v>49.4453324912743</v>
      </c>
      <c r="G77" s="17">
        <f t="shared" si="14"/>
        <v>12069.540635589279</v>
      </c>
      <c r="H77" s="19">
        <f t="shared" si="15"/>
        <v>5.2267351535578007E-3</v>
      </c>
      <c r="I77" s="19">
        <f t="shared" si="12"/>
        <v>1.5680205460673403E-3</v>
      </c>
      <c r="J77" s="19">
        <f t="shared" si="13"/>
        <v>3.3336302367991174E-3</v>
      </c>
    </row>
    <row r="78" spans="1:10" x14ac:dyDescent="0.25">
      <c r="A78" s="29">
        <v>74</v>
      </c>
      <c r="B78" s="59" t="s">
        <v>164</v>
      </c>
      <c r="C78" s="17">
        <f>'Participaciones  Tabla I'!C78</f>
        <v>3774</v>
      </c>
      <c r="D78" s="27">
        <f t="shared" si="10"/>
        <v>1.6260947271271723E-3</v>
      </c>
      <c r="E78" s="27">
        <f t="shared" si="11"/>
        <v>1.1382663089890205E-3</v>
      </c>
      <c r="F78" s="20">
        <f>'Participaciones  Tabla I'!X78</f>
        <v>53.410734766216201</v>
      </c>
      <c r="G78" s="17">
        <f t="shared" si="14"/>
        <v>5602.1143460788844</v>
      </c>
      <c r="H78" s="19">
        <f t="shared" si="15"/>
        <v>2.4260051704504148E-3</v>
      </c>
      <c r="I78" s="19">
        <f t="shared" si="12"/>
        <v>7.2780155113512444E-4</v>
      </c>
      <c r="J78" s="19">
        <f t="shared" si="13"/>
        <v>1.866067860124145E-3</v>
      </c>
    </row>
    <row r="79" spans="1:10" x14ac:dyDescent="0.25">
      <c r="A79" s="29">
        <v>75</v>
      </c>
      <c r="B79" s="59" t="s">
        <v>163</v>
      </c>
      <c r="C79" s="17">
        <f>'Participaciones  Tabla I'!C79</f>
        <v>6921</v>
      </c>
      <c r="D79" s="27">
        <f t="shared" si="10"/>
        <v>2.9820354018142976E-3</v>
      </c>
      <c r="E79" s="27">
        <f t="shared" si="11"/>
        <v>2.0874247812700084E-3</v>
      </c>
      <c r="F79" s="20">
        <f>'Participaciones  Tabla I'!X79</f>
        <v>50.657433654324002</v>
      </c>
      <c r="G79" s="17">
        <f t="shared" si="14"/>
        <v>13048.006684378468</v>
      </c>
      <c r="H79" s="19">
        <f t="shared" si="15"/>
        <v>5.6504615444934372E-3</v>
      </c>
      <c r="I79" s="19">
        <f t="shared" si="12"/>
        <v>1.6951384633480311E-3</v>
      </c>
      <c r="J79" s="19">
        <f t="shared" si="13"/>
        <v>3.7825632446180394E-3</v>
      </c>
    </row>
    <row r="80" spans="1:10" x14ac:dyDescent="0.25">
      <c r="A80" s="29">
        <v>76</v>
      </c>
      <c r="B80" s="60" t="s">
        <v>162</v>
      </c>
      <c r="C80" s="17">
        <f>'Participaciones  Tabla I'!C80</f>
        <v>17939</v>
      </c>
      <c r="D80" s="27">
        <f t="shared" si="10"/>
        <v>7.7293358001945802E-3</v>
      </c>
      <c r="E80" s="27">
        <f t="shared" si="11"/>
        <v>5.4105350601362061E-3</v>
      </c>
      <c r="F80" s="20">
        <f>'Participaciones  Tabla I'!X80</f>
        <v>52.989493663485597</v>
      </c>
      <c r="G80" s="17">
        <f t="shared" si="14"/>
        <v>27728.845493658544</v>
      </c>
      <c r="H80" s="19">
        <f t="shared" si="15"/>
        <v>1.20080238250262E-2</v>
      </c>
      <c r="I80" s="19">
        <f t="shared" si="12"/>
        <v>3.6024071475078598E-3</v>
      </c>
      <c r="J80" s="19">
        <f t="shared" si="13"/>
        <v>9.0129422076440664E-3</v>
      </c>
    </row>
    <row r="81" spans="1:10" x14ac:dyDescent="0.25">
      <c r="A81" s="29">
        <v>77</v>
      </c>
      <c r="B81" s="60" t="s">
        <v>161</v>
      </c>
      <c r="C81" s="17">
        <f>'Participaciones  Tabla I'!C81</f>
        <v>2683</v>
      </c>
      <c r="D81" s="27">
        <f t="shared" si="10"/>
        <v>1.1560180585273459E-3</v>
      </c>
      <c r="E81" s="27">
        <f t="shared" si="11"/>
        <v>8.0921264096914215E-4</v>
      </c>
      <c r="F81" s="20">
        <f>'Participaciones  Tabla I'!X81</f>
        <v>50.667758036341702</v>
      </c>
      <c r="G81" s="17">
        <f t="shared" si="14"/>
        <v>5054.1667954449003</v>
      </c>
      <c r="H81" s="19">
        <f t="shared" si="15"/>
        <v>2.1887155492729881E-3</v>
      </c>
      <c r="I81" s="19">
        <f t="shared" si="12"/>
        <v>6.5661466478189644E-4</v>
      </c>
      <c r="J81" s="19">
        <f t="shared" si="13"/>
        <v>1.4658273057510385E-3</v>
      </c>
    </row>
    <row r="82" spans="1:10" x14ac:dyDescent="0.25">
      <c r="A82" s="29">
        <v>78</v>
      </c>
      <c r="B82" s="59" t="s">
        <v>160</v>
      </c>
      <c r="C82" s="17">
        <f>'Participaciones  Tabla I'!C82</f>
        <v>3747</v>
      </c>
      <c r="D82" s="27">
        <f t="shared" si="10"/>
        <v>1.6144612990316679E-3</v>
      </c>
      <c r="E82" s="27">
        <f t="shared" si="11"/>
        <v>1.1301229093221674E-3</v>
      </c>
      <c r="F82" s="20">
        <f>'Participaciones  Tabla I'!X82</f>
        <v>52.699620408264003</v>
      </c>
      <c r="G82" s="17">
        <f t="shared" si="14"/>
        <v>5949.9934512821792</v>
      </c>
      <c r="H82" s="19">
        <f t="shared" si="15"/>
        <v>2.5766548101718123E-3</v>
      </c>
      <c r="I82" s="19">
        <f t="shared" si="12"/>
        <v>7.7299644305154366E-4</v>
      </c>
      <c r="J82" s="19">
        <f t="shared" si="13"/>
        <v>1.9031193523737109E-3</v>
      </c>
    </row>
    <row r="83" spans="1:10" x14ac:dyDescent="0.25">
      <c r="A83" s="29">
        <v>79</v>
      </c>
      <c r="B83" s="59" t="s">
        <v>159</v>
      </c>
      <c r="C83" s="17">
        <f>'Participaciones  Tabla I'!C83</f>
        <v>45062</v>
      </c>
      <c r="D83" s="27">
        <f t="shared" si="10"/>
        <v>1.9415760623689625E-2</v>
      </c>
      <c r="E83" s="27">
        <f t="shared" si="11"/>
        <v>1.3591032436582736E-2</v>
      </c>
      <c r="F83" s="20">
        <f>'Participaciones  Tabla I'!X83</f>
        <v>53.797324570673297</v>
      </c>
      <c r="G83" s="17">
        <f t="shared" si="14"/>
        <v>64353.472204584126</v>
      </c>
      <c r="H83" s="19">
        <f t="shared" si="15"/>
        <v>2.7868380875523058E-2</v>
      </c>
      <c r="I83" s="19">
        <f t="shared" si="12"/>
        <v>8.3605142626569165E-3</v>
      </c>
      <c r="J83" s="19">
        <f t="shared" si="13"/>
        <v>2.1951546699239655E-2</v>
      </c>
    </row>
    <row r="84" spans="1:10" x14ac:dyDescent="0.25">
      <c r="A84" s="29">
        <v>80</v>
      </c>
      <c r="B84" s="59" t="s">
        <v>158</v>
      </c>
      <c r="C84" s="17">
        <f>'Participaciones  Tabla I'!C84</f>
        <v>11020</v>
      </c>
      <c r="D84" s="27">
        <f t="shared" si="10"/>
        <v>4.7481621337947637E-3</v>
      </c>
      <c r="E84" s="27">
        <f t="shared" si="11"/>
        <v>3.3237134936563344E-3</v>
      </c>
      <c r="F84" s="20">
        <f>'Participaciones  Tabla I'!X84</f>
        <v>54.147816437142303</v>
      </c>
      <c r="G84" s="17">
        <f t="shared" si="14"/>
        <v>15175.398752807914</v>
      </c>
      <c r="H84" s="19">
        <f t="shared" si="15"/>
        <v>6.5717323074148421E-3</v>
      </c>
      <c r="I84" s="19">
        <f t="shared" si="12"/>
        <v>1.9715196922244524E-3</v>
      </c>
      <c r="J84" s="19">
        <f t="shared" si="13"/>
        <v>5.2952331858807863E-3</v>
      </c>
    </row>
    <row r="85" spans="1:10" x14ac:dyDescent="0.25">
      <c r="A85" s="29">
        <v>81</v>
      </c>
      <c r="B85" s="59" t="s">
        <v>157</v>
      </c>
      <c r="C85" s="17">
        <f>'Participaciones  Tabla I'!C85</f>
        <v>3355</v>
      </c>
      <c r="D85" s="27">
        <f t="shared" si="10"/>
        <v>1.4455611577932335E-3</v>
      </c>
      <c r="E85" s="27">
        <f t="shared" si="11"/>
        <v>1.0118928104552634E-3</v>
      </c>
      <c r="F85" s="20">
        <f>'Participaciones  Tabla I'!X85</f>
        <v>50.930152286702899</v>
      </c>
      <c r="G85" s="17">
        <f t="shared" si="14"/>
        <v>6191.8867697730702</v>
      </c>
      <c r="H85" s="19">
        <f t="shared" si="15"/>
        <v>2.681407124227497E-3</v>
      </c>
      <c r="I85" s="19">
        <f t="shared" si="12"/>
        <v>8.0442213726824913E-4</v>
      </c>
      <c r="J85" s="19">
        <f t="shared" si="13"/>
        <v>1.8163149477235124E-3</v>
      </c>
    </row>
    <row r="86" spans="1:10" x14ac:dyDescent="0.25">
      <c r="A86" s="29">
        <v>82</v>
      </c>
      <c r="B86" s="59" t="s">
        <v>156</v>
      </c>
      <c r="C86" s="17">
        <f>'Participaciones  Tabla I'!C86</f>
        <v>3512</v>
      </c>
      <c r="D86" s="27">
        <f t="shared" si="10"/>
        <v>1.5132073878300555E-3</v>
      </c>
      <c r="E86" s="27">
        <f t="shared" si="11"/>
        <v>1.0592451714810389E-3</v>
      </c>
      <c r="F86" s="20">
        <f>'Participaciones  Tabla I'!X86</f>
        <v>55.370599847421801</v>
      </c>
      <c r="G86" s="17">
        <f t="shared" si="14"/>
        <v>4211.0308057004313</v>
      </c>
      <c r="H86" s="19">
        <f t="shared" si="15"/>
        <v>1.8235940711752421E-3</v>
      </c>
      <c r="I86" s="19">
        <f t="shared" si="12"/>
        <v>5.4707822135257266E-4</v>
      </c>
      <c r="J86" s="19">
        <f t="shared" si="13"/>
        <v>1.6063233928336116E-3</v>
      </c>
    </row>
    <row r="87" spans="1:10" x14ac:dyDescent="0.25">
      <c r="A87" s="29">
        <v>83</v>
      </c>
      <c r="B87" s="60" t="s">
        <v>155</v>
      </c>
      <c r="C87" s="17">
        <f>'Participaciones  Tabla I'!C87</f>
        <v>1915</v>
      </c>
      <c r="D87" s="27">
        <f t="shared" si="10"/>
        <v>8.2511165936633151E-4</v>
      </c>
      <c r="E87" s="27">
        <f t="shared" si="11"/>
        <v>5.77578161556432E-4</v>
      </c>
      <c r="F87" s="20">
        <f>'Participaciones  Tabla I'!X87</f>
        <v>55.268992057506999</v>
      </c>
      <c r="G87" s="17">
        <f t="shared" si="14"/>
        <v>2324.4935585576668</v>
      </c>
      <c r="H87" s="19">
        <f t="shared" si="15"/>
        <v>1.0066258993243649E-3</v>
      </c>
      <c r="I87" s="19">
        <f t="shared" si="12"/>
        <v>3.0198776979730948E-4</v>
      </c>
      <c r="J87" s="19">
        <f t="shared" si="13"/>
        <v>8.7956593135374143E-4</v>
      </c>
    </row>
    <row r="88" spans="1:10" x14ac:dyDescent="0.25">
      <c r="A88" s="29">
        <v>84</v>
      </c>
      <c r="B88" s="59" t="s">
        <v>154</v>
      </c>
      <c r="C88" s="17">
        <f>'Participaciones  Tabla I'!C88</f>
        <v>7037</v>
      </c>
      <c r="D88" s="27">
        <f t="shared" si="10"/>
        <v>3.0320160558542425E-3</v>
      </c>
      <c r="E88" s="27">
        <f t="shared" si="11"/>
        <v>2.1224112390979696E-3</v>
      </c>
      <c r="F88" s="20">
        <f>'Participaciones  Tabla I'!X88</f>
        <v>53.2971545292461</v>
      </c>
      <c r="G88" s="17">
        <f t="shared" si="14"/>
        <v>10562.074672912411</v>
      </c>
      <c r="H88" s="19">
        <f t="shared" si="15"/>
        <v>4.5739244478477615E-3</v>
      </c>
      <c r="I88" s="19">
        <f t="shared" si="12"/>
        <v>1.3721773343543283E-3</v>
      </c>
      <c r="J88" s="19">
        <f t="shared" si="13"/>
        <v>3.4945885734522977E-3</v>
      </c>
    </row>
    <row r="89" spans="1:10" x14ac:dyDescent="0.25">
      <c r="A89" s="29">
        <v>85</v>
      </c>
      <c r="B89" s="59" t="s">
        <v>153</v>
      </c>
      <c r="C89" s="17">
        <f>'Participaciones  Tabla I'!C89</f>
        <v>16680</v>
      </c>
      <c r="D89" s="27">
        <f t="shared" si="10"/>
        <v>7.1868733567782813E-3</v>
      </c>
      <c r="E89" s="27">
        <f t="shared" si="11"/>
        <v>5.030811349744797E-3</v>
      </c>
      <c r="F89" s="20">
        <f>'Participaciones  Tabla I'!X89</f>
        <v>51.747656674820597</v>
      </c>
      <c r="G89" s="17">
        <f t="shared" si="14"/>
        <v>28798.707018277284</v>
      </c>
      <c r="H89" s="19">
        <f t="shared" si="15"/>
        <v>1.2471329182619926E-2</v>
      </c>
      <c r="I89" s="19">
        <f t="shared" si="12"/>
        <v>3.7413987547859776E-3</v>
      </c>
      <c r="J89" s="19">
        <f t="shared" si="13"/>
        <v>8.7722101045307754E-3</v>
      </c>
    </row>
    <row r="90" spans="1:10" x14ac:dyDescent="0.25">
      <c r="A90" s="29">
        <v>86</v>
      </c>
      <c r="B90" s="59" t="s">
        <v>152</v>
      </c>
      <c r="C90" s="17">
        <f>'Participaciones  Tabla I'!C90</f>
        <v>2133</v>
      </c>
      <c r="D90" s="27">
        <f t="shared" si="10"/>
        <v>9.1904081954484863E-4</v>
      </c>
      <c r="E90" s="27">
        <f t="shared" si="11"/>
        <v>6.4332857368139403E-4</v>
      </c>
      <c r="F90" s="20">
        <f>'Participaciones  Tabla I'!X90</f>
        <v>50.617111523905002</v>
      </c>
      <c r="G90" s="17">
        <f t="shared" si="14"/>
        <v>4033.819883000745</v>
      </c>
      <c r="H90" s="19">
        <f t="shared" si="15"/>
        <v>1.7468525789151564E-3</v>
      </c>
      <c r="I90" s="19">
        <f t="shared" si="12"/>
        <v>5.240557736745469E-4</v>
      </c>
      <c r="J90" s="19">
        <f t="shared" si="13"/>
        <v>1.1673843473559409E-3</v>
      </c>
    </row>
    <row r="91" spans="1:10" x14ac:dyDescent="0.25">
      <c r="A91" s="29">
        <v>87</v>
      </c>
      <c r="B91" s="59" t="s">
        <v>151</v>
      </c>
      <c r="C91" s="17">
        <f>'Participaciones  Tabla I'!C91</f>
        <v>5464</v>
      </c>
      <c r="D91" s="27">
        <f t="shared" si="10"/>
        <v>2.3542611523643003E-3</v>
      </c>
      <c r="E91" s="27">
        <f t="shared" si="11"/>
        <v>1.64798280665501E-3</v>
      </c>
      <c r="F91" s="20">
        <f>'Participaciones  Tabla I'!X91</f>
        <v>51.139743750078402</v>
      </c>
      <c r="G91" s="17">
        <f t="shared" si="14"/>
        <v>9917.4512857776226</v>
      </c>
      <c r="H91" s="19">
        <f t="shared" si="15"/>
        <v>4.2947691908193399E-3</v>
      </c>
      <c r="I91" s="19">
        <f t="shared" si="12"/>
        <v>1.288430757245802E-3</v>
      </c>
      <c r="J91" s="19">
        <f t="shared" si="13"/>
        <v>2.936413563900812E-3</v>
      </c>
    </row>
    <row r="92" spans="1:10" x14ac:dyDescent="0.25">
      <c r="A92" s="29">
        <v>88</v>
      </c>
      <c r="B92" s="60" t="s">
        <v>150</v>
      </c>
      <c r="C92" s="17">
        <f>'Participaciones  Tabla I'!C92</f>
        <v>1917</v>
      </c>
      <c r="D92" s="27">
        <f t="shared" si="10"/>
        <v>8.2597339478081332E-4</v>
      </c>
      <c r="E92" s="27">
        <f t="shared" si="11"/>
        <v>5.7818137634656924E-4</v>
      </c>
      <c r="F92" s="20">
        <f>'Participaciones  Tabla I'!X92</f>
        <v>52.540547336063703</v>
      </c>
      <c r="G92" s="17">
        <f t="shared" si="14"/>
        <v>3088.4716221851104</v>
      </c>
      <c r="H92" s="19">
        <f t="shared" si="15"/>
        <v>1.3374679025348391E-3</v>
      </c>
      <c r="I92" s="19">
        <f t="shared" si="12"/>
        <v>4.0124037076045172E-4</v>
      </c>
      <c r="J92" s="19">
        <f t="shared" si="13"/>
        <v>9.7942174710702106E-4</v>
      </c>
    </row>
    <row r="93" spans="1:10" x14ac:dyDescent="0.25">
      <c r="A93" s="29">
        <v>89</v>
      </c>
      <c r="B93" s="59" t="s">
        <v>149</v>
      </c>
      <c r="C93" s="17">
        <f>'Participaciones  Tabla I'!C93</f>
        <v>40495</v>
      </c>
      <c r="D93" s="27">
        <f t="shared" si="10"/>
        <v>1.7447987804720413E-2</v>
      </c>
      <c r="E93" s="27">
        <f t="shared" si="11"/>
        <v>1.2213591463304288E-2</v>
      </c>
      <c r="F93" s="20">
        <f>'Participaciones  Tabla I'!X93</f>
        <v>56.026230148359701</v>
      </c>
      <c r="G93" s="17">
        <f t="shared" si="14"/>
        <v>44689.508156700453</v>
      </c>
      <c r="H93" s="19">
        <f t="shared" si="15"/>
        <v>1.9352867713049469E-2</v>
      </c>
      <c r="I93" s="19">
        <f t="shared" si="12"/>
        <v>5.8058603139148407E-3</v>
      </c>
      <c r="J93" s="19">
        <f t="shared" si="13"/>
        <v>1.8019451777219128E-2</v>
      </c>
    </row>
    <row r="94" spans="1:10" x14ac:dyDescent="0.25">
      <c r="A94" s="29">
        <v>90</v>
      </c>
      <c r="B94" s="59" t="s">
        <v>148</v>
      </c>
      <c r="C94" s="17">
        <f>'Participaciones  Tabla I'!C94</f>
        <v>7503</v>
      </c>
      <c r="D94" s="27">
        <f t="shared" si="10"/>
        <v>3.2328004074285038E-3</v>
      </c>
      <c r="E94" s="27">
        <f t="shared" si="11"/>
        <v>2.2629602851999527E-3</v>
      </c>
      <c r="F94" s="20">
        <f>'Participaciones  Tabla I'!X94</f>
        <v>51.884072562114902</v>
      </c>
      <c r="G94" s="17">
        <f t="shared" si="14"/>
        <v>12805.212799275389</v>
      </c>
      <c r="H94" s="19">
        <f t="shared" si="15"/>
        <v>5.5453192385306735E-3</v>
      </c>
      <c r="I94" s="19">
        <f t="shared" si="12"/>
        <v>1.6635957715592021E-3</v>
      </c>
      <c r="J94" s="19">
        <f t="shared" si="13"/>
        <v>3.926556056759155E-3</v>
      </c>
    </row>
    <row r="95" spans="1:10" x14ac:dyDescent="0.25">
      <c r="A95" s="29">
        <v>91</v>
      </c>
      <c r="B95" s="59" t="s">
        <v>147</v>
      </c>
      <c r="C95" s="17">
        <f>'Participaciones  Tabla I'!C95</f>
        <v>12700</v>
      </c>
      <c r="D95" s="27">
        <f t="shared" si="10"/>
        <v>5.4720198819594827E-3</v>
      </c>
      <c r="E95" s="27">
        <f t="shared" si="11"/>
        <v>3.8304139173716378E-3</v>
      </c>
      <c r="F95" s="20">
        <f>'Participaciones  Tabla I'!X95</f>
        <v>53.452750880160899</v>
      </c>
      <c r="G95" s="17">
        <f t="shared" si="14"/>
        <v>18774.149292476868</v>
      </c>
      <c r="H95" s="19">
        <f t="shared" si="15"/>
        <v>8.1301773653078401E-3</v>
      </c>
      <c r="I95" s="19">
        <f t="shared" si="12"/>
        <v>2.4390532095923518E-3</v>
      </c>
      <c r="J95" s="19">
        <f t="shared" si="13"/>
        <v>6.2694671269639896E-3</v>
      </c>
    </row>
    <row r="96" spans="1:10" x14ac:dyDescent="0.25">
      <c r="A96" s="29">
        <v>92</v>
      </c>
      <c r="B96" s="59" t="s">
        <v>146</v>
      </c>
      <c r="C96" s="17">
        <f>'Participaciones  Tabla I'!C96</f>
        <v>7888</v>
      </c>
      <c r="D96" s="27">
        <f t="shared" si="10"/>
        <v>3.3986844747162519E-3</v>
      </c>
      <c r="E96" s="27">
        <f t="shared" si="11"/>
        <v>2.3790791323013761E-3</v>
      </c>
      <c r="F96" s="20">
        <f>'Participaciones  Tabla I'!X96</f>
        <v>48.945772326207702</v>
      </c>
      <c r="G96" s="17">
        <f t="shared" si="14"/>
        <v>16836.900892911191</v>
      </c>
      <c r="H96" s="19">
        <f t="shared" si="15"/>
        <v>7.2912486424261558E-3</v>
      </c>
      <c r="I96" s="19">
        <f t="shared" si="12"/>
        <v>2.1873745927278466E-3</v>
      </c>
      <c r="J96" s="19">
        <f t="shared" si="13"/>
        <v>4.5664537250292223E-3</v>
      </c>
    </row>
    <row r="97" spans="1:10" x14ac:dyDescent="0.25">
      <c r="A97" s="29">
        <v>93</v>
      </c>
      <c r="B97" s="59" t="s">
        <v>145</v>
      </c>
      <c r="C97" s="17">
        <f>'Participaciones  Tabla I'!C97</f>
        <v>18420</v>
      </c>
      <c r="D97" s="27">
        <f t="shared" si="10"/>
        <v>7.9365831673774544E-3</v>
      </c>
      <c r="E97" s="27">
        <f t="shared" si="11"/>
        <v>5.5556082171642181E-3</v>
      </c>
      <c r="F97" s="20">
        <f>'Participaciones  Tabla I'!X97</f>
        <v>56.823219802976503</v>
      </c>
      <c r="G97" s="17">
        <f t="shared" si="14"/>
        <v>18190.472002967552</v>
      </c>
      <c r="H97" s="19">
        <f t="shared" si="15"/>
        <v>7.8774149197831083E-3</v>
      </c>
      <c r="I97" s="19">
        <f t="shared" si="12"/>
        <v>2.3632244759349322E-3</v>
      </c>
      <c r="J97" s="19">
        <f t="shared" si="13"/>
        <v>7.9188326930991499E-3</v>
      </c>
    </row>
    <row r="98" spans="1:10" x14ac:dyDescent="0.25">
      <c r="A98" s="29">
        <v>94</v>
      </c>
      <c r="B98" s="59" t="s">
        <v>144</v>
      </c>
      <c r="C98" s="17">
        <f>'Participaciones  Tabla I'!C98</f>
        <v>5444</v>
      </c>
      <c r="D98" s="27">
        <f t="shared" si="10"/>
        <v>2.3456437982194824E-3</v>
      </c>
      <c r="E98" s="27">
        <f t="shared" si="11"/>
        <v>1.6419506587536377E-3</v>
      </c>
      <c r="F98" s="20">
        <f>'Participaciones  Tabla I'!X98</f>
        <v>50.508968021538301</v>
      </c>
      <c r="G98" s="17">
        <f t="shared" si="14"/>
        <v>10381.132330012535</v>
      </c>
      <c r="H98" s="19">
        <f t="shared" si="15"/>
        <v>4.495567057707062E-3</v>
      </c>
      <c r="I98" s="19">
        <f t="shared" si="12"/>
        <v>1.3486701173121185E-3</v>
      </c>
      <c r="J98" s="19">
        <f t="shared" si="13"/>
        <v>2.9906207760657562E-3</v>
      </c>
    </row>
    <row r="99" spans="1:10" x14ac:dyDescent="0.25">
      <c r="A99" s="29">
        <v>95</v>
      </c>
      <c r="B99" s="59" t="s">
        <v>143</v>
      </c>
      <c r="C99" s="17">
        <f>'Participaciones  Tabla I'!C99</f>
        <v>5690</v>
      </c>
      <c r="D99" s="27">
        <f t="shared" si="10"/>
        <v>2.4516372542007447E-3</v>
      </c>
      <c r="E99" s="27">
        <f t="shared" si="11"/>
        <v>1.7161460779405212E-3</v>
      </c>
      <c r="F99" s="20">
        <f>'Participaciones  Tabla I'!X99</f>
        <v>55.0001326669543</v>
      </c>
      <c r="G99" s="17">
        <f t="shared" si="14"/>
        <v>7129.4600902043667</v>
      </c>
      <c r="H99" s="19">
        <f t="shared" si="15"/>
        <v>3.087424849416332E-3</v>
      </c>
      <c r="I99" s="19">
        <f t="shared" si="12"/>
        <v>9.2622745482489959E-4</v>
      </c>
      <c r="J99" s="19">
        <f t="shared" si="13"/>
        <v>2.6423735327654207E-3</v>
      </c>
    </row>
    <row r="100" spans="1:10" x14ac:dyDescent="0.25">
      <c r="A100" s="29">
        <v>96</v>
      </c>
      <c r="B100" s="59" t="s">
        <v>142</v>
      </c>
      <c r="C100" s="17">
        <f>'Participaciones  Tabla I'!C100</f>
        <v>80672</v>
      </c>
      <c r="D100" s="27">
        <f t="shared" si="10"/>
        <v>3.4758959678538218E-2</v>
      </c>
      <c r="E100" s="27">
        <f t="shared" si="11"/>
        <v>2.4331271774976751E-2</v>
      </c>
      <c r="F100" s="20">
        <f>'Participaciones  Tabla I'!X100</f>
        <v>53.416208398811101</v>
      </c>
      <c r="G100" s="17">
        <f t="shared" si="14"/>
        <v>119684.98380904166</v>
      </c>
      <c r="H100" s="19">
        <f t="shared" si="15"/>
        <v>5.1829786328663537E-2</v>
      </c>
      <c r="I100" s="19">
        <f t="shared" si="12"/>
        <v>1.554893589859906E-2</v>
      </c>
      <c r="J100" s="19">
        <f t="shared" si="13"/>
        <v>3.9880207673575807E-2</v>
      </c>
    </row>
    <row r="101" spans="1:10" x14ac:dyDescent="0.25">
      <c r="A101" s="29">
        <v>97</v>
      </c>
      <c r="B101" s="59" t="s">
        <v>141</v>
      </c>
      <c r="C101" s="17">
        <f>'Participaciones  Tabla I'!C101</f>
        <v>3684</v>
      </c>
      <c r="D101" s="27">
        <f t="shared" ref="D101:D110" si="16">C101/$C$112</f>
        <v>1.5873166334754909E-3</v>
      </c>
      <c r="E101" s="27">
        <f t="shared" ref="E101:E111" si="17">D101*0.7</f>
        <v>1.1111216434328435E-3</v>
      </c>
      <c r="F101" s="20">
        <f>'Participaciones  Tabla I'!X101</f>
        <v>51.540020862115803</v>
      </c>
      <c r="G101" s="17">
        <f t="shared" si="14"/>
        <v>6471.9515937613551</v>
      </c>
      <c r="H101" s="19">
        <f t="shared" si="15"/>
        <v>2.802689673829939E-3</v>
      </c>
      <c r="I101" s="19">
        <f t="shared" ref="I101:I111" si="18">H101*0.3</f>
        <v>8.4080690214898164E-4</v>
      </c>
      <c r="J101" s="19">
        <f t="shared" ref="J101:J111" si="19">+E101+I101</f>
        <v>1.9519285455818253E-3</v>
      </c>
    </row>
    <row r="102" spans="1:10" x14ac:dyDescent="0.25">
      <c r="A102" s="29">
        <v>98</v>
      </c>
      <c r="B102" s="59" t="s">
        <v>140</v>
      </c>
      <c r="C102" s="17">
        <f>'Participaciones  Tabla I'!C102</f>
        <v>15346</v>
      </c>
      <c r="D102" s="27">
        <f t="shared" si="16"/>
        <v>6.6120958353189157E-3</v>
      </c>
      <c r="E102" s="27">
        <f t="shared" si="17"/>
        <v>4.6284670847232404E-3</v>
      </c>
      <c r="F102" s="20">
        <f>'Participaciones  Tabla I'!X102</f>
        <v>53.404542909139003</v>
      </c>
      <c r="G102" s="17">
        <f t="shared" si="14"/>
        <v>22793.391585580961</v>
      </c>
      <c r="H102" s="19">
        <f t="shared" si="15"/>
        <v>9.870717094060141E-3</v>
      </c>
      <c r="I102" s="19">
        <f t="shared" si="18"/>
        <v>2.9612151282180422E-3</v>
      </c>
      <c r="J102" s="19">
        <f t="shared" si="19"/>
        <v>7.589682212941283E-3</v>
      </c>
    </row>
    <row r="103" spans="1:10" x14ac:dyDescent="0.25">
      <c r="A103" s="29">
        <v>99</v>
      </c>
      <c r="B103" s="59" t="s">
        <v>139</v>
      </c>
      <c r="C103" s="17">
        <f>'Participaciones  Tabla I'!C103</f>
        <v>4191</v>
      </c>
      <c r="D103" s="27">
        <f t="shared" si="16"/>
        <v>1.8057665610466294E-3</v>
      </c>
      <c r="E103" s="27">
        <f t="shared" si="17"/>
        <v>1.2640365927326406E-3</v>
      </c>
      <c r="F103" s="20">
        <f>'Participaciones  Tabla I'!X103</f>
        <v>49.6852777840841</v>
      </c>
      <c r="G103" s="17">
        <f t="shared" si="14"/>
        <v>8494.4175174851516</v>
      </c>
      <c r="H103" s="19">
        <f t="shared" si="15"/>
        <v>3.6785219908635862E-3</v>
      </c>
      <c r="I103" s="19">
        <f t="shared" si="18"/>
        <v>1.1035565972590759E-3</v>
      </c>
      <c r="J103" s="19">
        <f t="shared" si="19"/>
        <v>2.3675931899917162E-3</v>
      </c>
    </row>
    <row r="104" spans="1:10" x14ac:dyDescent="0.25">
      <c r="A104" s="29">
        <v>100</v>
      </c>
      <c r="B104" s="59" t="s">
        <v>138</v>
      </c>
      <c r="C104" s="17">
        <f>'Participaciones  Tabla I'!C104</f>
        <v>4049</v>
      </c>
      <c r="D104" s="27">
        <f t="shared" si="16"/>
        <v>1.7445833466184209E-3</v>
      </c>
      <c r="E104" s="27">
        <f t="shared" si="17"/>
        <v>1.2212083426328946E-3</v>
      </c>
      <c r="F104" s="20">
        <f>'Participaciones  Tabla I'!X104</f>
        <v>54.379222795855398</v>
      </c>
      <c r="G104" s="17">
        <f t="shared" si="14"/>
        <v>5439.3665165790608</v>
      </c>
      <c r="H104" s="19">
        <f t="shared" si="15"/>
        <v>2.355526945363398E-3</v>
      </c>
      <c r="I104" s="19">
        <f t="shared" si="18"/>
        <v>7.0665808360901932E-4</v>
      </c>
      <c r="J104" s="19">
        <f t="shared" si="19"/>
        <v>1.927866426241914E-3</v>
      </c>
    </row>
    <row r="105" spans="1:10" x14ac:dyDescent="0.25">
      <c r="A105" s="29">
        <v>101</v>
      </c>
      <c r="B105" s="59" t="s">
        <v>137</v>
      </c>
      <c r="C105" s="17">
        <f>'Participaciones  Tabla I'!C105</f>
        <v>69147</v>
      </c>
      <c r="D105" s="27">
        <f t="shared" si="16"/>
        <v>2.9793209352586801E-2</v>
      </c>
      <c r="E105" s="27">
        <f t="shared" si="17"/>
        <v>2.0855246546810761E-2</v>
      </c>
      <c r="F105" s="20">
        <f>'Participaciones  Tabla I'!X105</f>
        <v>57.140115403614402</v>
      </c>
      <c r="G105" s="17">
        <f t="shared" si="14"/>
        <v>65094.930291121491</v>
      </c>
      <c r="H105" s="19">
        <f t="shared" si="15"/>
        <v>2.8189470564252982E-2</v>
      </c>
      <c r="I105" s="19">
        <f t="shared" si="18"/>
        <v>8.456841169275895E-3</v>
      </c>
      <c r="J105" s="19">
        <f t="shared" si="19"/>
        <v>2.9312087716086656E-2</v>
      </c>
    </row>
    <row r="106" spans="1:10" x14ac:dyDescent="0.25">
      <c r="A106" s="29">
        <v>102</v>
      </c>
      <c r="B106" s="59" t="s">
        <v>136</v>
      </c>
      <c r="C106" s="17">
        <f>'Participaciones  Tabla I'!C106</f>
        <v>85460</v>
      </c>
      <c r="D106" s="27">
        <f t="shared" si="16"/>
        <v>3.6821954260807671E-2</v>
      </c>
      <c r="E106" s="27">
        <f t="shared" si="17"/>
        <v>2.577536798256537E-2</v>
      </c>
      <c r="F106" s="20">
        <f>'Participaciones  Tabla I'!X106</f>
        <v>54.517075111596697</v>
      </c>
      <c r="G106" s="17">
        <f t="shared" si="14"/>
        <v>113090.40279620489</v>
      </c>
      <c r="H106" s="19">
        <f t="shared" si="15"/>
        <v>4.8973991775791897E-2</v>
      </c>
      <c r="I106" s="19">
        <f t="shared" si="18"/>
        <v>1.4692197532737568E-2</v>
      </c>
      <c r="J106" s="19">
        <f t="shared" si="19"/>
        <v>4.0467565515302936E-2</v>
      </c>
    </row>
    <row r="107" spans="1:10" x14ac:dyDescent="0.25">
      <c r="A107" s="29">
        <v>103</v>
      </c>
      <c r="B107" s="60" t="s">
        <v>135</v>
      </c>
      <c r="C107" s="17">
        <f>'Participaciones  Tabla I'!C107</f>
        <v>3451</v>
      </c>
      <c r="D107" s="27">
        <f t="shared" si="16"/>
        <v>1.4869244576883602E-3</v>
      </c>
      <c r="E107" s="27">
        <f t="shared" si="17"/>
        <v>1.0408471203818522E-3</v>
      </c>
      <c r="F107" s="20">
        <f>'Participaciones  Tabla I'!X107</f>
        <v>51.462046075133301</v>
      </c>
      <c r="G107" s="17">
        <f t="shared" si="14"/>
        <v>6101.8031416304957</v>
      </c>
      <c r="H107" s="19">
        <f t="shared" si="15"/>
        <v>2.6423962554472506E-3</v>
      </c>
      <c r="I107" s="19">
        <f t="shared" si="18"/>
        <v>7.9271887663417517E-4</v>
      </c>
      <c r="J107" s="19">
        <f t="shared" si="19"/>
        <v>1.8335659970160274E-3</v>
      </c>
    </row>
    <row r="108" spans="1:10" x14ac:dyDescent="0.25">
      <c r="A108" s="29">
        <v>104</v>
      </c>
      <c r="B108" s="59" t="s">
        <v>134</v>
      </c>
      <c r="C108" s="17">
        <f>'Participaciones  Tabla I'!C108</f>
        <v>16350</v>
      </c>
      <c r="D108" s="27">
        <f t="shared" si="16"/>
        <v>7.0446870133887831E-3</v>
      </c>
      <c r="E108" s="27">
        <f t="shared" si="17"/>
        <v>4.9312809093721476E-3</v>
      </c>
      <c r="F108" s="20">
        <f>'Participaciones  Tabla I'!X108</f>
        <v>49.328247322259301</v>
      </c>
      <c r="G108" s="17">
        <f t="shared" si="14"/>
        <v>33988.497554522372</v>
      </c>
      <c r="H108" s="19">
        <f t="shared" si="15"/>
        <v>1.4718776824115804E-2</v>
      </c>
      <c r="I108" s="19">
        <f t="shared" si="18"/>
        <v>4.4156330472347408E-3</v>
      </c>
      <c r="J108" s="19">
        <f t="shared" si="19"/>
        <v>9.3469139566068893E-3</v>
      </c>
    </row>
    <row r="109" spans="1:10" x14ac:dyDescent="0.25">
      <c r="A109" s="29">
        <v>105</v>
      </c>
      <c r="B109" s="60" t="s">
        <v>133</v>
      </c>
      <c r="C109" s="17">
        <f>'Participaciones  Tabla I'!C109</f>
        <v>3293</v>
      </c>
      <c r="D109" s="27">
        <f t="shared" si="16"/>
        <v>1.4188473599442974E-3</v>
      </c>
      <c r="E109" s="27">
        <f t="shared" si="17"/>
        <v>9.9319315196100808E-4</v>
      </c>
      <c r="F109" s="20">
        <f>'Participaciones  Tabla I'!X109</f>
        <v>55.812858213195398</v>
      </c>
      <c r="G109" s="17">
        <f t="shared" si="14"/>
        <v>3736.3953508147615</v>
      </c>
      <c r="H109" s="19">
        <f t="shared" si="15"/>
        <v>1.6180523780754445E-3</v>
      </c>
      <c r="I109" s="19">
        <f t="shared" si="18"/>
        <v>4.8541571342263331E-4</v>
      </c>
      <c r="J109" s="19">
        <f t="shared" si="19"/>
        <v>1.4786088653836414E-3</v>
      </c>
    </row>
    <row r="110" spans="1:10" x14ac:dyDescent="0.25">
      <c r="A110" s="29">
        <v>106</v>
      </c>
      <c r="B110" s="59" t="s">
        <v>132</v>
      </c>
      <c r="C110" s="17">
        <f>'Participaciones  Tabla I'!C110</f>
        <v>2215</v>
      </c>
      <c r="D110" s="27">
        <f t="shared" si="16"/>
        <v>9.5437197153860269E-4</v>
      </c>
      <c r="E110" s="27">
        <f t="shared" si="17"/>
        <v>6.6806038007702188E-4</v>
      </c>
      <c r="F110" s="20">
        <f>'Participaciones  Tabla I'!X110</f>
        <v>54.357342749490201</v>
      </c>
      <c r="G110" s="17">
        <f t="shared" si="14"/>
        <v>2982.654533918409</v>
      </c>
      <c r="H110" s="19">
        <f t="shared" si="15"/>
        <v>1.2916436320187068E-3</v>
      </c>
      <c r="I110" s="19">
        <f t="shared" si="18"/>
        <v>3.8749308960561203E-4</v>
      </c>
      <c r="J110" s="19">
        <f t="shared" si="19"/>
        <v>1.0555534696826338E-3</v>
      </c>
    </row>
    <row r="111" spans="1:10" x14ac:dyDescent="0.25">
      <c r="A111" s="58"/>
      <c r="B111" s="56"/>
      <c r="C111" s="56"/>
      <c r="D111" s="56"/>
      <c r="E111" s="57">
        <f t="shared" si="17"/>
        <v>0</v>
      </c>
      <c r="F111" s="56"/>
      <c r="G111" s="56"/>
      <c r="H111" s="56"/>
      <c r="I111" s="55">
        <f t="shared" si="18"/>
        <v>0</v>
      </c>
      <c r="J111" s="55">
        <f t="shared" si="19"/>
        <v>0</v>
      </c>
    </row>
    <row r="112" spans="1:10" x14ac:dyDescent="0.25">
      <c r="A112" s="94" t="s">
        <v>131</v>
      </c>
      <c r="B112" s="94"/>
      <c r="C112" s="53">
        <f t="shared" ref="C112:J112" si="20">SUM(C5:C110)</f>
        <v>2320898</v>
      </c>
      <c r="D112" s="53">
        <f t="shared" si="20"/>
        <v>1</v>
      </c>
      <c r="E112" s="54">
        <f t="shared" si="20"/>
        <v>0.7</v>
      </c>
      <c r="F112" s="53">
        <f t="shared" si="20"/>
        <v>5655.0866771990095</v>
      </c>
      <c r="G112" s="76">
        <f t="shared" si="20"/>
        <v>2309193.0777042778</v>
      </c>
      <c r="H112" s="53">
        <f t="shared" si="20"/>
        <v>0.99999999999999989</v>
      </c>
      <c r="I112" s="54">
        <f t="shared" si="20"/>
        <v>0.30000000000000004</v>
      </c>
      <c r="J112" s="53">
        <f t="shared" si="20"/>
        <v>0.99999999999999978</v>
      </c>
    </row>
    <row r="114" spans="1:7" x14ac:dyDescent="0.25">
      <c r="A114" s="77" t="s">
        <v>264</v>
      </c>
      <c r="C114" s="2"/>
      <c r="D114" s="2"/>
      <c r="E114" s="2"/>
      <c r="F114" s="2"/>
      <c r="G114" s="2"/>
    </row>
    <row r="115" spans="1:7" x14ac:dyDescent="0.25">
      <c r="A115" s="78" t="s">
        <v>251</v>
      </c>
      <c r="C115" s="2"/>
      <c r="D115" s="2"/>
      <c r="E115" s="2"/>
      <c r="F115" s="2"/>
      <c r="G115" s="2"/>
    </row>
    <row r="116" spans="1:7" x14ac:dyDescent="0.25">
      <c r="A116" s="78" t="s">
        <v>252</v>
      </c>
    </row>
  </sheetData>
  <mergeCells count="4">
    <mergeCell ref="A1:J1"/>
    <mergeCell ref="C3:E3"/>
    <mergeCell ref="F3:I3"/>
    <mergeCell ref="A112:B112"/>
  </mergeCells>
  <pageMargins left="0.19685039370078741" right="0.19685039370078741" top="0.31496062992125984" bottom="0.32" header="0.23622047244094491" footer="0.19685039370078741"/>
  <pageSetup scale="83" orientation="landscape" r:id="rId1"/>
  <rowBreaks count="1" manualBreakCount="1">
    <brk id="76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Participaciones  Tabla I</vt:lpstr>
      <vt:lpstr>FOMUN 30% Tabla II</vt:lpstr>
      <vt:lpstr> GASOLINAS  Tabla III</vt:lpstr>
      <vt:lpstr>' GASOLINAS  Tabla III'!Área_de_impresión</vt:lpstr>
      <vt:lpstr>'FOMUN 30% Tabla II'!Área_de_impresión</vt:lpstr>
      <vt:lpstr>'Participaciones  Tabla I'!Área_de_impresión</vt:lpstr>
      <vt:lpstr>' GASOLINAS  Tabla III'!Títulos_a_imprimir</vt:lpstr>
      <vt:lpstr>'FOMUN 30% Tabla II'!Títulos_a_imprimir</vt:lpstr>
      <vt:lpstr>'Participaciones  Tabla 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Miguel Ortíz Jiménez</dc:creator>
  <cp:lastModifiedBy>Jesús Miguel Ortíz Jiménez</cp:lastModifiedBy>
  <cp:lastPrinted>2022-08-04T14:36:32Z</cp:lastPrinted>
  <dcterms:created xsi:type="dcterms:W3CDTF">2021-07-01T18:15:33Z</dcterms:created>
  <dcterms:modified xsi:type="dcterms:W3CDTF">2022-08-04T17:27:40Z</dcterms:modified>
</cp:coreProperties>
</file>