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8.101\Recursos_Federales\MIGUEL ORTIZ\2021\FORMULA PARTICIPACIONES\Ajuste enero 2022\PUBLICACION ACUERDO 2022\"/>
    </mc:Choice>
  </mc:AlternateContent>
  <bookViews>
    <workbookView xWindow="0" yWindow="0" windowWidth="20490" windowHeight="7350"/>
  </bookViews>
  <sheets>
    <sheet name="Participaciones  Tabla I" sheetId="1" r:id="rId1"/>
    <sheet name="FOMUN 30% Tabla II" sheetId="2" r:id="rId2"/>
    <sheet name=" GASOLINAS  Tabla III" sheetId="3" r:id="rId3"/>
  </sheets>
  <definedNames>
    <definedName name="_xlnm.Print_Titles" localSheetId="2">' GASOLINAS  Tabla III'!$1:$4</definedName>
    <definedName name="_xlnm.Print_Titles" localSheetId="1">'FOMUN 30% Tabla II'!$1:$4</definedName>
    <definedName name="_xlnm.Print_Titles" localSheetId="0">'Participaciones  Tabla I'!$3:$4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X112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112" i="1" s="1"/>
  <c r="Z18" i="1" l="1"/>
  <c r="Z30" i="1"/>
  <c r="Z38" i="1"/>
  <c r="Z50" i="1"/>
  <c r="Z54" i="1"/>
  <c r="Z58" i="1"/>
  <c r="Z62" i="1"/>
  <c r="Z66" i="1"/>
  <c r="Z70" i="1"/>
  <c r="Z74" i="1"/>
  <c r="Z78" i="1"/>
  <c r="Z82" i="1"/>
  <c r="Z86" i="1"/>
  <c r="Z90" i="1"/>
  <c r="Z94" i="1"/>
  <c r="Z98" i="1"/>
  <c r="Z102" i="1"/>
  <c r="Z106" i="1"/>
  <c r="Z110" i="1"/>
  <c r="Z5" i="1"/>
  <c r="Z9" i="1"/>
  <c r="Z13" i="1"/>
  <c r="Z17" i="1"/>
  <c r="Z21" i="1"/>
  <c r="Z25" i="1"/>
  <c r="Z29" i="1"/>
  <c r="Z33" i="1"/>
  <c r="Z37" i="1"/>
  <c r="Z41" i="1"/>
  <c r="Z45" i="1"/>
  <c r="Z49" i="1"/>
  <c r="Z53" i="1"/>
  <c r="Z57" i="1"/>
  <c r="Z61" i="1"/>
  <c r="Z65" i="1"/>
  <c r="Z69" i="1"/>
  <c r="Z73" i="1"/>
  <c r="Z77" i="1"/>
  <c r="Z81" i="1"/>
  <c r="Z85" i="1"/>
  <c r="Z89" i="1"/>
  <c r="Z93" i="1"/>
  <c r="Z97" i="1"/>
  <c r="Z101" i="1"/>
  <c r="Z105" i="1"/>
  <c r="Z109" i="1"/>
  <c r="Z6" i="1"/>
  <c r="Z14" i="1"/>
  <c r="Z26" i="1"/>
  <c r="Z42" i="1"/>
  <c r="Z11" i="1"/>
  <c r="Z19" i="1"/>
  <c r="Z23" i="1"/>
  <c r="Z27" i="1"/>
  <c r="Z31" i="1"/>
  <c r="Z35" i="1"/>
  <c r="Z39" i="1"/>
  <c r="Z43" i="1"/>
  <c r="Z47" i="1"/>
  <c r="Z51" i="1"/>
  <c r="Z55" i="1"/>
  <c r="Z59" i="1"/>
  <c r="Z63" i="1"/>
  <c r="Z67" i="1"/>
  <c r="Z71" i="1"/>
  <c r="Z75" i="1"/>
  <c r="Z79" i="1"/>
  <c r="Z83" i="1"/>
  <c r="Z87" i="1"/>
  <c r="Z91" i="1"/>
  <c r="Z95" i="1"/>
  <c r="Z99" i="1"/>
  <c r="Z103" i="1"/>
  <c r="Z107" i="1"/>
  <c r="Z10" i="1"/>
  <c r="Z22" i="1"/>
  <c r="Z34" i="1"/>
  <c r="Z46" i="1"/>
  <c r="Z7" i="1"/>
  <c r="Z15" i="1"/>
  <c r="Z8" i="1"/>
  <c r="Z12" i="1"/>
  <c r="Z16" i="1"/>
  <c r="Z20" i="1"/>
  <c r="Z24" i="1"/>
  <c r="Z28" i="1"/>
  <c r="Z32" i="1"/>
  <c r="Z36" i="1"/>
  <c r="Z40" i="1"/>
  <c r="Z44" i="1"/>
  <c r="Z48" i="1"/>
  <c r="Z52" i="1"/>
  <c r="Z56" i="1"/>
  <c r="Z60" i="1"/>
  <c r="Z64" i="1"/>
  <c r="Z68" i="1"/>
  <c r="Z72" i="1"/>
  <c r="Z76" i="1"/>
  <c r="Z80" i="1"/>
  <c r="Z84" i="1"/>
  <c r="Z88" i="1"/>
  <c r="Z92" i="1"/>
  <c r="Z96" i="1"/>
  <c r="Z100" i="1"/>
  <c r="Z104" i="1"/>
  <c r="Z108" i="1"/>
  <c r="AB5" i="1" l="1"/>
  <c r="C5" i="3" l="1"/>
  <c r="F5" i="3"/>
  <c r="C6" i="3"/>
  <c r="F6" i="3"/>
  <c r="C7" i="3"/>
  <c r="F7" i="3"/>
  <c r="C8" i="3"/>
  <c r="F8" i="3"/>
  <c r="C9" i="3"/>
  <c r="F9" i="3"/>
  <c r="C10" i="3"/>
  <c r="F10" i="3"/>
  <c r="C11" i="3"/>
  <c r="F11" i="3"/>
  <c r="C12" i="3"/>
  <c r="F12" i="3"/>
  <c r="C13" i="3"/>
  <c r="F13" i="3"/>
  <c r="C14" i="3"/>
  <c r="F14" i="3"/>
  <c r="C15" i="3"/>
  <c r="F15" i="3"/>
  <c r="C16" i="3"/>
  <c r="F16" i="3"/>
  <c r="C17" i="3"/>
  <c r="F17" i="3"/>
  <c r="C18" i="3"/>
  <c r="F18" i="3"/>
  <c r="C19" i="3"/>
  <c r="F19" i="3"/>
  <c r="C20" i="3"/>
  <c r="F2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31" i="3"/>
  <c r="F31" i="3"/>
  <c r="C32" i="3"/>
  <c r="F32" i="3"/>
  <c r="C33" i="3"/>
  <c r="F33" i="3"/>
  <c r="C34" i="3"/>
  <c r="F34" i="3"/>
  <c r="C35" i="3"/>
  <c r="F35" i="3"/>
  <c r="C36" i="3"/>
  <c r="F36" i="3"/>
  <c r="C37" i="3"/>
  <c r="F37" i="3"/>
  <c r="C38" i="3"/>
  <c r="F38" i="3"/>
  <c r="C39" i="3"/>
  <c r="F39" i="3"/>
  <c r="C40" i="3"/>
  <c r="F40" i="3"/>
  <c r="C41" i="3"/>
  <c r="F41" i="3"/>
  <c r="C42" i="3"/>
  <c r="F42" i="3"/>
  <c r="C43" i="3"/>
  <c r="F43" i="3"/>
  <c r="C44" i="3"/>
  <c r="F44" i="3"/>
  <c r="C45" i="3"/>
  <c r="F45" i="3"/>
  <c r="C46" i="3"/>
  <c r="F46" i="3"/>
  <c r="C47" i="3"/>
  <c r="F47" i="3"/>
  <c r="C48" i="3"/>
  <c r="F48" i="3"/>
  <c r="C49" i="3"/>
  <c r="F49" i="3"/>
  <c r="C50" i="3"/>
  <c r="F50" i="3"/>
  <c r="C51" i="3"/>
  <c r="F51" i="3"/>
  <c r="C52" i="3"/>
  <c r="F52" i="3"/>
  <c r="C53" i="3"/>
  <c r="F53" i="3"/>
  <c r="C54" i="3"/>
  <c r="F54" i="3"/>
  <c r="C55" i="3"/>
  <c r="F55" i="3"/>
  <c r="C56" i="3"/>
  <c r="F56" i="3"/>
  <c r="C57" i="3"/>
  <c r="F57" i="3"/>
  <c r="C58" i="3"/>
  <c r="F58" i="3"/>
  <c r="C59" i="3"/>
  <c r="F59" i="3"/>
  <c r="C60" i="3"/>
  <c r="F60" i="3"/>
  <c r="C61" i="3"/>
  <c r="F61" i="3"/>
  <c r="C62" i="3"/>
  <c r="F62" i="3"/>
  <c r="C63" i="3"/>
  <c r="F63" i="3"/>
  <c r="C64" i="3"/>
  <c r="F64" i="3"/>
  <c r="C65" i="3"/>
  <c r="F65" i="3"/>
  <c r="C66" i="3"/>
  <c r="F66" i="3"/>
  <c r="C67" i="3"/>
  <c r="F67" i="3"/>
  <c r="C68" i="3"/>
  <c r="F68" i="3"/>
  <c r="C69" i="3"/>
  <c r="F69" i="3"/>
  <c r="C70" i="3"/>
  <c r="F70" i="3"/>
  <c r="C71" i="3"/>
  <c r="F71" i="3"/>
  <c r="C72" i="3"/>
  <c r="F72" i="3"/>
  <c r="C73" i="3"/>
  <c r="F73" i="3"/>
  <c r="C74" i="3"/>
  <c r="F74" i="3"/>
  <c r="C75" i="3"/>
  <c r="F75" i="3"/>
  <c r="C76" i="3"/>
  <c r="F76" i="3"/>
  <c r="C77" i="3"/>
  <c r="F77" i="3"/>
  <c r="C78" i="3"/>
  <c r="F78" i="3"/>
  <c r="C79" i="3"/>
  <c r="F79" i="3"/>
  <c r="C80" i="3"/>
  <c r="F80" i="3"/>
  <c r="C81" i="3"/>
  <c r="F81" i="3"/>
  <c r="C82" i="3"/>
  <c r="F82" i="3"/>
  <c r="C83" i="3"/>
  <c r="F83" i="3"/>
  <c r="C84" i="3"/>
  <c r="F84" i="3"/>
  <c r="C85" i="3"/>
  <c r="F85" i="3"/>
  <c r="C86" i="3"/>
  <c r="F86" i="3"/>
  <c r="C87" i="3"/>
  <c r="F87" i="3"/>
  <c r="C88" i="3"/>
  <c r="F88" i="3"/>
  <c r="C89" i="3"/>
  <c r="F89" i="3"/>
  <c r="C90" i="3"/>
  <c r="F90" i="3"/>
  <c r="C91" i="3"/>
  <c r="F91" i="3"/>
  <c r="C92" i="3"/>
  <c r="F92" i="3"/>
  <c r="C93" i="3"/>
  <c r="F93" i="3"/>
  <c r="C94" i="3"/>
  <c r="F94" i="3"/>
  <c r="C95" i="3"/>
  <c r="F95" i="3"/>
  <c r="C96" i="3"/>
  <c r="F96" i="3"/>
  <c r="C97" i="3"/>
  <c r="F97" i="3"/>
  <c r="C98" i="3"/>
  <c r="F98" i="3"/>
  <c r="C99" i="3"/>
  <c r="F99" i="3"/>
  <c r="C100" i="3"/>
  <c r="F100" i="3"/>
  <c r="C101" i="3"/>
  <c r="F101" i="3"/>
  <c r="C102" i="3"/>
  <c r="F102" i="3"/>
  <c r="C103" i="3"/>
  <c r="F103" i="3"/>
  <c r="C104" i="3"/>
  <c r="F104" i="3"/>
  <c r="C105" i="3"/>
  <c r="F105" i="3"/>
  <c r="C106" i="3"/>
  <c r="F106" i="3"/>
  <c r="C107" i="3"/>
  <c r="F107" i="3"/>
  <c r="C108" i="3"/>
  <c r="F108" i="3"/>
  <c r="C109" i="3"/>
  <c r="F109" i="3"/>
  <c r="C110" i="3"/>
  <c r="F110" i="3"/>
  <c r="E111" i="3"/>
  <c r="I111" i="3"/>
  <c r="D5" i="2"/>
  <c r="I5" i="2"/>
  <c r="N5" i="2"/>
  <c r="Q5" i="2"/>
  <c r="R5" i="2"/>
  <c r="Y5" i="2"/>
  <c r="AC5" i="2"/>
  <c r="D6" i="2"/>
  <c r="I6" i="2"/>
  <c r="N6" i="2"/>
  <c r="Q6" i="2"/>
  <c r="R6" i="2"/>
  <c r="Y6" i="2"/>
  <c r="AC6" i="2"/>
  <c r="D7" i="2"/>
  <c r="I7" i="2"/>
  <c r="N7" i="2"/>
  <c r="Q7" i="2"/>
  <c r="R7" i="2"/>
  <c r="Y7" i="2"/>
  <c r="AC7" i="2"/>
  <c r="D8" i="2"/>
  <c r="I8" i="2"/>
  <c r="N8" i="2"/>
  <c r="Q8" i="2"/>
  <c r="R8" i="2"/>
  <c r="Y8" i="2"/>
  <c r="AC8" i="2"/>
  <c r="D9" i="2"/>
  <c r="I9" i="2"/>
  <c r="N9" i="2"/>
  <c r="Q9" i="2"/>
  <c r="R9" i="2"/>
  <c r="Y9" i="2"/>
  <c r="AC9" i="2"/>
  <c r="D10" i="2"/>
  <c r="I10" i="2"/>
  <c r="N10" i="2"/>
  <c r="Q10" i="2"/>
  <c r="R10" i="2"/>
  <c r="Y10" i="2"/>
  <c r="AC10" i="2"/>
  <c r="D11" i="2"/>
  <c r="I11" i="2"/>
  <c r="N11" i="2"/>
  <c r="Q11" i="2"/>
  <c r="R11" i="2"/>
  <c r="Y11" i="2"/>
  <c r="AC11" i="2"/>
  <c r="D12" i="2"/>
  <c r="I12" i="2"/>
  <c r="N12" i="2"/>
  <c r="Q12" i="2"/>
  <c r="R12" i="2"/>
  <c r="Y12" i="2"/>
  <c r="AC12" i="2"/>
  <c r="D13" i="2"/>
  <c r="I13" i="2"/>
  <c r="N13" i="2"/>
  <c r="Q13" i="2"/>
  <c r="R13" i="2"/>
  <c r="Y13" i="2"/>
  <c r="AC13" i="2"/>
  <c r="D14" i="2"/>
  <c r="I14" i="2"/>
  <c r="N14" i="2"/>
  <c r="Q14" i="2"/>
  <c r="R14" i="2"/>
  <c r="Y14" i="2"/>
  <c r="AC14" i="2"/>
  <c r="D15" i="2"/>
  <c r="I15" i="2"/>
  <c r="N15" i="2"/>
  <c r="Q15" i="2"/>
  <c r="R15" i="2"/>
  <c r="Y15" i="2"/>
  <c r="AC15" i="2"/>
  <c r="D16" i="2"/>
  <c r="I16" i="2"/>
  <c r="N16" i="2"/>
  <c r="Q16" i="2"/>
  <c r="R16" i="2"/>
  <c r="Y16" i="2"/>
  <c r="AC16" i="2"/>
  <c r="D17" i="2"/>
  <c r="I17" i="2"/>
  <c r="N17" i="2"/>
  <c r="Q17" i="2"/>
  <c r="R17" i="2"/>
  <c r="Y17" i="2"/>
  <c r="AC17" i="2"/>
  <c r="D18" i="2"/>
  <c r="I18" i="2"/>
  <c r="N18" i="2"/>
  <c r="Q18" i="2"/>
  <c r="R18" i="2"/>
  <c r="Y18" i="2"/>
  <c r="AC18" i="2"/>
  <c r="D19" i="2"/>
  <c r="I19" i="2"/>
  <c r="N19" i="2"/>
  <c r="Q19" i="2"/>
  <c r="R19" i="2"/>
  <c r="Y19" i="2"/>
  <c r="AC19" i="2"/>
  <c r="D20" i="2"/>
  <c r="I20" i="2"/>
  <c r="N20" i="2"/>
  <c r="Q20" i="2"/>
  <c r="R20" i="2"/>
  <c r="Y20" i="2"/>
  <c r="AC20" i="2"/>
  <c r="D21" i="2"/>
  <c r="I21" i="2"/>
  <c r="N21" i="2"/>
  <c r="Q21" i="2"/>
  <c r="R21" i="2"/>
  <c r="Y21" i="2"/>
  <c r="AC21" i="2"/>
  <c r="D22" i="2"/>
  <c r="I22" i="2"/>
  <c r="N22" i="2"/>
  <c r="Q22" i="2"/>
  <c r="R22" i="2"/>
  <c r="Y22" i="2"/>
  <c r="AC22" i="2"/>
  <c r="D23" i="2"/>
  <c r="I23" i="2"/>
  <c r="N23" i="2"/>
  <c r="Q23" i="2"/>
  <c r="R23" i="2"/>
  <c r="Y23" i="2"/>
  <c r="AC23" i="2"/>
  <c r="D24" i="2"/>
  <c r="I24" i="2"/>
  <c r="N24" i="2"/>
  <c r="Q24" i="2"/>
  <c r="R24" i="2"/>
  <c r="Y24" i="2"/>
  <c r="AC24" i="2"/>
  <c r="D25" i="2"/>
  <c r="I25" i="2"/>
  <c r="N25" i="2"/>
  <c r="Q25" i="2"/>
  <c r="R25" i="2"/>
  <c r="Y25" i="2"/>
  <c r="AC25" i="2"/>
  <c r="D26" i="2"/>
  <c r="I26" i="2"/>
  <c r="N26" i="2"/>
  <c r="Q26" i="2"/>
  <c r="R26" i="2"/>
  <c r="Y26" i="2"/>
  <c r="AC26" i="2"/>
  <c r="D27" i="2"/>
  <c r="I27" i="2"/>
  <c r="N27" i="2"/>
  <c r="Q27" i="2"/>
  <c r="R27" i="2"/>
  <c r="Y27" i="2"/>
  <c r="AC27" i="2"/>
  <c r="D28" i="2"/>
  <c r="I28" i="2"/>
  <c r="N28" i="2"/>
  <c r="Q28" i="2"/>
  <c r="R28" i="2"/>
  <c r="Y28" i="2"/>
  <c r="AC28" i="2"/>
  <c r="D29" i="2"/>
  <c r="I29" i="2"/>
  <c r="N29" i="2"/>
  <c r="Q29" i="2"/>
  <c r="R29" i="2"/>
  <c r="Y29" i="2"/>
  <c r="AC29" i="2"/>
  <c r="D30" i="2"/>
  <c r="I30" i="2"/>
  <c r="N30" i="2"/>
  <c r="Q30" i="2"/>
  <c r="R30" i="2"/>
  <c r="Y30" i="2"/>
  <c r="AC30" i="2"/>
  <c r="D31" i="2"/>
  <c r="I31" i="2"/>
  <c r="N31" i="2"/>
  <c r="Q31" i="2"/>
  <c r="R31" i="2"/>
  <c r="Y31" i="2"/>
  <c r="AC31" i="2"/>
  <c r="D32" i="2"/>
  <c r="I32" i="2"/>
  <c r="N32" i="2"/>
  <c r="Q32" i="2"/>
  <c r="R32" i="2"/>
  <c r="Y32" i="2"/>
  <c r="AC32" i="2"/>
  <c r="D33" i="2"/>
  <c r="I33" i="2"/>
  <c r="N33" i="2"/>
  <c r="Q33" i="2"/>
  <c r="R33" i="2"/>
  <c r="Y33" i="2"/>
  <c r="AC33" i="2"/>
  <c r="D34" i="2"/>
  <c r="I34" i="2"/>
  <c r="N34" i="2"/>
  <c r="Q34" i="2"/>
  <c r="R34" i="2"/>
  <c r="Y34" i="2"/>
  <c r="AC34" i="2"/>
  <c r="D35" i="2"/>
  <c r="I35" i="2"/>
  <c r="N35" i="2"/>
  <c r="Q35" i="2"/>
  <c r="R35" i="2"/>
  <c r="Y35" i="2"/>
  <c r="AC35" i="2"/>
  <c r="D36" i="2"/>
  <c r="I36" i="2"/>
  <c r="N36" i="2"/>
  <c r="Q36" i="2"/>
  <c r="R36" i="2"/>
  <c r="Y36" i="2"/>
  <c r="AC36" i="2"/>
  <c r="D37" i="2"/>
  <c r="I37" i="2"/>
  <c r="N37" i="2"/>
  <c r="Q37" i="2"/>
  <c r="R37" i="2"/>
  <c r="Y37" i="2"/>
  <c r="AC37" i="2"/>
  <c r="D38" i="2"/>
  <c r="I38" i="2"/>
  <c r="N38" i="2"/>
  <c r="Q38" i="2"/>
  <c r="R38" i="2"/>
  <c r="Y38" i="2"/>
  <c r="AC38" i="2"/>
  <c r="D39" i="2"/>
  <c r="I39" i="2"/>
  <c r="N39" i="2"/>
  <c r="Q39" i="2"/>
  <c r="R39" i="2"/>
  <c r="Y39" i="2"/>
  <c r="AC39" i="2"/>
  <c r="D40" i="2"/>
  <c r="I40" i="2"/>
  <c r="N40" i="2"/>
  <c r="Q40" i="2"/>
  <c r="R40" i="2"/>
  <c r="Y40" i="2"/>
  <c r="AC40" i="2"/>
  <c r="D41" i="2"/>
  <c r="I41" i="2"/>
  <c r="N41" i="2"/>
  <c r="Q41" i="2"/>
  <c r="R41" i="2"/>
  <c r="Y41" i="2"/>
  <c r="AC41" i="2"/>
  <c r="D42" i="2"/>
  <c r="I42" i="2"/>
  <c r="N42" i="2"/>
  <c r="Q42" i="2"/>
  <c r="R42" i="2"/>
  <c r="Y42" i="2"/>
  <c r="AC42" i="2"/>
  <c r="D43" i="2"/>
  <c r="I43" i="2"/>
  <c r="N43" i="2"/>
  <c r="Q43" i="2"/>
  <c r="R43" i="2"/>
  <c r="Y43" i="2"/>
  <c r="AC43" i="2"/>
  <c r="D44" i="2"/>
  <c r="I44" i="2"/>
  <c r="N44" i="2"/>
  <c r="Q44" i="2"/>
  <c r="R44" i="2"/>
  <c r="Y44" i="2"/>
  <c r="AC44" i="2"/>
  <c r="D45" i="2"/>
  <c r="I45" i="2"/>
  <c r="N45" i="2"/>
  <c r="Q45" i="2"/>
  <c r="R45" i="2"/>
  <c r="Y45" i="2"/>
  <c r="AC45" i="2"/>
  <c r="D46" i="2"/>
  <c r="I46" i="2"/>
  <c r="N46" i="2"/>
  <c r="Q46" i="2"/>
  <c r="R46" i="2"/>
  <c r="Y46" i="2"/>
  <c r="AC46" i="2"/>
  <c r="D47" i="2"/>
  <c r="I47" i="2"/>
  <c r="N47" i="2"/>
  <c r="Q47" i="2"/>
  <c r="R47" i="2"/>
  <c r="Y47" i="2"/>
  <c r="AC47" i="2"/>
  <c r="D48" i="2"/>
  <c r="I48" i="2"/>
  <c r="N48" i="2"/>
  <c r="Q48" i="2"/>
  <c r="R48" i="2"/>
  <c r="Y48" i="2"/>
  <c r="AC48" i="2"/>
  <c r="D49" i="2"/>
  <c r="I49" i="2"/>
  <c r="N49" i="2"/>
  <c r="Q49" i="2"/>
  <c r="R49" i="2"/>
  <c r="Y49" i="2"/>
  <c r="AC49" i="2"/>
  <c r="D50" i="2"/>
  <c r="I50" i="2"/>
  <c r="N50" i="2"/>
  <c r="Q50" i="2"/>
  <c r="R50" i="2"/>
  <c r="Y50" i="2"/>
  <c r="AC50" i="2"/>
  <c r="D51" i="2"/>
  <c r="I51" i="2"/>
  <c r="N51" i="2"/>
  <c r="Q51" i="2"/>
  <c r="R51" i="2"/>
  <c r="Y51" i="2"/>
  <c r="AC51" i="2"/>
  <c r="D52" i="2"/>
  <c r="I52" i="2"/>
  <c r="N52" i="2"/>
  <c r="Q52" i="2"/>
  <c r="R52" i="2"/>
  <c r="Y52" i="2"/>
  <c r="AC52" i="2"/>
  <c r="D53" i="2"/>
  <c r="I53" i="2"/>
  <c r="N53" i="2"/>
  <c r="Q53" i="2"/>
  <c r="R53" i="2"/>
  <c r="Y53" i="2"/>
  <c r="AC53" i="2"/>
  <c r="D54" i="2"/>
  <c r="I54" i="2"/>
  <c r="N54" i="2"/>
  <c r="Q54" i="2"/>
  <c r="R54" i="2"/>
  <c r="Y54" i="2"/>
  <c r="AC54" i="2"/>
  <c r="D55" i="2"/>
  <c r="I55" i="2"/>
  <c r="N55" i="2"/>
  <c r="Q55" i="2"/>
  <c r="R55" i="2"/>
  <c r="Y55" i="2"/>
  <c r="AC55" i="2"/>
  <c r="D56" i="2"/>
  <c r="I56" i="2"/>
  <c r="N56" i="2"/>
  <c r="Q56" i="2"/>
  <c r="R56" i="2"/>
  <c r="Y56" i="2"/>
  <c r="AC56" i="2"/>
  <c r="D57" i="2"/>
  <c r="I57" i="2"/>
  <c r="N57" i="2"/>
  <c r="Q57" i="2"/>
  <c r="R57" i="2"/>
  <c r="Y57" i="2"/>
  <c r="AC57" i="2"/>
  <c r="D58" i="2"/>
  <c r="I58" i="2"/>
  <c r="N58" i="2"/>
  <c r="Q58" i="2"/>
  <c r="R58" i="2"/>
  <c r="Y58" i="2"/>
  <c r="AC58" i="2"/>
  <c r="D59" i="2"/>
  <c r="I59" i="2"/>
  <c r="N59" i="2"/>
  <c r="Q59" i="2"/>
  <c r="R59" i="2"/>
  <c r="Y59" i="2"/>
  <c r="AC59" i="2"/>
  <c r="D60" i="2"/>
  <c r="I60" i="2"/>
  <c r="N60" i="2"/>
  <c r="Q60" i="2"/>
  <c r="R60" i="2"/>
  <c r="Y60" i="2"/>
  <c r="AC60" i="2"/>
  <c r="D61" i="2"/>
  <c r="I61" i="2"/>
  <c r="N61" i="2"/>
  <c r="Q61" i="2"/>
  <c r="R61" i="2"/>
  <c r="Y61" i="2"/>
  <c r="AC61" i="2"/>
  <c r="D62" i="2"/>
  <c r="I62" i="2"/>
  <c r="N62" i="2"/>
  <c r="Q62" i="2"/>
  <c r="R62" i="2"/>
  <c r="Y62" i="2"/>
  <c r="AC62" i="2"/>
  <c r="D63" i="2"/>
  <c r="I63" i="2"/>
  <c r="N63" i="2"/>
  <c r="Q63" i="2"/>
  <c r="R63" i="2"/>
  <c r="Y63" i="2"/>
  <c r="AC63" i="2"/>
  <c r="D64" i="2"/>
  <c r="I64" i="2"/>
  <c r="N64" i="2"/>
  <c r="Q64" i="2"/>
  <c r="R64" i="2"/>
  <c r="Y64" i="2"/>
  <c r="AC64" i="2"/>
  <c r="D65" i="2"/>
  <c r="I65" i="2"/>
  <c r="N65" i="2"/>
  <c r="Q65" i="2"/>
  <c r="R65" i="2"/>
  <c r="Y65" i="2"/>
  <c r="AC65" i="2"/>
  <c r="D66" i="2"/>
  <c r="I66" i="2"/>
  <c r="N66" i="2"/>
  <c r="Q66" i="2"/>
  <c r="R66" i="2"/>
  <c r="Y66" i="2"/>
  <c r="AC66" i="2"/>
  <c r="D67" i="2"/>
  <c r="I67" i="2"/>
  <c r="N67" i="2"/>
  <c r="Q67" i="2"/>
  <c r="R67" i="2"/>
  <c r="Y67" i="2"/>
  <c r="AC67" i="2"/>
  <c r="D68" i="2"/>
  <c r="I68" i="2"/>
  <c r="N68" i="2"/>
  <c r="Q68" i="2"/>
  <c r="R68" i="2"/>
  <c r="Y68" i="2"/>
  <c r="AC68" i="2"/>
  <c r="D69" i="2"/>
  <c r="I69" i="2"/>
  <c r="N69" i="2"/>
  <c r="Q69" i="2"/>
  <c r="R69" i="2"/>
  <c r="Y69" i="2"/>
  <c r="AC69" i="2"/>
  <c r="D70" i="2"/>
  <c r="I70" i="2"/>
  <c r="N70" i="2"/>
  <c r="Q70" i="2"/>
  <c r="R70" i="2"/>
  <c r="Y70" i="2"/>
  <c r="AC70" i="2"/>
  <c r="D71" i="2"/>
  <c r="I71" i="2"/>
  <c r="N71" i="2"/>
  <c r="Q71" i="2"/>
  <c r="R71" i="2"/>
  <c r="Y71" i="2"/>
  <c r="AC71" i="2"/>
  <c r="D72" i="2"/>
  <c r="I72" i="2"/>
  <c r="N72" i="2"/>
  <c r="Q72" i="2"/>
  <c r="R72" i="2"/>
  <c r="Y72" i="2"/>
  <c r="AC72" i="2"/>
  <c r="D73" i="2"/>
  <c r="I73" i="2"/>
  <c r="N73" i="2"/>
  <c r="Q73" i="2"/>
  <c r="R73" i="2"/>
  <c r="Y73" i="2"/>
  <c r="AC73" i="2"/>
  <c r="D74" i="2"/>
  <c r="I74" i="2"/>
  <c r="N74" i="2"/>
  <c r="Q74" i="2"/>
  <c r="R74" i="2"/>
  <c r="Y74" i="2"/>
  <c r="AC74" i="2"/>
  <c r="D75" i="2"/>
  <c r="I75" i="2"/>
  <c r="N75" i="2"/>
  <c r="Q75" i="2"/>
  <c r="R75" i="2"/>
  <c r="Y75" i="2"/>
  <c r="AC75" i="2"/>
  <c r="D76" i="2"/>
  <c r="I76" i="2"/>
  <c r="N76" i="2"/>
  <c r="Q76" i="2"/>
  <c r="R76" i="2"/>
  <c r="Y76" i="2"/>
  <c r="AC76" i="2"/>
  <c r="D77" i="2"/>
  <c r="I77" i="2"/>
  <c r="N77" i="2"/>
  <c r="Q77" i="2"/>
  <c r="R77" i="2"/>
  <c r="Y77" i="2"/>
  <c r="AC77" i="2"/>
  <c r="D78" i="2"/>
  <c r="I78" i="2"/>
  <c r="N78" i="2"/>
  <c r="Q78" i="2"/>
  <c r="R78" i="2"/>
  <c r="Y78" i="2"/>
  <c r="AC78" i="2"/>
  <c r="D79" i="2"/>
  <c r="I79" i="2"/>
  <c r="N79" i="2"/>
  <c r="Q79" i="2"/>
  <c r="R79" i="2"/>
  <c r="Y79" i="2"/>
  <c r="AC79" i="2"/>
  <c r="D80" i="2"/>
  <c r="I80" i="2"/>
  <c r="N80" i="2"/>
  <c r="Q80" i="2"/>
  <c r="R80" i="2"/>
  <c r="Y80" i="2"/>
  <c r="AC80" i="2"/>
  <c r="D81" i="2"/>
  <c r="I81" i="2"/>
  <c r="N81" i="2"/>
  <c r="Q81" i="2"/>
  <c r="R81" i="2"/>
  <c r="Y81" i="2"/>
  <c r="AC81" i="2"/>
  <c r="D82" i="2"/>
  <c r="I82" i="2"/>
  <c r="N82" i="2"/>
  <c r="Q82" i="2"/>
  <c r="R82" i="2"/>
  <c r="Y82" i="2"/>
  <c r="AC82" i="2"/>
  <c r="D83" i="2"/>
  <c r="I83" i="2"/>
  <c r="N83" i="2"/>
  <c r="Q83" i="2"/>
  <c r="R83" i="2"/>
  <c r="Y83" i="2"/>
  <c r="AC83" i="2"/>
  <c r="D84" i="2"/>
  <c r="I84" i="2"/>
  <c r="N84" i="2"/>
  <c r="Q84" i="2"/>
  <c r="R84" i="2"/>
  <c r="Y84" i="2"/>
  <c r="AC84" i="2"/>
  <c r="G86" i="2"/>
  <c r="H86" i="2"/>
  <c r="L86" i="2"/>
  <c r="M86" i="2"/>
  <c r="Z80" i="2" l="1"/>
  <c r="Z68" i="2"/>
  <c r="Z64" i="2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6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7" i="3"/>
  <c r="G5" i="3"/>
  <c r="AM84" i="2"/>
  <c r="Z84" i="2"/>
  <c r="AM56" i="2"/>
  <c r="Z56" i="2"/>
  <c r="AM48" i="2"/>
  <c r="Z48" i="2"/>
  <c r="AM44" i="2"/>
  <c r="Z44" i="2"/>
  <c r="AM40" i="2"/>
  <c r="Z40" i="2"/>
  <c r="AM28" i="2"/>
  <c r="Z28" i="2"/>
  <c r="AM20" i="2"/>
  <c r="Z20" i="2"/>
  <c r="AM16" i="2"/>
  <c r="Z16" i="2"/>
  <c r="AM12" i="2"/>
  <c r="Z12" i="2"/>
  <c r="AM81" i="2"/>
  <c r="Z81" i="2"/>
  <c r="AM77" i="2"/>
  <c r="Z77" i="2"/>
  <c r="Z73" i="2"/>
  <c r="Z69" i="2"/>
  <c r="AM65" i="2"/>
  <c r="Z65" i="2"/>
  <c r="AM61" i="2"/>
  <c r="Z61" i="2"/>
  <c r="AM57" i="2"/>
  <c r="Z57" i="2"/>
  <c r="AM53" i="2"/>
  <c r="Z53" i="2"/>
  <c r="AM49" i="2"/>
  <c r="Z49" i="2"/>
  <c r="AM45" i="2"/>
  <c r="Z45" i="2"/>
  <c r="AM41" i="2"/>
  <c r="Z41" i="2"/>
  <c r="AM37" i="2"/>
  <c r="Z37" i="2"/>
  <c r="AM33" i="2"/>
  <c r="Z33" i="2"/>
  <c r="AM29" i="2"/>
  <c r="Z29" i="2"/>
  <c r="AM25" i="2"/>
  <c r="Z25" i="2"/>
  <c r="AM21" i="2"/>
  <c r="Z21" i="2"/>
  <c r="AM17" i="2"/>
  <c r="Z17" i="2"/>
  <c r="AM13" i="2"/>
  <c r="Z13" i="2"/>
  <c r="AM9" i="2"/>
  <c r="Z9" i="2"/>
  <c r="AM5" i="2"/>
  <c r="Z5" i="2"/>
  <c r="AM32" i="2"/>
  <c r="Z32" i="2"/>
  <c r="AM24" i="2"/>
  <c r="Z24" i="2"/>
  <c r="AM8" i="2"/>
  <c r="Z8" i="2"/>
  <c r="AM78" i="2"/>
  <c r="Z78" i="2"/>
  <c r="AM74" i="2"/>
  <c r="Z74" i="2"/>
  <c r="AM70" i="2"/>
  <c r="Z70" i="2"/>
  <c r="AM66" i="2"/>
  <c r="Z66" i="2"/>
  <c r="AM62" i="2"/>
  <c r="Z62" i="2"/>
  <c r="AM58" i="2"/>
  <c r="Z58" i="2"/>
  <c r="AM54" i="2"/>
  <c r="Z54" i="2"/>
  <c r="AM50" i="2"/>
  <c r="Z50" i="2"/>
  <c r="AM46" i="2"/>
  <c r="Z46" i="2"/>
  <c r="AM42" i="2"/>
  <c r="Z42" i="2"/>
  <c r="AM38" i="2"/>
  <c r="Z38" i="2"/>
  <c r="AM34" i="2"/>
  <c r="Z34" i="2"/>
  <c r="AM30" i="2"/>
  <c r="Z30" i="2"/>
  <c r="AM26" i="2"/>
  <c r="Z26" i="2"/>
  <c r="AM22" i="2"/>
  <c r="Z22" i="2"/>
  <c r="AM18" i="2"/>
  <c r="Z18" i="2"/>
  <c r="AM14" i="2"/>
  <c r="Z14" i="2"/>
  <c r="AM10" i="2"/>
  <c r="Z10" i="2"/>
  <c r="AM6" i="2"/>
  <c r="Z6" i="2"/>
  <c r="AM76" i="2"/>
  <c r="Z76" i="2"/>
  <c r="AM72" i="2"/>
  <c r="Z72" i="2"/>
  <c r="AM60" i="2"/>
  <c r="Z60" i="2"/>
  <c r="AM52" i="2"/>
  <c r="AO52" i="2" s="1"/>
  <c r="Z52" i="2"/>
  <c r="AM36" i="2"/>
  <c r="Z36" i="2"/>
  <c r="AM82" i="2"/>
  <c r="Z82" i="2"/>
  <c r="AM83" i="2"/>
  <c r="Z83" i="2"/>
  <c r="Z79" i="2"/>
  <c r="Z75" i="2"/>
  <c r="AM71" i="2"/>
  <c r="Z71" i="2"/>
  <c r="AM67" i="2"/>
  <c r="Z67" i="2"/>
  <c r="Z63" i="2"/>
  <c r="Z59" i="2"/>
  <c r="AM55" i="2"/>
  <c r="Z55" i="2"/>
  <c r="AM51" i="2"/>
  <c r="Z51" i="2"/>
  <c r="AM47" i="2"/>
  <c r="Z47" i="2"/>
  <c r="AM43" i="2"/>
  <c r="Z43" i="2"/>
  <c r="AM39" i="2"/>
  <c r="Z39" i="2"/>
  <c r="AM35" i="2"/>
  <c r="Z35" i="2"/>
  <c r="AM31" i="2"/>
  <c r="Z31" i="2"/>
  <c r="Z27" i="2"/>
  <c r="AM23" i="2"/>
  <c r="Z23" i="2"/>
  <c r="AM19" i="2"/>
  <c r="Z19" i="2"/>
  <c r="AM15" i="2"/>
  <c r="Z15" i="2"/>
  <c r="AM11" i="2"/>
  <c r="Z11" i="2"/>
  <c r="AM7" i="2"/>
  <c r="Z7" i="2"/>
  <c r="AJ57" i="2"/>
  <c r="AO57" i="2" s="1"/>
  <c r="AJ53" i="2"/>
  <c r="AJ58" i="2"/>
  <c r="AJ54" i="2"/>
  <c r="AO54" i="2" s="1"/>
  <c r="AJ55" i="2"/>
  <c r="AO55" i="2" s="1"/>
  <c r="AJ56" i="2"/>
  <c r="AJ52" i="2"/>
  <c r="AJ48" i="2"/>
  <c r="AO48" i="2" s="1"/>
  <c r="Z86" i="2"/>
  <c r="S30" i="2"/>
  <c r="S77" i="2"/>
  <c r="S73" i="2"/>
  <c r="S61" i="2"/>
  <c r="S13" i="2"/>
  <c r="S9" i="2"/>
  <c r="AC86" i="2"/>
  <c r="S5" i="2"/>
  <c r="S58" i="2"/>
  <c r="S31" i="2"/>
  <c r="J111" i="3"/>
  <c r="S62" i="2"/>
  <c r="S18" i="2"/>
  <c r="S14" i="2"/>
  <c r="S67" i="2"/>
  <c r="S63" i="2"/>
  <c r="S23" i="2"/>
  <c r="S72" i="2"/>
  <c r="AO58" i="2"/>
  <c r="S78" i="2"/>
  <c r="S68" i="2"/>
  <c r="S24" i="2"/>
  <c r="S10" i="2"/>
  <c r="S83" i="2"/>
  <c r="S79" i="2"/>
  <c r="S69" i="2"/>
  <c r="S65" i="2"/>
  <c r="S47" i="2"/>
  <c r="S17" i="2"/>
  <c r="S82" i="2"/>
  <c r="S84" i="2"/>
  <c r="S80" i="2"/>
  <c r="S76" i="2"/>
  <c r="S66" i="2"/>
  <c r="S55" i="2"/>
  <c r="S54" i="2"/>
  <c r="AJ74" i="2"/>
  <c r="AO74" i="2" s="1"/>
  <c r="AJ63" i="2"/>
  <c r="AJ61" i="2"/>
  <c r="AJ59" i="2"/>
  <c r="AJ50" i="2"/>
  <c r="AO50" i="2" s="1"/>
  <c r="AJ45" i="2"/>
  <c r="AJ37" i="2"/>
  <c r="AJ32" i="2"/>
  <c r="AO32" i="2" s="1"/>
  <c r="AJ21" i="2"/>
  <c r="AO21" i="2" s="1"/>
  <c r="AJ14" i="2"/>
  <c r="AJ12" i="2"/>
  <c r="AO12" i="2" s="1"/>
  <c r="AJ8" i="2"/>
  <c r="AO8" i="2" s="1"/>
  <c r="AJ79" i="2"/>
  <c r="AJ77" i="2"/>
  <c r="AO77" i="2" s="1"/>
  <c r="S70" i="2"/>
  <c r="AJ67" i="2"/>
  <c r="AO67" i="2" s="1"/>
  <c r="AJ64" i="2"/>
  <c r="AM59" i="2"/>
  <c r="AJ46" i="2"/>
  <c r="AJ38" i="2"/>
  <c r="AO38" i="2" s="1"/>
  <c r="AJ27" i="2"/>
  <c r="S25" i="2"/>
  <c r="AJ22" i="2"/>
  <c r="AJ84" i="2"/>
  <c r="AO84" i="2" s="1"/>
  <c r="AJ82" i="2"/>
  <c r="AO82" i="2" s="1"/>
  <c r="S74" i="2"/>
  <c r="S71" i="2"/>
  <c r="AJ69" i="2"/>
  <c r="AJ65" i="2"/>
  <c r="AO65" i="2" s="1"/>
  <c r="AM64" i="2"/>
  <c r="AM63" i="2"/>
  <c r="S59" i="2"/>
  <c r="AJ47" i="2"/>
  <c r="AO47" i="2" s="1"/>
  <c r="AJ43" i="2"/>
  <c r="AO43" i="2" s="1"/>
  <c r="AJ39" i="2"/>
  <c r="AJ35" i="2"/>
  <c r="AO35" i="2" s="1"/>
  <c r="AJ28" i="2"/>
  <c r="AO28" i="2" s="1"/>
  <c r="AM27" i="2"/>
  <c r="S26" i="2"/>
  <c r="AJ24" i="2"/>
  <c r="AO24" i="2" s="1"/>
  <c r="AJ23" i="2"/>
  <c r="AO23" i="2" s="1"/>
  <c r="S21" i="2"/>
  <c r="AJ18" i="2"/>
  <c r="AO18" i="2" s="1"/>
  <c r="AJ17" i="2"/>
  <c r="AO17" i="2" s="1"/>
  <c r="AJ16" i="2"/>
  <c r="AO16" i="2" s="1"/>
  <c r="AJ10" i="2"/>
  <c r="AO10" i="2" s="1"/>
  <c r="S8" i="2"/>
  <c r="S7" i="2"/>
  <c r="AJ5" i="2"/>
  <c r="AO5" i="2" s="1"/>
  <c r="AJ71" i="2"/>
  <c r="AO71" i="2" s="1"/>
  <c r="AJ62" i="2"/>
  <c r="AJ41" i="2"/>
  <c r="AO41" i="2" s="1"/>
  <c r="AJ33" i="2"/>
  <c r="AO33" i="2" s="1"/>
  <c r="AJ26" i="2"/>
  <c r="AO26" i="2" s="1"/>
  <c r="AJ13" i="2"/>
  <c r="AJ7" i="2"/>
  <c r="AO7" i="2" s="1"/>
  <c r="S81" i="2"/>
  <c r="AJ78" i="2"/>
  <c r="AJ75" i="2"/>
  <c r="AM73" i="2"/>
  <c r="AJ68" i="2"/>
  <c r="AJ66" i="2"/>
  <c r="AO66" i="2" s="1"/>
  <c r="AJ60" i="2"/>
  <c r="AO60" i="2" s="1"/>
  <c r="AJ51" i="2"/>
  <c r="AO51" i="2" s="1"/>
  <c r="AJ42" i="2"/>
  <c r="AO42" i="2" s="1"/>
  <c r="AJ34" i="2"/>
  <c r="AO34" i="2" s="1"/>
  <c r="AJ15" i="2"/>
  <c r="AO15" i="2" s="1"/>
  <c r="AJ9" i="2"/>
  <c r="AO9" i="2" s="1"/>
  <c r="S6" i="2"/>
  <c r="AJ83" i="2"/>
  <c r="AO83" i="2" s="1"/>
  <c r="AJ80" i="2"/>
  <c r="AJ76" i="2"/>
  <c r="AO76" i="2" s="1"/>
  <c r="AM75" i="2"/>
  <c r="AJ81" i="2"/>
  <c r="AM80" i="2"/>
  <c r="AM79" i="2"/>
  <c r="S75" i="2"/>
  <c r="AJ73" i="2"/>
  <c r="AJ72" i="2"/>
  <c r="AJ70" i="2"/>
  <c r="AO70" i="2" s="1"/>
  <c r="AM69" i="2"/>
  <c r="AM68" i="2"/>
  <c r="S64" i="2"/>
  <c r="S60" i="2"/>
  <c r="S57" i="2"/>
  <c r="S56" i="2"/>
  <c r="AJ49" i="2"/>
  <c r="AO49" i="2" s="1"/>
  <c r="AJ44" i="2"/>
  <c r="AO44" i="2" s="1"/>
  <c r="S42" i="2"/>
  <c r="AJ40" i="2"/>
  <c r="AO40" i="2" s="1"/>
  <c r="S38" i="2"/>
  <c r="AJ36" i="2"/>
  <c r="AO36" i="2" s="1"/>
  <c r="S34" i="2"/>
  <c r="AJ31" i="2"/>
  <c r="AJ30" i="2"/>
  <c r="AJ29" i="2"/>
  <c r="AO29" i="2" s="1"/>
  <c r="AJ25" i="2"/>
  <c r="AO25" i="2" s="1"/>
  <c r="S22" i="2"/>
  <c r="AJ20" i="2"/>
  <c r="AO20" i="2" s="1"/>
  <c r="AJ19" i="2"/>
  <c r="AJ11" i="2"/>
  <c r="AO11" i="2" s="1"/>
  <c r="AJ6" i="2"/>
  <c r="Q86" i="2"/>
  <c r="R86" i="2"/>
  <c r="S43" i="2"/>
  <c r="S35" i="2"/>
  <c r="S27" i="2"/>
  <c r="S12" i="2"/>
  <c r="S29" i="2"/>
  <c r="S16" i="2"/>
  <c r="S15" i="2"/>
  <c r="S48" i="2"/>
  <c r="S39" i="2"/>
  <c r="S28" i="2"/>
  <c r="S11" i="2"/>
  <c r="S44" i="2"/>
  <c r="S40" i="2"/>
  <c r="S36" i="2"/>
  <c r="S51" i="2"/>
  <c r="S41" i="2"/>
  <c r="S37" i="2"/>
  <c r="S33" i="2"/>
  <c r="S32" i="2"/>
  <c r="S20" i="2"/>
  <c r="S19" i="2"/>
  <c r="C112" i="3"/>
  <c r="D35" i="3" s="1"/>
  <c r="E35" i="3" s="1"/>
  <c r="F112" i="3"/>
  <c r="D86" i="2"/>
  <c r="E70" i="2" s="1"/>
  <c r="F70" i="2" s="1"/>
  <c r="Y86" i="2"/>
  <c r="I86" i="2"/>
  <c r="J73" i="2" s="1"/>
  <c r="K73" i="2" s="1"/>
  <c r="S53" i="2"/>
  <c r="N86" i="2"/>
  <c r="O37" i="2" s="1"/>
  <c r="P37" i="2" s="1"/>
  <c r="S52" i="2"/>
  <c r="S49" i="2"/>
  <c r="S45" i="2"/>
  <c r="S50" i="2"/>
  <c r="S46" i="2"/>
  <c r="AA7" i="2" l="1"/>
  <c r="AA15" i="2"/>
  <c r="AA23" i="2"/>
  <c r="AA79" i="2"/>
  <c r="AA73" i="2"/>
  <c r="AA35" i="2"/>
  <c r="AA43" i="2"/>
  <c r="AA51" i="2"/>
  <c r="AA59" i="2"/>
  <c r="AA71" i="2"/>
  <c r="AA83" i="2"/>
  <c r="AA36" i="2"/>
  <c r="AA60" i="2"/>
  <c r="AA76" i="2"/>
  <c r="AA10" i="2"/>
  <c r="AA18" i="2"/>
  <c r="AA26" i="2"/>
  <c r="AA34" i="2"/>
  <c r="AA42" i="2"/>
  <c r="AA50" i="2"/>
  <c r="AA58" i="2"/>
  <c r="AA66" i="2"/>
  <c r="AA74" i="2"/>
  <c r="AA8" i="2"/>
  <c r="AA32" i="2"/>
  <c r="AA9" i="2"/>
  <c r="AA17" i="2"/>
  <c r="AA25" i="2"/>
  <c r="AA33" i="2"/>
  <c r="AA41" i="2"/>
  <c r="AA49" i="2"/>
  <c r="AA57" i="2"/>
  <c r="AA65" i="2"/>
  <c r="AA77" i="2"/>
  <c r="AA12" i="2"/>
  <c r="AA20" i="2"/>
  <c r="AA40" i="2"/>
  <c r="AA48" i="2"/>
  <c r="AA84" i="2"/>
  <c r="AA64" i="2"/>
  <c r="AA11" i="2"/>
  <c r="AA19" i="2"/>
  <c r="AA27" i="2"/>
  <c r="AA63" i="2"/>
  <c r="AA68" i="2"/>
  <c r="AA31" i="2"/>
  <c r="AA39" i="2"/>
  <c r="AA47" i="2"/>
  <c r="AA55" i="2"/>
  <c r="AA67" i="2"/>
  <c r="AA75" i="2"/>
  <c r="AA82" i="2"/>
  <c r="AA52" i="2"/>
  <c r="AA72" i="2"/>
  <c r="AA6" i="2"/>
  <c r="AA14" i="2"/>
  <c r="AA22" i="2"/>
  <c r="AA30" i="2"/>
  <c r="AA38" i="2"/>
  <c r="AA46" i="2"/>
  <c r="AA54" i="2"/>
  <c r="AA62" i="2"/>
  <c r="AA70" i="2"/>
  <c r="AA78" i="2"/>
  <c r="AA24" i="2"/>
  <c r="AA13" i="2"/>
  <c r="AA21" i="2"/>
  <c r="AA29" i="2"/>
  <c r="AA37" i="2"/>
  <c r="AA45" i="2"/>
  <c r="AA53" i="2"/>
  <c r="AA61" i="2"/>
  <c r="AA69" i="2"/>
  <c r="AA81" i="2"/>
  <c r="AA16" i="2"/>
  <c r="AA28" i="2"/>
  <c r="AA44" i="2"/>
  <c r="AA56" i="2"/>
  <c r="AA80" i="2"/>
  <c r="G112" i="3"/>
  <c r="H5" i="3" s="1"/>
  <c r="AO30" i="2"/>
  <c r="AO72" i="2"/>
  <c r="AO13" i="2"/>
  <c r="AO62" i="2"/>
  <c r="AO39" i="2"/>
  <c r="AO22" i="2"/>
  <c r="AO46" i="2"/>
  <c r="AO37" i="2"/>
  <c r="AO61" i="2"/>
  <c r="AA5" i="2"/>
  <c r="AO19" i="2"/>
  <c r="AO6" i="2"/>
  <c r="AO31" i="2"/>
  <c r="AO81" i="2"/>
  <c r="AO78" i="2"/>
  <c r="AO14" i="2"/>
  <c r="AO45" i="2"/>
  <c r="AO56" i="2"/>
  <c r="AO53" i="2"/>
  <c r="D80" i="3"/>
  <c r="E80" i="3" s="1"/>
  <c r="D59" i="3"/>
  <c r="E59" i="3" s="1"/>
  <c r="D67" i="3"/>
  <c r="E67" i="3" s="1"/>
  <c r="D12" i="3"/>
  <c r="E12" i="3" s="1"/>
  <c r="J19" i="2"/>
  <c r="K19" i="2" s="1"/>
  <c r="D36" i="3"/>
  <c r="E36" i="3" s="1"/>
  <c r="D8" i="3"/>
  <c r="E8" i="3" s="1"/>
  <c r="D104" i="3"/>
  <c r="E104" i="3" s="1"/>
  <c r="D92" i="3"/>
  <c r="E92" i="3" s="1"/>
  <c r="D51" i="3"/>
  <c r="E51" i="3" s="1"/>
  <c r="D60" i="3"/>
  <c r="E60" i="3" s="1"/>
  <c r="D66" i="3"/>
  <c r="E66" i="3" s="1"/>
  <c r="J23" i="2"/>
  <c r="K23" i="2" s="1"/>
  <c r="J7" i="2"/>
  <c r="K7" i="2" s="1"/>
  <c r="J14" i="2"/>
  <c r="K14" i="2" s="1"/>
  <c r="J11" i="2"/>
  <c r="K11" i="2" s="1"/>
  <c r="J18" i="2"/>
  <c r="K18" i="2" s="1"/>
  <c r="O34" i="2"/>
  <c r="P34" i="2" s="1"/>
  <c r="D48" i="3"/>
  <c r="E48" i="3" s="1"/>
  <c r="D28" i="3"/>
  <c r="E28" i="3" s="1"/>
  <c r="D31" i="3"/>
  <c r="E31" i="3" s="1"/>
  <c r="D68" i="3"/>
  <c r="E68" i="3" s="1"/>
  <c r="D82" i="3"/>
  <c r="E82" i="3" s="1"/>
  <c r="D74" i="3"/>
  <c r="E74" i="3" s="1"/>
  <c r="O39" i="2"/>
  <c r="P39" i="2" s="1"/>
  <c r="J61" i="2"/>
  <c r="K61" i="2" s="1"/>
  <c r="D20" i="3"/>
  <c r="E20" i="3" s="1"/>
  <c r="D32" i="3"/>
  <c r="E32" i="3" s="1"/>
  <c r="D50" i="3"/>
  <c r="E50" i="3" s="1"/>
  <c r="D40" i="3"/>
  <c r="E40" i="3" s="1"/>
  <c r="D56" i="3"/>
  <c r="E56" i="3" s="1"/>
  <c r="D90" i="3"/>
  <c r="E90" i="3" s="1"/>
  <c r="D96" i="3"/>
  <c r="E96" i="3" s="1"/>
  <c r="O38" i="2"/>
  <c r="P38" i="2" s="1"/>
  <c r="O53" i="2"/>
  <c r="P53" i="2" s="1"/>
  <c r="O33" i="2"/>
  <c r="P33" i="2" s="1"/>
  <c r="D44" i="3"/>
  <c r="E44" i="3" s="1"/>
  <c r="D76" i="3"/>
  <c r="E76" i="3" s="1"/>
  <c r="D64" i="3"/>
  <c r="E64" i="3" s="1"/>
  <c r="D84" i="3"/>
  <c r="E84" i="3" s="1"/>
  <c r="D72" i="3"/>
  <c r="E72" i="3" s="1"/>
  <c r="D91" i="3"/>
  <c r="E91" i="3" s="1"/>
  <c r="D24" i="3"/>
  <c r="E24" i="3" s="1"/>
  <c r="O48" i="2"/>
  <c r="P48" i="2" s="1"/>
  <c r="O47" i="2"/>
  <c r="P47" i="2" s="1"/>
  <c r="O49" i="2"/>
  <c r="P49" i="2" s="1"/>
  <c r="O35" i="2"/>
  <c r="P35" i="2" s="1"/>
  <c r="O36" i="2"/>
  <c r="P36" i="2" s="1"/>
  <c r="O41" i="2"/>
  <c r="P41" i="2" s="1"/>
  <c r="J69" i="2"/>
  <c r="K69" i="2" s="1"/>
  <c r="J6" i="2"/>
  <c r="K6" i="2" s="1"/>
  <c r="J22" i="2"/>
  <c r="K22" i="2" s="1"/>
  <c r="J31" i="2"/>
  <c r="K31" i="2" s="1"/>
  <c r="J27" i="2"/>
  <c r="K27" i="2" s="1"/>
  <c r="O42" i="2"/>
  <c r="P42" i="2" s="1"/>
  <c r="O43" i="2"/>
  <c r="P43" i="2" s="1"/>
  <c r="O51" i="2"/>
  <c r="P51" i="2" s="1"/>
  <c r="O46" i="2"/>
  <c r="P46" i="2" s="1"/>
  <c r="J32" i="2"/>
  <c r="K32" i="2" s="1"/>
  <c r="J77" i="2"/>
  <c r="K77" i="2" s="1"/>
  <c r="D100" i="3"/>
  <c r="E100" i="3" s="1"/>
  <c r="J58" i="2"/>
  <c r="K58" i="2" s="1"/>
  <c r="J10" i="2"/>
  <c r="K10" i="2" s="1"/>
  <c r="J26" i="2"/>
  <c r="K26" i="2" s="1"/>
  <c r="O45" i="2"/>
  <c r="P45" i="2" s="1"/>
  <c r="O44" i="2"/>
  <c r="P44" i="2" s="1"/>
  <c r="O52" i="2"/>
  <c r="P52" i="2" s="1"/>
  <c r="J15" i="2"/>
  <c r="K15" i="2" s="1"/>
  <c r="O50" i="2"/>
  <c r="P50" i="2" s="1"/>
  <c r="AO69" i="2"/>
  <c r="AO59" i="2"/>
  <c r="AO63" i="2"/>
  <c r="E32" i="2"/>
  <c r="F32" i="2" s="1"/>
  <c r="AO80" i="2"/>
  <c r="AO79" i="2"/>
  <c r="E15" i="2"/>
  <c r="F15" i="2" s="1"/>
  <c r="E19" i="2"/>
  <c r="F19" i="2" s="1"/>
  <c r="E16" i="2"/>
  <c r="F16" i="2" s="1"/>
  <c r="E7" i="2"/>
  <c r="F7" i="2" s="1"/>
  <c r="E47" i="2"/>
  <c r="F47" i="2" s="1"/>
  <c r="AO73" i="2"/>
  <c r="AO68" i="2"/>
  <c r="AO75" i="2"/>
  <c r="AO27" i="2"/>
  <c r="AO64" i="2"/>
  <c r="E71" i="2"/>
  <c r="F71" i="2" s="1"/>
  <c r="E68" i="2"/>
  <c r="F68" i="2" s="1"/>
  <c r="E84" i="2"/>
  <c r="F84" i="2" s="1"/>
  <c r="E65" i="2"/>
  <c r="F65" i="2" s="1"/>
  <c r="E74" i="2"/>
  <c r="F74" i="2" s="1"/>
  <c r="E45" i="2"/>
  <c r="F45" i="2" s="1"/>
  <c r="E13" i="2"/>
  <c r="F13" i="2" s="1"/>
  <c r="E29" i="2"/>
  <c r="F29" i="2" s="1"/>
  <c r="E23" i="2"/>
  <c r="F23" i="2" s="1"/>
  <c r="E54" i="2"/>
  <c r="F54" i="2" s="1"/>
  <c r="E59" i="2"/>
  <c r="F59" i="2" s="1"/>
  <c r="E55" i="2"/>
  <c r="F55" i="2" s="1"/>
  <c r="E73" i="2"/>
  <c r="F73" i="2" s="1"/>
  <c r="E58" i="2"/>
  <c r="F58" i="2" s="1"/>
  <c r="E62" i="2"/>
  <c r="F62" i="2" s="1"/>
  <c r="E27" i="2"/>
  <c r="F27" i="2" s="1"/>
  <c r="E33" i="2"/>
  <c r="F33" i="2" s="1"/>
  <c r="E24" i="2"/>
  <c r="F24" i="2" s="1"/>
  <c r="E44" i="2"/>
  <c r="F44" i="2" s="1"/>
  <c r="E28" i="2"/>
  <c r="F28" i="2" s="1"/>
  <c r="E63" i="2"/>
  <c r="F63" i="2" s="1"/>
  <c r="E79" i="2"/>
  <c r="F79" i="2" s="1"/>
  <c r="E60" i="2"/>
  <c r="F60" i="2" s="1"/>
  <c r="E76" i="2"/>
  <c r="F76" i="2" s="1"/>
  <c r="E77" i="2"/>
  <c r="F77" i="2" s="1"/>
  <c r="E61" i="2"/>
  <c r="F61" i="2" s="1"/>
  <c r="E56" i="2"/>
  <c r="F56" i="2" s="1"/>
  <c r="E5" i="2"/>
  <c r="F5" i="2" s="1"/>
  <c r="E21" i="2"/>
  <c r="F21" i="2" s="1"/>
  <c r="E20" i="2"/>
  <c r="F20" i="2" s="1"/>
  <c r="E8" i="2"/>
  <c r="F8" i="2" s="1"/>
  <c r="E48" i="2"/>
  <c r="F48" i="2" s="1"/>
  <c r="E53" i="2"/>
  <c r="F53" i="2" s="1"/>
  <c r="E75" i="2"/>
  <c r="F75" i="2" s="1"/>
  <c r="E72" i="2"/>
  <c r="F72" i="2" s="1"/>
  <c r="E78" i="2"/>
  <c r="F78" i="2" s="1"/>
  <c r="E9" i="2"/>
  <c r="F9" i="2" s="1"/>
  <c r="E17" i="2"/>
  <c r="F17" i="2" s="1"/>
  <c r="E25" i="2"/>
  <c r="F25" i="2" s="1"/>
  <c r="E11" i="2"/>
  <c r="F11" i="2" s="1"/>
  <c r="E30" i="2"/>
  <c r="F30" i="2" s="1"/>
  <c r="E51" i="2"/>
  <c r="F51" i="2" s="1"/>
  <c r="E49" i="2"/>
  <c r="F49" i="2" s="1"/>
  <c r="E57" i="2"/>
  <c r="F57" i="2" s="1"/>
  <c r="E67" i="2"/>
  <c r="F67" i="2" s="1"/>
  <c r="E83" i="2"/>
  <c r="F83" i="2" s="1"/>
  <c r="E64" i="2"/>
  <c r="F64" i="2" s="1"/>
  <c r="E80" i="2"/>
  <c r="F80" i="2" s="1"/>
  <c r="E12" i="2"/>
  <c r="F12" i="2" s="1"/>
  <c r="E81" i="2"/>
  <c r="F81" i="2" s="1"/>
  <c r="I67" i="3"/>
  <c r="D75" i="3"/>
  <c r="E75" i="3" s="1"/>
  <c r="D88" i="3"/>
  <c r="E88" i="3" s="1"/>
  <c r="D58" i="3"/>
  <c r="E58" i="3" s="1"/>
  <c r="D83" i="3"/>
  <c r="E83" i="3" s="1"/>
  <c r="D16" i="3"/>
  <c r="E16" i="3" s="1"/>
  <c r="D108" i="3"/>
  <c r="E108" i="3" s="1"/>
  <c r="D52" i="3"/>
  <c r="E52" i="3" s="1"/>
  <c r="D5" i="3"/>
  <c r="D9" i="3"/>
  <c r="E9" i="3" s="1"/>
  <c r="D13" i="3"/>
  <c r="E13" i="3" s="1"/>
  <c r="D17" i="3"/>
  <c r="E17" i="3" s="1"/>
  <c r="D21" i="3"/>
  <c r="E21" i="3" s="1"/>
  <c r="D25" i="3"/>
  <c r="E25" i="3" s="1"/>
  <c r="D29" i="3"/>
  <c r="E29" i="3" s="1"/>
  <c r="D33" i="3"/>
  <c r="E33" i="3" s="1"/>
  <c r="D37" i="3"/>
  <c r="E37" i="3" s="1"/>
  <c r="D41" i="3"/>
  <c r="E41" i="3" s="1"/>
  <c r="D6" i="3"/>
  <c r="E6" i="3" s="1"/>
  <c r="D10" i="3"/>
  <c r="E10" i="3" s="1"/>
  <c r="D14" i="3"/>
  <c r="E14" i="3" s="1"/>
  <c r="D18" i="3"/>
  <c r="E18" i="3" s="1"/>
  <c r="D22" i="3"/>
  <c r="E22" i="3" s="1"/>
  <c r="D11" i="3"/>
  <c r="E11" i="3" s="1"/>
  <c r="D19" i="3"/>
  <c r="E19" i="3" s="1"/>
  <c r="D34" i="3"/>
  <c r="E34" i="3" s="1"/>
  <c r="D45" i="3"/>
  <c r="E45" i="3" s="1"/>
  <c r="D27" i="3"/>
  <c r="E27" i="3" s="1"/>
  <c r="D30" i="3"/>
  <c r="E30" i="3" s="1"/>
  <c r="D43" i="3"/>
  <c r="E43" i="3" s="1"/>
  <c r="D7" i="3"/>
  <c r="E7" i="3" s="1"/>
  <c r="D26" i="3"/>
  <c r="E26" i="3" s="1"/>
  <c r="D39" i="3"/>
  <c r="E39" i="3" s="1"/>
  <c r="D61" i="3"/>
  <c r="E61" i="3" s="1"/>
  <c r="D77" i="3"/>
  <c r="E77" i="3" s="1"/>
  <c r="D93" i="3"/>
  <c r="E93" i="3" s="1"/>
  <c r="D46" i="3"/>
  <c r="E46" i="3" s="1"/>
  <c r="D54" i="3"/>
  <c r="E54" i="3" s="1"/>
  <c r="D55" i="3"/>
  <c r="E55" i="3" s="1"/>
  <c r="D65" i="3"/>
  <c r="E65" i="3" s="1"/>
  <c r="D70" i="3"/>
  <c r="E70" i="3" s="1"/>
  <c r="D71" i="3"/>
  <c r="E71" i="3" s="1"/>
  <c r="D81" i="3"/>
  <c r="E81" i="3" s="1"/>
  <c r="D86" i="3"/>
  <c r="E86" i="3" s="1"/>
  <c r="D87" i="3"/>
  <c r="E87" i="3" s="1"/>
  <c r="D23" i="3"/>
  <c r="E23" i="3" s="1"/>
  <c r="D53" i="3"/>
  <c r="E53" i="3" s="1"/>
  <c r="D69" i="3"/>
  <c r="E69" i="3" s="1"/>
  <c r="D85" i="3"/>
  <c r="E85" i="3" s="1"/>
  <c r="D38" i="3"/>
  <c r="E38" i="3" s="1"/>
  <c r="D57" i="3"/>
  <c r="E57" i="3" s="1"/>
  <c r="D73" i="3"/>
  <c r="E73" i="3" s="1"/>
  <c r="D94" i="3"/>
  <c r="E94" i="3" s="1"/>
  <c r="D105" i="3"/>
  <c r="E105" i="3" s="1"/>
  <c r="D98" i="3"/>
  <c r="E98" i="3" s="1"/>
  <c r="D102" i="3"/>
  <c r="E102" i="3" s="1"/>
  <c r="D79" i="3"/>
  <c r="E79" i="3" s="1"/>
  <c r="D106" i="3"/>
  <c r="E106" i="3" s="1"/>
  <c r="D107" i="3"/>
  <c r="E107" i="3" s="1"/>
  <c r="D15" i="3"/>
  <c r="E15" i="3" s="1"/>
  <c r="D89" i="3"/>
  <c r="E89" i="3" s="1"/>
  <c r="D97" i="3"/>
  <c r="E97" i="3" s="1"/>
  <c r="D99" i="3"/>
  <c r="E99" i="3" s="1"/>
  <c r="D109" i="3"/>
  <c r="E109" i="3" s="1"/>
  <c r="D103" i="3"/>
  <c r="E103" i="3" s="1"/>
  <c r="D42" i="3"/>
  <c r="E42" i="3" s="1"/>
  <c r="D47" i="3"/>
  <c r="E47" i="3" s="1"/>
  <c r="D49" i="3"/>
  <c r="E49" i="3" s="1"/>
  <c r="D63" i="3"/>
  <c r="E63" i="3" s="1"/>
  <c r="D101" i="3"/>
  <c r="E101" i="3" s="1"/>
  <c r="D62" i="3"/>
  <c r="E62" i="3" s="1"/>
  <c r="D78" i="3"/>
  <c r="E78" i="3" s="1"/>
  <c r="D95" i="3"/>
  <c r="E95" i="3" s="1"/>
  <c r="D110" i="3"/>
  <c r="E110" i="3" s="1"/>
  <c r="J8" i="2"/>
  <c r="K8" i="2" s="1"/>
  <c r="J12" i="2"/>
  <c r="K12" i="2" s="1"/>
  <c r="J16" i="2"/>
  <c r="K16" i="2" s="1"/>
  <c r="J20" i="2"/>
  <c r="K20" i="2" s="1"/>
  <c r="J24" i="2"/>
  <c r="K24" i="2" s="1"/>
  <c r="J28" i="2"/>
  <c r="K28" i="2" s="1"/>
  <c r="J13" i="2"/>
  <c r="K13" i="2" s="1"/>
  <c r="J29" i="2"/>
  <c r="K29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7" i="2"/>
  <c r="K47" i="2" s="1"/>
  <c r="J51" i="2"/>
  <c r="K51" i="2" s="1"/>
  <c r="J17" i="2"/>
  <c r="K17" i="2" s="1"/>
  <c r="J46" i="2"/>
  <c r="K46" i="2" s="1"/>
  <c r="J50" i="2"/>
  <c r="K50" i="2" s="1"/>
  <c r="J44" i="2"/>
  <c r="K44" i="2" s="1"/>
  <c r="J48" i="2"/>
  <c r="K48" i="2" s="1"/>
  <c r="J30" i="2"/>
  <c r="K30" i="2" s="1"/>
  <c r="J52" i="2"/>
  <c r="K52" i="2" s="1"/>
  <c r="J54" i="2"/>
  <c r="K54" i="2" s="1"/>
  <c r="J5" i="2"/>
  <c r="J21" i="2"/>
  <c r="K21" i="2" s="1"/>
  <c r="J45" i="2"/>
  <c r="K45" i="2" s="1"/>
  <c r="J49" i="2"/>
  <c r="K49" i="2" s="1"/>
  <c r="J9" i="2"/>
  <c r="K9" i="2" s="1"/>
  <c r="J56" i="2"/>
  <c r="K56" i="2" s="1"/>
  <c r="J62" i="2"/>
  <c r="K62" i="2" s="1"/>
  <c r="J66" i="2"/>
  <c r="K66" i="2" s="1"/>
  <c r="J70" i="2"/>
  <c r="K70" i="2" s="1"/>
  <c r="J74" i="2"/>
  <c r="K74" i="2" s="1"/>
  <c r="J78" i="2"/>
  <c r="K78" i="2" s="1"/>
  <c r="J82" i="2"/>
  <c r="K82" i="2" s="1"/>
  <c r="J25" i="2"/>
  <c r="K25" i="2" s="1"/>
  <c r="J53" i="2"/>
  <c r="K53" i="2" s="1"/>
  <c r="J57" i="2"/>
  <c r="K57" i="2" s="1"/>
  <c r="J59" i="2"/>
  <c r="K59" i="2" s="1"/>
  <c r="J63" i="2"/>
  <c r="K63" i="2" s="1"/>
  <c r="J67" i="2"/>
  <c r="K67" i="2" s="1"/>
  <c r="J71" i="2"/>
  <c r="K71" i="2" s="1"/>
  <c r="J60" i="2"/>
  <c r="K60" i="2" s="1"/>
  <c r="J68" i="2"/>
  <c r="K68" i="2" s="1"/>
  <c r="J84" i="2"/>
  <c r="K84" i="2" s="1"/>
  <c r="J75" i="2"/>
  <c r="K75" i="2" s="1"/>
  <c r="J79" i="2"/>
  <c r="K79" i="2" s="1"/>
  <c r="J83" i="2"/>
  <c r="K83" i="2" s="1"/>
  <c r="J55" i="2"/>
  <c r="K55" i="2" s="1"/>
  <c r="J64" i="2"/>
  <c r="K64" i="2" s="1"/>
  <c r="J72" i="2"/>
  <c r="K72" i="2" s="1"/>
  <c r="J76" i="2"/>
  <c r="K76" i="2" s="1"/>
  <c r="J80" i="2"/>
  <c r="K80" i="2" s="1"/>
  <c r="J81" i="2"/>
  <c r="K81" i="2" s="1"/>
  <c r="J65" i="2"/>
  <c r="K65" i="2" s="1"/>
  <c r="O7" i="2"/>
  <c r="P7" i="2" s="1"/>
  <c r="O11" i="2"/>
  <c r="P11" i="2" s="1"/>
  <c r="O15" i="2"/>
  <c r="P15" i="2" s="1"/>
  <c r="O19" i="2"/>
  <c r="P19" i="2" s="1"/>
  <c r="O23" i="2"/>
  <c r="P23" i="2" s="1"/>
  <c r="O27" i="2"/>
  <c r="P27" i="2" s="1"/>
  <c r="O8" i="2"/>
  <c r="P8" i="2" s="1"/>
  <c r="O12" i="2"/>
  <c r="P12" i="2" s="1"/>
  <c r="O16" i="2"/>
  <c r="P16" i="2" s="1"/>
  <c r="O20" i="2"/>
  <c r="P20" i="2" s="1"/>
  <c r="O24" i="2"/>
  <c r="P24" i="2" s="1"/>
  <c r="O28" i="2"/>
  <c r="P28" i="2" s="1"/>
  <c r="O5" i="2"/>
  <c r="O9" i="2"/>
  <c r="P9" i="2" s="1"/>
  <c r="O13" i="2"/>
  <c r="P13" i="2" s="1"/>
  <c r="O17" i="2"/>
  <c r="P17" i="2" s="1"/>
  <c r="O21" i="2"/>
  <c r="P21" i="2" s="1"/>
  <c r="O25" i="2"/>
  <c r="P25" i="2" s="1"/>
  <c r="O32" i="2"/>
  <c r="P32" i="2" s="1"/>
  <c r="O29" i="2"/>
  <c r="P29" i="2" s="1"/>
  <c r="O14" i="2"/>
  <c r="P14" i="2" s="1"/>
  <c r="O30" i="2"/>
  <c r="P30" i="2" s="1"/>
  <c r="O18" i="2"/>
  <c r="P18" i="2" s="1"/>
  <c r="O10" i="2"/>
  <c r="P10" i="2" s="1"/>
  <c r="O26" i="2"/>
  <c r="P26" i="2" s="1"/>
  <c r="O31" i="2"/>
  <c r="P31" i="2" s="1"/>
  <c r="O6" i="2"/>
  <c r="P6" i="2" s="1"/>
  <c r="O22" i="2"/>
  <c r="P22" i="2" s="1"/>
  <c r="O55" i="2"/>
  <c r="P55" i="2" s="1"/>
  <c r="O56" i="2"/>
  <c r="P56" i="2" s="1"/>
  <c r="O57" i="2"/>
  <c r="P57" i="2" s="1"/>
  <c r="O59" i="2"/>
  <c r="P59" i="2" s="1"/>
  <c r="O63" i="2"/>
  <c r="P63" i="2" s="1"/>
  <c r="O67" i="2"/>
  <c r="P67" i="2" s="1"/>
  <c r="O71" i="2"/>
  <c r="P71" i="2" s="1"/>
  <c r="O75" i="2"/>
  <c r="P75" i="2" s="1"/>
  <c r="O79" i="2"/>
  <c r="P79" i="2" s="1"/>
  <c r="O83" i="2"/>
  <c r="P83" i="2" s="1"/>
  <c r="O60" i="2"/>
  <c r="P60" i="2" s="1"/>
  <c r="O64" i="2"/>
  <c r="P64" i="2" s="1"/>
  <c r="O68" i="2"/>
  <c r="P68" i="2" s="1"/>
  <c r="O72" i="2"/>
  <c r="P72" i="2" s="1"/>
  <c r="O76" i="2"/>
  <c r="P76" i="2" s="1"/>
  <c r="O80" i="2"/>
  <c r="P80" i="2" s="1"/>
  <c r="O84" i="2"/>
  <c r="P84" i="2" s="1"/>
  <c r="O58" i="2"/>
  <c r="P58" i="2" s="1"/>
  <c r="O61" i="2"/>
  <c r="P61" i="2" s="1"/>
  <c r="O69" i="2"/>
  <c r="P69" i="2" s="1"/>
  <c r="O62" i="2"/>
  <c r="P62" i="2" s="1"/>
  <c r="O65" i="2"/>
  <c r="P65" i="2" s="1"/>
  <c r="O73" i="2"/>
  <c r="P73" i="2" s="1"/>
  <c r="O77" i="2"/>
  <c r="P77" i="2" s="1"/>
  <c r="O81" i="2"/>
  <c r="P81" i="2" s="1"/>
  <c r="O54" i="2"/>
  <c r="P54" i="2" s="1"/>
  <c r="O66" i="2"/>
  <c r="P66" i="2" s="1"/>
  <c r="O70" i="2"/>
  <c r="P70" i="2" s="1"/>
  <c r="O74" i="2"/>
  <c r="P74" i="2" s="1"/>
  <c r="O78" i="2"/>
  <c r="P78" i="2" s="1"/>
  <c r="O82" i="2"/>
  <c r="P82" i="2" s="1"/>
  <c r="AB58" i="2"/>
  <c r="O40" i="2"/>
  <c r="P40" i="2" s="1"/>
  <c r="S86" i="2"/>
  <c r="T50" i="2" s="1"/>
  <c r="E10" i="2"/>
  <c r="F10" i="2" s="1"/>
  <c r="E26" i="2"/>
  <c r="F26" i="2" s="1"/>
  <c r="E14" i="2"/>
  <c r="F14" i="2" s="1"/>
  <c r="E36" i="2"/>
  <c r="F36" i="2" s="1"/>
  <c r="E40" i="2"/>
  <c r="F40" i="2" s="1"/>
  <c r="E18" i="2"/>
  <c r="F18" i="2" s="1"/>
  <c r="E37" i="2"/>
  <c r="F37" i="2" s="1"/>
  <c r="E41" i="2"/>
  <c r="F41" i="2" s="1"/>
  <c r="E31" i="2"/>
  <c r="F31" i="2" s="1"/>
  <c r="E34" i="2"/>
  <c r="F34" i="2" s="1"/>
  <c r="E38" i="2"/>
  <c r="F38" i="2" s="1"/>
  <c r="E42" i="2"/>
  <c r="F42" i="2" s="1"/>
  <c r="E46" i="2"/>
  <c r="F46" i="2" s="1"/>
  <c r="E50" i="2"/>
  <c r="F50" i="2" s="1"/>
  <c r="E22" i="2"/>
  <c r="F22" i="2" s="1"/>
  <c r="E39" i="2"/>
  <c r="F39" i="2" s="1"/>
  <c r="E6" i="2"/>
  <c r="F6" i="2" s="1"/>
  <c r="E35" i="2"/>
  <c r="F35" i="2" s="1"/>
  <c r="E43" i="2"/>
  <c r="F43" i="2" s="1"/>
  <c r="E52" i="2"/>
  <c r="F52" i="2" s="1"/>
  <c r="E66" i="2"/>
  <c r="F66" i="2" s="1"/>
  <c r="E82" i="2"/>
  <c r="F82" i="2" s="1"/>
  <c r="E69" i="2"/>
  <c r="F69" i="2" s="1"/>
  <c r="J67" i="3" l="1"/>
  <c r="I96" i="3"/>
  <c r="J96" i="3" s="1"/>
  <c r="I40" i="3"/>
  <c r="J40" i="3" s="1"/>
  <c r="I100" i="3"/>
  <c r="J100" i="3" s="1"/>
  <c r="I48" i="3"/>
  <c r="J48" i="3" s="1"/>
  <c r="I16" i="3"/>
  <c r="J16" i="3" s="1"/>
  <c r="I24" i="3"/>
  <c r="J24" i="3" s="1"/>
  <c r="I52" i="3"/>
  <c r="J52" i="3" s="1"/>
  <c r="I8" i="3"/>
  <c r="J8" i="3" s="1"/>
  <c r="AB53" i="2"/>
  <c r="AB45" i="2"/>
  <c r="AB84" i="2"/>
  <c r="AB5" i="2"/>
  <c r="T49" i="2"/>
  <c r="U49" i="2" s="1"/>
  <c r="V49" i="2" s="1"/>
  <c r="W49" i="2" s="1"/>
  <c r="AB44" i="2"/>
  <c r="T45" i="2"/>
  <c r="X45" i="2" s="1"/>
  <c r="AB33" i="2"/>
  <c r="E5" i="3"/>
  <c r="D112" i="3"/>
  <c r="I28" i="3"/>
  <c r="J28" i="3" s="1"/>
  <c r="I6" i="3"/>
  <c r="J6" i="3" s="1"/>
  <c r="I14" i="3"/>
  <c r="J14" i="3" s="1"/>
  <c r="I33" i="3"/>
  <c r="J33" i="3" s="1"/>
  <c r="I34" i="3"/>
  <c r="J34" i="3" s="1"/>
  <c r="I18" i="3"/>
  <c r="J18" i="3" s="1"/>
  <c r="I26" i="3"/>
  <c r="J26" i="3" s="1"/>
  <c r="I30" i="3"/>
  <c r="J30" i="3" s="1"/>
  <c r="I41" i="3"/>
  <c r="J41" i="3" s="1"/>
  <c r="I10" i="3"/>
  <c r="J10" i="3" s="1"/>
  <c r="I29" i="3"/>
  <c r="J29" i="3" s="1"/>
  <c r="I58" i="3"/>
  <c r="J58" i="3" s="1"/>
  <c r="I101" i="3"/>
  <c r="J101" i="3" s="1"/>
  <c r="I102" i="3"/>
  <c r="J102" i="3" s="1"/>
  <c r="I74" i="3"/>
  <c r="J74" i="3" s="1"/>
  <c r="I89" i="3"/>
  <c r="J89" i="3" s="1"/>
  <c r="I98" i="3"/>
  <c r="J98" i="3" s="1"/>
  <c r="I105" i="3"/>
  <c r="J105" i="3" s="1"/>
  <c r="I97" i="3"/>
  <c r="J97" i="3" s="1"/>
  <c r="I99" i="3"/>
  <c r="J99" i="3" s="1"/>
  <c r="I72" i="3"/>
  <c r="J72" i="3" s="1"/>
  <c r="I69" i="3"/>
  <c r="J69" i="3" s="1"/>
  <c r="I42" i="3"/>
  <c r="J42" i="3" s="1"/>
  <c r="I87" i="3"/>
  <c r="J87" i="3" s="1"/>
  <c r="I55" i="3"/>
  <c r="J55" i="3" s="1"/>
  <c r="I76" i="3"/>
  <c r="J76" i="3" s="1"/>
  <c r="I63" i="3"/>
  <c r="J63" i="3" s="1"/>
  <c r="I47" i="3"/>
  <c r="J47" i="3" s="1"/>
  <c r="I17" i="3"/>
  <c r="J17" i="3" s="1"/>
  <c r="I86" i="3"/>
  <c r="J86" i="3" s="1"/>
  <c r="I65" i="3"/>
  <c r="J65" i="3" s="1"/>
  <c r="I107" i="3"/>
  <c r="J107" i="3" s="1"/>
  <c r="I77" i="3"/>
  <c r="J77" i="3" s="1"/>
  <c r="I64" i="3"/>
  <c r="J64" i="3" s="1"/>
  <c r="I50" i="3"/>
  <c r="J50" i="3" s="1"/>
  <c r="I38" i="3"/>
  <c r="J38" i="3" s="1"/>
  <c r="I37" i="3"/>
  <c r="J37" i="3" s="1"/>
  <c r="I9" i="3"/>
  <c r="J9" i="3" s="1"/>
  <c r="I15" i="3"/>
  <c r="J15" i="3" s="1"/>
  <c r="I57" i="3"/>
  <c r="J57" i="3" s="1"/>
  <c r="I60" i="3"/>
  <c r="J60" i="3" s="1"/>
  <c r="I35" i="3"/>
  <c r="J35" i="3" s="1"/>
  <c r="I22" i="3"/>
  <c r="J22" i="3" s="1"/>
  <c r="I23" i="3"/>
  <c r="J23" i="3" s="1"/>
  <c r="I7" i="3"/>
  <c r="J7" i="3" s="1"/>
  <c r="I110" i="3"/>
  <c r="J110" i="3" s="1"/>
  <c r="I59" i="3"/>
  <c r="J59" i="3" s="1"/>
  <c r="I43" i="3"/>
  <c r="J43" i="3" s="1"/>
  <c r="I92" i="3"/>
  <c r="J92" i="3" s="1"/>
  <c r="I11" i="3"/>
  <c r="J11" i="3" s="1"/>
  <c r="I31" i="3"/>
  <c r="J31" i="3" s="1"/>
  <c r="I21" i="3"/>
  <c r="J21" i="3" s="1"/>
  <c r="I104" i="3"/>
  <c r="J104" i="3" s="1"/>
  <c r="I73" i="3"/>
  <c r="J73" i="3" s="1"/>
  <c r="I90" i="3"/>
  <c r="J90" i="3" s="1"/>
  <c r="I95" i="3"/>
  <c r="J95" i="3" s="1"/>
  <c r="I56" i="3"/>
  <c r="J56" i="3" s="1"/>
  <c r="I66" i="3"/>
  <c r="J66" i="3" s="1"/>
  <c r="I81" i="3"/>
  <c r="J81" i="3" s="1"/>
  <c r="I84" i="3"/>
  <c r="J84" i="3" s="1"/>
  <c r="I75" i="3"/>
  <c r="J75" i="3" s="1"/>
  <c r="I62" i="3"/>
  <c r="J62" i="3" s="1"/>
  <c r="I46" i="3"/>
  <c r="J46" i="3" s="1"/>
  <c r="I61" i="3"/>
  <c r="J61" i="3" s="1"/>
  <c r="I49" i="3"/>
  <c r="J49" i="3" s="1"/>
  <c r="I36" i="3"/>
  <c r="J36" i="3" s="1"/>
  <c r="I19" i="3"/>
  <c r="J19" i="3" s="1"/>
  <c r="I27" i="3"/>
  <c r="J27" i="3" s="1"/>
  <c r="I13" i="3"/>
  <c r="J13" i="3" s="1"/>
  <c r="I109" i="3"/>
  <c r="J109" i="3" s="1"/>
  <c r="I108" i="3"/>
  <c r="J108" i="3" s="1"/>
  <c r="I88" i="3"/>
  <c r="J88" i="3" s="1"/>
  <c r="I85" i="3"/>
  <c r="J85" i="3" s="1"/>
  <c r="I53" i="3"/>
  <c r="J53" i="3" s="1"/>
  <c r="I71" i="3"/>
  <c r="J71" i="3" s="1"/>
  <c r="I79" i="3"/>
  <c r="J79" i="3" s="1"/>
  <c r="I68" i="3"/>
  <c r="J68" i="3" s="1"/>
  <c r="I45" i="3"/>
  <c r="J45" i="3" s="1"/>
  <c r="I54" i="3"/>
  <c r="J54" i="3" s="1"/>
  <c r="I25" i="3"/>
  <c r="J25" i="3" s="1"/>
  <c r="I44" i="3"/>
  <c r="J44" i="3" s="1"/>
  <c r="I12" i="3"/>
  <c r="J12" i="3" s="1"/>
  <c r="I106" i="3"/>
  <c r="J106" i="3" s="1"/>
  <c r="I103" i="3"/>
  <c r="J103" i="3" s="1"/>
  <c r="I83" i="3"/>
  <c r="J83" i="3" s="1"/>
  <c r="I82" i="3"/>
  <c r="J82" i="3" s="1"/>
  <c r="I51" i="3"/>
  <c r="J51" i="3" s="1"/>
  <c r="I91" i="3"/>
  <c r="J91" i="3" s="1"/>
  <c r="I93" i="3"/>
  <c r="J93" i="3" s="1"/>
  <c r="I78" i="3"/>
  <c r="J78" i="3" s="1"/>
  <c r="I94" i="3"/>
  <c r="J94" i="3" s="1"/>
  <c r="I70" i="3"/>
  <c r="J70" i="3" s="1"/>
  <c r="I32" i="3"/>
  <c r="J32" i="3" s="1"/>
  <c r="I80" i="3"/>
  <c r="J80" i="3" s="1"/>
  <c r="I20" i="3"/>
  <c r="J20" i="3" s="1"/>
  <c r="I39" i="3"/>
  <c r="J39" i="3" s="1"/>
  <c r="U50" i="2"/>
  <c r="V50" i="2" s="1"/>
  <c r="W50" i="2" s="1"/>
  <c r="X50" i="2"/>
  <c r="F86" i="2"/>
  <c r="T5" i="2"/>
  <c r="T8" i="2"/>
  <c r="T24" i="2"/>
  <c r="T12" i="2"/>
  <c r="T28" i="2"/>
  <c r="T20" i="2"/>
  <c r="T34" i="2"/>
  <c r="T38" i="2"/>
  <c r="T42" i="2"/>
  <c r="T35" i="2"/>
  <c r="T39" i="2"/>
  <c r="T43" i="2"/>
  <c r="T47" i="2"/>
  <c r="T51" i="2"/>
  <c r="T16" i="2"/>
  <c r="T29" i="2"/>
  <c r="T36" i="2"/>
  <c r="T40" i="2"/>
  <c r="T37" i="2"/>
  <c r="T55" i="2"/>
  <c r="T57" i="2"/>
  <c r="T59" i="2"/>
  <c r="T63" i="2"/>
  <c r="T67" i="2"/>
  <c r="T71" i="2"/>
  <c r="T75" i="2"/>
  <c r="T79" i="2"/>
  <c r="T83" i="2"/>
  <c r="T33" i="2"/>
  <c r="T41" i="2"/>
  <c r="T60" i="2"/>
  <c r="T64" i="2"/>
  <c r="T72" i="2"/>
  <c r="T76" i="2"/>
  <c r="T80" i="2"/>
  <c r="T84" i="2"/>
  <c r="T56" i="2"/>
  <c r="T58" i="2"/>
  <c r="T65" i="2"/>
  <c r="T69" i="2"/>
  <c r="T73" i="2"/>
  <c r="T77" i="2"/>
  <c r="T81" i="2"/>
  <c r="T68" i="2"/>
  <c r="T61" i="2"/>
  <c r="T82" i="2"/>
  <c r="T70" i="2"/>
  <c r="T66" i="2"/>
  <c r="T31" i="2"/>
  <c r="T22" i="2"/>
  <c r="T14" i="2"/>
  <c r="T6" i="2"/>
  <c r="T9" i="2"/>
  <c r="T21" i="2"/>
  <c r="T18" i="2"/>
  <c r="T32" i="2"/>
  <c r="T23" i="2"/>
  <c r="T15" i="2"/>
  <c r="T78" i="2"/>
  <c r="T62" i="2"/>
  <c r="T74" i="2"/>
  <c r="T48" i="2"/>
  <c r="T25" i="2"/>
  <c r="T30" i="2"/>
  <c r="T13" i="2"/>
  <c r="T27" i="2"/>
  <c r="T19" i="2"/>
  <c r="T11" i="2"/>
  <c r="T17" i="2"/>
  <c r="T26" i="2"/>
  <c r="T10" i="2"/>
  <c r="T54" i="2"/>
  <c r="T44" i="2"/>
  <c r="T7" i="2"/>
  <c r="AB6" i="2"/>
  <c r="AB35" i="2"/>
  <c r="AB39" i="2"/>
  <c r="AB19" i="2"/>
  <c r="AB36" i="2"/>
  <c r="AB40" i="2"/>
  <c r="AB15" i="2"/>
  <c r="AB37" i="2"/>
  <c r="AB41" i="2"/>
  <c r="AB34" i="2"/>
  <c r="AB42" i="2"/>
  <c r="AB38" i="2"/>
  <c r="AB59" i="2"/>
  <c r="AB67" i="2"/>
  <c r="AB83" i="2"/>
  <c r="AB32" i="2"/>
  <c r="AB54" i="2"/>
  <c r="AB57" i="2"/>
  <c r="AB60" i="2"/>
  <c r="AB68" i="2"/>
  <c r="AB63" i="2"/>
  <c r="AB71" i="2"/>
  <c r="AB75" i="2"/>
  <c r="AB79" i="2"/>
  <c r="AB64" i="2"/>
  <c r="AB72" i="2"/>
  <c r="AB76" i="2"/>
  <c r="AB80" i="2"/>
  <c r="AB81" i="2"/>
  <c r="AB66" i="2"/>
  <c r="AB77" i="2"/>
  <c r="AB61" i="2"/>
  <c r="AB52" i="2"/>
  <c r="AB30" i="2"/>
  <c r="AB43" i="2"/>
  <c r="AB17" i="2"/>
  <c r="AB7" i="2"/>
  <c r="AB20" i="2"/>
  <c r="AB14" i="2"/>
  <c r="AB27" i="2"/>
  <c r="AB23" i="2"/>
  <c r="AB26" i="2"/>
  <c r="AB9" i="2"/>
  <c r="AB21" i="2"/>
  <c r="AB78" i="2"/>
  <c r="AB13" i="2"/>
  <c r="AB18" i="2"/>
  <c r="AB25" i="2"/>
  <c r="AB70" i="2"/>
  <c r="AB47" i="2"/>
  <c r="AB51" i="2"/>
  <c r="AB29" i="2"/>
  <c r="AB10" i="2"/>
  <c r="AB22" i="2"/>
  <c r="AB65" i="2"/>
  <c r="AB82" i="2"/>
  <c r="AB73" i="2"/>
  <c r="AB46" i="2"/>
  <c r="AB24" i="2"/>
  <c r="AB50" i="2"/>
  <c r="AB74" i="2"/>
  <c r="AB69" i="2"/>
  <c r="AB62" i="2"/>
  <c r="AB31" i="2"/>
  <c r="AB8" i="2"/>
  <c r="AB11" i="2"/>
  <c r="AB16" i="2"/>
  <c r="P5" i="2"/>
  <c r="P86" i="2" s="1"/>
  <c r="O86" i="2"/>
  <c r="AB48" i="2"/>
  <c r="E86" i="2"/>
  <c r="AB12" i="2"/>
  <c r="AB49" i="2"/>
  <c r="T46" i="2"/>
  <c r="AB56" i="2"/>
  <c r="AB28" i="2"/>
  <c r="K5" i="2"/>
  <c r="J86" i="2"/>
  <c r="T53" i="2"/>
  <c r="AB55" i="2"/>
  <c r="T52" i="2"/>
  <c r="U45" i="2" l="1"/>
  <c r="V45" i="2" s="1"/>
  <c r="W45" i="2" s="1"/>
  <c r="AD45" i="2" s="1"/>
  <c r="X49" i="2"/>
  <c r="AD49" i="2" s="1"/>
  <c r="AD50" i="2"/>
  <c r="I5" i="3"/>
  <c r="H112" i="3"/>
  <c r="E112" i="3"/>
  <c r="U46" i="2"/>
  <c r="V46" i="2" s="1"/>
  <c r="W46" i="2" s="1"/>
  <c r="X46" i="2"/>
  <c r="AB86" i="2"/>
  <c r="AA86" i="2"/>
  <c r="X7" i="2"/>
  <c r="U7" i="2"/>
  <c r="V7" i="2" s="1"/>
  <c r="W7" i="2" s="1"/>
  <c r="X27" i="2"/>
  <c r="U27" i="2"/>
  <c r="V27" i="2" s="1"/>
  <c r="W27" i="2" s="1"/>
  <c r="X15" i="2"/>
  <c r="U15" i="2"/>
  <c r="V15" i="2" s="1"/>
  <c r="W15" i="2" s="1"/>
  <c r="U22" i="2"/>
  <c r="V22" i="2" s="1"/>
  <c r="W22" i="2" s="1"/>
  <c r="X22" i="2"/>
  <c r="U77" i="2"/>
  <c r="V77" i="2" s="1"/>
  <c r="W77" i="2" s="1"/>
  <c r="X77" i="2"/>
  <c r="U76" i="2"/>
  <c r="V76" i="2" s="1"/>
  <c r="W76" i="2" s="1"/>
  <c r="X76" i="2"/>
  <c r="U75" i="2"/>
  <c r="V75" i="2" s="1"/>
  <c r="W75" i="2" s="1"/>
  <c r="X75" i="2"/>
  <c r="X51" i="2"/>
  <c r="U51" i="2"/>
  <c r="V51" i="2" s="1"/>
  <c r="W51" i="2" s="1"/>
  <c r="U17" i="2"/>
  <c r="V17" i="2" s="1"/>
  <c r="W17" i="2" s="1"/>
  <c r="X17" i="2"/>
  <c r="U74" i="2"/>
  <c r="V74" i="2" s="1"/>
  <c r="W74" i="2" s="1"/>
  <c r="X74" i="2"/>
  <c r="U9" i="2"/>
  <c r="V9" i="2" s="1"/>
  <c r="W9" i="2" s="1"/>
  <c r="X9" i="2"/>
  <c r="U61" i="2"/>
  <c r="V61" i="2" s="1"/>
  <c r="W61" i="2" s="1"/>
  <c r="X61" i="2"/>
  <c r="U57" i="2"/>
  <c r="V57" i="2" s="1"/>
  <c r="W57" i="2" s="1"/>
  <c r="X57" i="2"/>
  <c r="U53" i="2"/>
  <c r="V53" i="2" s="1"/>
  <c r="W53" i="2" s="1"/>
  <c r="X53" i="2"/>
  <c r="U26" i="2"/>
  <c r="V26" i="2" s="1"/>
  <c r="W26" i="2" s="1"/>
  <c r="X26" i="2"/>
  <c r="X48" i="2"/>
  <c r="U48" i="2"/>
  <c r="V48" i="2" s="1"/>
  <c r="W48" i="2" s="1"/>
  <c r="U21" i="2"/>
  <c r="V21" i="2" s="1"/>
  <c r="W21" i="2" s="1"/>
  <c r="X21" i="2"/>
  <c r="U82" i="2"/>
  <c r="V82" i="2" s="1"/>
  <c r="W82" i="2" s="1"/>
  <c r="X82" i="2"/>
  <c r="U58" i="2"/>
  <c r="V58" i="2" s="1"/>
  <c r="W58" i="2" s="1"/>
  <c r="X58" i="2"/>
  <c r="X41" i="2"/>
  <c r="U41" i="2"/>
  <c r="V41" i="2" s="1"/>
  <c r="W41" i="2" s="1"/>
  <c r="U59" i="2"/>
  <c r="V59" i="2" s="1"/>
  <c r="W59" i="2" s="1"/>
  <c r="X59" i="2"/>
  <c r="X40" i="2"/>
  <c r="U40" i="2"/>
  <c r="V40" i="2" s="1"/>
  <c r="W40" i="2" s="1"/>
  <c r="X35" i="2"/>
  <c r="U35" i="2"/>
  <c r="V35" i="2" s="1"/>
  <c r="W35" i="2" s="1"/>
  <c r="X20" i="2"/>
  <c r="U20" i="2"/>
  <c r="V20" i="2" s="1"/>
  <c r="W20" i="2" s="1"/>
  <c r="X8" i="2"/>
  <c r="U8" i="2"/>
  <c r="V8" i="2" s="1"/>
  <c r="W8" i="2" s="1"/>
  <c r="K86" i="2"/>
  <c r="X44" i="2"/>
  <c r="U44" i="2"/>
  <c r="V44" i="2" s="1"/>
  <c r="W44" i="2" s="1"/>
  <c r="U13" i="2"/>
  <c r="V13" i="2" s="1"/>
  <c r="W13" i="2" s="1"/>
  <c r="X13" i="2"/>
  <c r="X23" i="2"/>
  <c r="U23" i="2"/>
  <c r="V23" i="2" s="1"/>
  <c r="W23" i="2" s="1"/>
  <c r="U31" i="2"/>
  <c r="V31" i="2" s="1"/>
  <c r="W31" i="2" s="1"/>
  <c r="X31" i="2"/>
  <c r="U73" i="2"/>
  <c r="V73" i="2" s="1"/>
  <c r="W73" i="2" s="1"/>
  <c r="X73" i="2"/>
  <c r="U56" i="2"/>
  <c r="V56" i="2" s="1"/>
  <c r="W56" i="2" s="1"/>
  <c r="X56" i="2"/>
  <c r="U72" i="2"/>
  <c r="V72" i="2" s="1"/>
  <c r="W72" i="2" s="1"/>
  <c r="X72" i="2"/>
  <c r="X33" i="2"/>
  <c r="U33" i="2"/>
  <c r="V33" i="2" s="1"/>
  <c r="W33" i="2" s="1"/>
  <c r="U71" i="2"/>
  <c r="V71" i="2" s="1"/>
  <c r="W71" i="2" s="1"/>
  <c r="X71" i="2"/>
  <c r="X36" i="2"/>
  <c r="U36" i="2"/>
  <c r="V36" i="2" s="1"/>
  <c r="W36" i="2" s="1"/>
  <c r="X47" i="2"/>
  <c r="U47" i="2"/>
  <c r="V47" i="2" s="1"/>
  <c r="W47" i="2" s="1"/>
  <c r="X42" i="2"/>
  <c r="U42" i="2"/>
  <c r="V42" i="2" s="1"/>
  <c r="W42" i="2" s="1"/>
  <c r="X28" i="2"/>
  <c r="U28" i="2"/>
  <c r="V28" i="2" s="1"/>
  <c r="W28" i="2" s="1"/>
  <c r="U5" i="2"/>
  <c r="T86" i="2"/>
  <c r="X5" i="2"/>
  <c r="X52" i="2"/>
  <c r="U52" i="2"/>
  <c r="V52" i="2" s="1"/>
  <c r="W52" i="2" s="1"/>
  <c r="U54" i="2"/>
  <c r="V54" i="2" s="1"/>
  <c r="W54" i="2" s="1"/>
  <c r="X54" i="2"/>
  <c r="X11" i="2"/>
  <c r="U11" i="2"/>
  <c r="V11" i="2" s="1"/>
  <c r="W11" i="2" s="1"/>
  <c r="U30" i="2"/>
  <c r="V30" i="2" s="1"/>
  <c r="W30" i="2" s="1"/>
  <c r="X30" i="2"/>
  <c r="U62" i="2"/>
  <c r="V62" i="2" s="1"/>
  <c r="W62" i="2" s="1"/>
  <c r="X62" i="2"/>
  <c r="X32" i="2"/>
  <c r="U32" i="2"/>
  <c r="V32" i="2" s="1"/>
  <c r="W32" i="2" s="1"/>
  <c r="U6" i="2"/>
  <c r="V6" i="2" s="1"/>
  <c r="W6" i="2" s="1"/>
  <c r="X6" i="2"/>
  <c r="U66" i="2"/>
  <c r="V66" i="2" s="1"/>
  <c r="W66" i="2" s="1"/>
  <c r="X66" i="2"/>
  <c r="U68" i="2"/>
  <c r="V68" i="2" s="1"/>
  <c r="W68" i="2" s="1"/>
  <c r="X68" i="2"/>
  <c r="U69" i="2"/>
  <c r="V69" i="2" s="1"/>
  <c r="W69" i="2" s="1"/>
  <c r="X69" i="2"/>
  <c r="U84" i="2"/>
  <c r="V84" i="2" s="1"/>
  <c r="W84" i="2" s="1"/>
  <c r="X84" i="2"/>
  <c r="U64" i="2"/>
  <c r="V64" i="2" s="1"/>
  <c r="W64" i="2" s="1"/>
  <c r="X64" i="2"/>
  <c r="U83" i="2"/>
  <c r="V83" i="2" s="1"/>
  <c r="W83" i="2" s="1"/>
  <c r="X83" i="2"/>
  <c r="U67" i="2"/>
  <c r="V67" i="2" s="1"/>
  <c r="W67" i="2" s="1"/>
  <c r="X67" i="2"/>
  <c r="U55" i="2"/>
  <c r="V55" i="2" s="1"/>
  <c r="W55" i="2" s="1"/>
  <c r="X55" i="2"/>
  <c r="X29" i="2"/>
  <c r="U29" i="2"/>
  <c r="V29" i="2" s="1"/>
  <c r="W29" i="2" s="1"/>
  <c r="X43" i="2"/>
  <c r="U43" i="2"/>
  <c r="V43" i="2" s="1"/>
  <c r="W43" i="2" s="1"/>
  <c r="X38" i="2"/>
  <c r="U38" i="2"/>
  <c r="V38" i="2" s="1"/>
  <c r="W38" i="2" s="1"/>
  <c r="X12" i="2"/>
  <c r="U12" i="2"/>
  <c r="V12" i="2" s="1"/>
  <c r="W12" i="2" s="1"/>
  <c r="U10" i="2"/>
  <c r="V10" i="2" s="1"/>
  <c r="W10" i="2" s="1"/>
  <c r="X10" i="2"/>
  <c r="X19" i="2"/>
  <c r="U19" i="2"/>
  <c r="V19" i="2" s="1"/>
  <c r="W19" i="2" s="1"/>
  <c r="U25" i="2"/>
  <c r="V25" i="2" s="1"/>
  <c r="W25" i="2" s="1"/>
  <c r="X25" i="2"/>
  <c r="U78" i="2"/>
  <c r="V78" i="2" s="1"/>
  <c r="W78" i="2" s="1"/>
  <c r="X78" i="2"/>
  <c r="U18" i="2"/>
  <c r="V18" i="2" s="1"/>
  <c r="W18" i="2" s="1"/>
  <c r="X18" i="2"/>
  <c r="U14" i="2"/>
  <c r="V14" i="2" s="1"/>
  <c r="W14" i="2" s="1"/>
  <c r="X14" i="2"/>
  <c r="U70" i="2"/>
  <c r="V70" i="2" s="1"/>
  <c r="W70" i="2" s="1"/>
  <c r="X70" i="2"/>
  <c r="U81" i="2"/>
  <c r="V81" i="2" s="1"/>
  <c r="W81" i="2" s="1"/>
  <c r="X81" i="2"/>
  <c r="U65" i="2"/>
  <c r="V65" i="2" s="1"/>
  <c r="W65" i="2" s="1"/>
  <c r="X65" i="2"/>
  <c r="U80" i="2"/>
  <c r="V80" i="2" s="1"/>
  <c r="W80" i="2" s="1"/>
  <c r="X80" i="2"/>
  <c r="U60" i="2"/>
  <c r="V60" i="2" s="1"/>
  <c r="W60" i="2" s="1"/>
  <c r="X60" i="2"/>
  <c r="U79" i="2"/>
  <c r="V79" i="2" s="1"/>
  <c r="W79" i="2" s="1"/>
  <c r="X79" i="2"/>
  <c r="U63" i="2"/>
  <c r="V63" i="2" s="1"/>
  <c r="W63" i="2" s="1"/>
  <c r="X63" i="2"/>
  <c r="X37" i="2"/>
  <c r="U37" i="2"/>
  <c r="V37" i="2" s="1"/>
  <c r="W37" i="2" s="1"/>
  <c r="X16" i="2"/>
  <c r="U16" i="2"/>
  <c r="V16" i="2" s="1"/>
  <c r="W16" i="2" s="1"/>
  <c r="X39" i="2"/>
  <c r="U39" i="2"/>
  <c r="V39" i="2" s="1"/>
  <c r="W39" i="2" s="1"/>
  <c r="X34" i="2"/>
  <c r="U34" i="2"/>
  <c r="V34" i="2" s="1"/>
  <c r="W34" i="2" s="1"/>
  <c r="X24" i="2"/>
  <c r="U24" i="2"/>
  <c r="V24" i="2" s="1"/>
  <c r="W24" i="2" s="1"/>
  <c r="AD20" i="2" l="1"/>
  <c r="AD51" i="2"/>
  <c r="AD27" i="2"/>
  <c r="AD63" i="2"/>
  <c r="AD60" i="2"/>
  <c r="AD65" i="2"/>
  <c r="AD70" i="2"/>
  <c r="AD18" i="2"/>
  <c r="AD25" i="2"/>
  <c r="AD10" i="2"/>
  <c r="AD67" i="2"/>
  <c r="AD64" i="2"/>
  <c r="AD69" i="2"/>
  <c r="I112" i="3"/>
  <c r="J5" i="3"/>
  <c r="J112" i="3" s="1"/>
  <c r="AD24" i="2"/>
  <c r="AD11" i="2"/>
  <c r="AD66" i="2"/>
  <c r="AD30" i="2"/>
  <c r="AD54" i="2"/>
  <c r="AD39" i="2"/>
  <c r="AD37" i="2"/>
  <c r="AD19" i="2"/>
  <c r="AD12" i="2"/>
  <c r="AD43" i="2"/>
  <c r="AD52" i="2"/>
  <c r="AD59" i="2"/>
  <c r="AD58" i="2"/>
  <c r="AD21" i="2"/>
  <c r="AD26" i="2"/>
  <c r="AD57" i="2"/>
  <c r="AD9" i="2"/>
  <c r="AD17" i="2"/>
  <c r="AD75" i="2"/>
  <c r="AD77" i="2"/>
  <c r="AD46" i="2"/>
  <c r="AD71" i="2"/>
  <c r="AD72" i="2"/>
  <c r="AD73" i="2"/>
  <c r="AD40" i="2"/>
  <c r="AD41" i="2"/>
  <c r="AD48" i="2"/>
  <c r="AD42" i="2"/>
  <c r="AD36" i="2"/>
  <c r="AD33" i="2"/>
  <c r="U86" i="2"/>
  <c r="AD56" i="2"/>
  <c r="AD31" i="2"/>
  <c r="AD13" i="2"/>
  <c r="V5" i="2"/>
  <c r="AD82" i="2"/>
  <c r="AD53" i="2"/>
  <c r="AD61" i="2"/>
  <c r="AD74" i="2"/>
  <c r="AD76" i="2"/>
  <c r="AD22" i="2"/>
  <c r="AD79" i="2"/>
  <c r="AD80" i="2"/>
  <c r="AD81" i="2"/>
  <c r="AD14" i="2"/>
  <c r="AD78" i="2"/>
  <c r="AD55" i="2"/>
  <c r="AD83" i="2"/>
  <c r="AD84" i="2"/>
  <c r="AD68" i="2"/>
  <c r="AD6" i="2"/>
  <c r="AD62" i="2"/>
  <c r="AD28" i="2"/>
  <c r="AD47" i="2"/>
  <c r="AD23" i="2"/>
  <c r="AD44" i="2"/>
  <c r="AD8" i="2"/>
  <c r="AD35" i="2"/>
  <c r="AD15" i="2"/>
  <c r="AD7" i="2"/>
  <c r="AD34" i="2"/>
  <c r="AD16" i="2"/>
  <c r="AD38" i="2"/>
  <c r="AD29" i="2"/>
  <c r="AD32" i="2"/>
  <c r="X86" i="2"/>
  <c r="W5" i="2" l="1"/>
  <c r="V86" i="2"/>
  <c r="W86" i="2" l="1"/>
  <c r="AD5" i="2"/>
  <c r="AD86" i="2" s="1"/>
  <c r="H5" i="1" l="1"/>
  <c r="M5" i="1"/>
  <c r="R5" i="1"/>
  <c r="H6" i="1"/>
  <c r="M6" i="1"/>
  <c r="R6" i="1"/>
  <c r="AB6" i="1"/>
  <c r="H7" i="1"/>
  <c r="M7" i="1"/>
  <c r="R7" i="1"/>
  <c r="AB7" i="1"/>
  <c r="H8" i="1"/>
  <c r="M8" i="1"/>
  <c r="R8" i="1"/>
  <c r="AB8" i="1"/>
  <c r="H9" i="1"/>
  <c r="M9" i="1"/>
  <c r="R9" i="1"/>
  <c r="AB9" i="1"/>
  <c r="H10" i="1"/>
  <c r="M10" i="1"/>
  <c r="R10" i="1"/>
  <c r="AB10" i="1"/>
  <c r="H11" i="1"/>
  <c r="M11" i="1"/>
  <c r="R11" i="1"/>
  <c r="AB11" i="1"/>
  <c r="H12" i="1"/>
  <c r="M12" i="1"/>
  <c r="R12" i="1"/>
  <c r="AB12" i="1"/>
  <c r="H13" i="1"/>
  <c r="M13" i="1"/>
  <c r="R13" i="1"/>
  <c r="AB13" i="1"/>
  <c r="H14" i="1"/>
  <c r="M14" i="1"/>
  <c r="R14" i="1"/>
  <c r="AB14" i="1"/>
  <c r="H15" i="1"/>
  <c r="M15" i="1"/>
  <c r="R15" i="1"/>
  <c r="AB15" i="1"/>
  <c r="H16" i="1"/>
  <c r="M16" i="1"/>
  <c r="R16" i="1"/>
  <c r="AB16" i="1"/>
  <c r="H17" i="1"/>
  <c r="M17" i="1"/>
  <c r="R17" i="1"/>
  <c r="AB17" i="1"/>
  <c r="H18" i="1"/>
  <c r="M18" i="1"/>
  <c r="R18" i="1"/>
  <c r="AB18" i="1"/>
  <c r="H19" i="1"/>
  <c r="M19" i="1"/>
  <c r="R19" i="1"/>
  <c r="AB19" i="1"/>
  <c r="H20" i="1"/>
  <c r="M20" i="1"/>
  <c r="R20" i="1"/>
  <c r="AB20" i="1"/>
  <c r="H21" i="1"/>
  <c r="M21" i="1"/>
  <c r="R21" i="1"/>
  <c r="AB21" i="1"/>
  <c r="H22" i="1"/>
  <c r="M22" i="1"/>
  <c r="R22" i="1"/>
  <c r="AB22" i="1"/>
  <c r="H23" i="1"/>
  <c r="M23" i="1"/>
  <c r="R23" i="1"/>
  <c r="AB23" i="1"/>
  <c r="H24" i="1"/>
  <c r="M24" i="1"/>
  <c r="R24" i="1"/>
  <c r="AB24" i="1"/>
  <c r="H25" i="1"/>
  <c r="M25" i="1"/>
  <c r="R25" i="1"/>
  <c r="AB25" i="1"/>
  <c r="H26" i="1"/>
  <c r="M26" i="1"/>
  <c r="R26" i="1"/>
  <c r="AB26" i="1"/>
  <c r="H27" i="1"/>
  <c r="M27" i="1"/>
  <c r="R27" i="1"/>
  <c r="AB27" i="1"/>
  <c r="H28" i="1"/>
  <c r="M28" i="1"/>
  <c r="R28" i="1"/>
  <c r="AB28" i="1"/>
  <c r="H29" i="1"/>
  <c r="M29" i="1"/>
  <c r="R29" i="1"/>
  <c r="AB29" i="1"/>
  <c r="H30" i="1"/>
  <c r="M30" i="1"/>
  <c r="R30" i="1"/>
  <c r="AB30" i="1"/>
  <c r="H31" i="1"/>
  <c r="M31" i="1"/>
  <c r="R31" i="1"/>
  <c r="AB31" i="1"/>
  <c r="H32" i="1"/>
  <c r="M32" i="1"/>
  <c r="R32" i="1"/>
  <c r="AB32" i="1"/>
  <c r="H33" i="1"/>
  <c r="M33" i="1"/>
  <c r="R33" i="1"/>
  <c r="AB33" i="1"/>
  <c r="H34" i="1"/>
  <c r="M34" i="1"/>
  <c r="R34" i="1"/>
  <c r="AB34" i="1"/>
  <c r="H35" i="1"/>
  <c r="M35" i="1"/>
  <c r="R35" i="1"/>
  <c r="AB35" i="1"/>
  <c r="H36" i="1"/>
  <c r="M36" i="1"/>
  <c r="R36" i="1"/>
  <c r="AB36" i="1"/>
  <c r="H37" i="1"/>
  <c r="M37" i="1"/>
  <c r="R37" i="1"/>
  <c r="AB37" i="1"/>
  <c r="H38" i="1"/>
  <c r="M38" i="1"/>
  <c r="R38" i="1"/>
  <c r="AB38" i="1"/>
  <c r="H39" i="1"/>
  <c r="M39" i="1"/>
  <c r="R39" i="1"/>
  <c r="AB39" i="1"/>
  <c r="H40" i="1"/>
  <c r="M40" i="1"/>
  <c r="R40" i="1"/>
  <c r="AB40" i="1"/>
  <c r="H41" i="1"/>
  <c r="M41" i="1"/>
  <c r="R41" i="1"/>
  <c r="AB41" i="1"/>
  <c r="H42" i="1"/>
  <c r="M42" i="1"/>
  <c r="R42" i="1"/>
  <c r="AB42" i="1"/>
  <c r="H43" i="1"/>
  <c r="M43" i="1"/>
  <c r="R43" i="1"/>
  <c r="AB43" i="1"/>
  <c r="H44" i="1"/>
  <c r="M44" i="1"/>
  <c r="R44" i="1"/>
  <c r="AB44" i="1"/>
  <c r="H45" i="1"/>
  <c r="M45" i="1"/>
  <c r="R45" i="1"/>
  <c r="AB45" i="1"/>
  <c r="H46" i="1"/>
  <c r="M46" i="1"/>
  <c r="R46" i="1"/>
  <c r="AB46" i="1"/>
  <c r="H47" i="1"/>
  <c r="M47" i="1"/>
  <c r="R47" i="1"/>
  <c r="AB47" i="1"/>
  <c r="H48" i="1"/>
  <c r="M48" i="1"/>
  <c r="R48" i="1"/>
  <c r="AB48" i="1"/>
  <c r="H49" i="1"/>
  <c r="M49" i="1"/>
  <c r="R49" i="1"/>
  <c r="AB49" i="1"/>
  <c r="H50" i="1"/>
  <c r="M50" i="1"/>
  <c r="R50" i="1"/>
  <c r="AB50" i="1"/>
  <c r="H51" i="1"/>
  <c r="M51" i="1"/>
  <c r="R51" i="1"/>
  <c r="AB51" i="1"/>
  <c r="H52" i="1"/>
  <c r="M52" i="1"/>
  <c r="R52" i="1"/>
  <c r="AB52" i="1"/>
  <c r="H53" i="1"/>
  <c r="M53" i="1"/>
  <c r="R53" i="1"/>
  <c r="AB53" i="1"/>
  <c r="H54" i="1"/>
  <c r="M54" i="1"/>
  <c r="R54" i="1"/>
  <c r="AB54" i="1"/>
  <c r="H55" i="1"/>
  <c r="M55" i="1"/>
  <c r="R55" i="1"/>
  <c r="AB55" i="1"/>
  <c r="H56" i="1"/>
  <c r="M56" i="1"/>
  <c r="R56" i="1"/>
  <c r="AB56" i="1"/>
  <c r="H57" i="1"/>
  <c r="M57" i="1"/>
  <c r="R57" i="1"/>
  <c r="AB57" i="1"/>
  <c r="H58" i="1"/>
  <c r="M58" i="1"/>
  <c r="R58" i="1"/>
  <c r="AB58" i="1"/>
  <c r="H59" i="1"/>
  <c r="M59" i="1"/>
  <c r="R59" i="1"/>
  <c r="AB59" i="1"/>
  <c r="H60" i="1"/>
  <c r="M60" i="1"/>
  <c r="R60" i="1"/>
  <c r="AB60" i="1"/>
  <c r="H61" i="1"/>
  <c r="M61" i="1"/>
  <c r="R61" i="1"/>
  <c r="AB61" i="1"/>
  <c r="H62" i="1"/>
  <c r="M62" i="1"/>
  <c r="R62" i="1"/>
  <c r="AB62" i="1"/>
  <c r="H63" i="1"/>
  <c r="M63" i="1"/>
  <c r="R63" i="1"/>
  <c r="AB63" i="1"/>
  <c r="H64" i="1"/>
  <c r="M64" i="1"/>
  <c r="R64" i="1"/>
  <c r="AB64" i="1"/>
  <c r="H65" i="1"/>
  <c r="M65" i="1"/>
  <c r="R65" i="1"/>
  <c r="AB65" i="1"/>
  <c r="H66" i="1"/>
  <c r="M66" i="1"/>
  <c r="R66" i="1"/>
  <c r="AB66" i="1"/>
  <c r="H67" i="1"/>
  <c r="M67" i="1"/>
  <c r="R67" i="1"/>
  <c r="AB67" i="1"/>
  <c r="H68" i="1"/>
  <c r="M68" i="1"/>
  <c r="R68" i="1"/>
  <c r="AB68" i="1"/>
  <c r="H69" i="1"/>
  <c r="M69" i="1"/>
  <c r="R69" i="1"/>
  <c r="AB69" i="1"/>
  <c r="H70" i="1"/>
  <c r="M70" i="1"/>
  <c r="R70" i="1"/>
  <c r="AB70" i="1"/>
  <c r="H71" i="1"/>
  <c r="M71" i="1"/>
  <c r="R71" i="1"/>
  <c r="AB71" i="1"/>
  <c r="H72" i="1"/>
  <c r="M72" i="1"/>
  <c r="R72" i="1"/>
  <c r="AB72" i="1"/>
  <c r="H73" i="1"/>
  <c r="M73" i="1"/>
  <c r="R73" i="1"/>
  <c r="AB73" i="1"/>
  <c r="H74" i="1"/>
  <c r="M74" i="1"/>
  <c r="R74" i="1"/>
  <c r="AB74" i="1"/>
  <c r="H75" i="1"/>
  <c r="M75" i="1"/>
  <c r="R75" i="1"/>
  <c r="AB75" i="1"/>
  <c r="H76" i="1"/>
  <c r="M76" i="1"/>
  <c r="R76" i="1"/>
  <c r="AB76" i="1"/>
  <c r="H77" i="1"/>
  <c r="M77" i="1"/>
  <c r="R77" i="1"/>
  <c r="AB77" i="1"/>
  <c r="H78" i="1"/>
  <c r="M78" i="1"/>
  <c r="R78" i="1"/>
  <c r="AB78" i="1"/>
  <c r="H79" i="1"/>
  <c r="M79" i="1"/>
  <c r="R79" i="1"/>
  <c r="AB79" i="1"/>
  <c r="H80" i="1"/>
  <c r="M80" i="1"/>
  <c r="R80" i="1"/>
  <c r="AB80" i="1"/>
  <c r="H81" i="1"/>
  <c r="M81" i="1"/>
  <c r="R81" i="1"/>
  <c r="AB81" i="1"/>
  <c r="H82" i="1"/>
  <c r="M82" i="1"/>
  <c r="R82" i="1"/>
  <c r="AB82" i="1"/>
  <c r="H83" i="1"/>
  <c r="M83" i="1"/>
  <c r="R83" i="1"/>
  <c r="AB83" i="1"/>
  <c r="H84" i="1"/>
  <c r="M84" i="1"/>
  <c r="R84" i="1"/>
  <c r="AB84" i="1"/>
  <c r="H85" i="1"/>
  <c r="M85" i="1"/>
  <c r="R85" i="1"/>
  <c r="AB85" i="1"/>
  <c r="H86" i="1"/>
  <c r="M86" i="1"/>
  <c r="R86" i="1"/>
  <c r="AB86" i="1"/>
  <c r="H87" i="1"/>
  <c r="M87" i="1"/>
  <c r="R87" i="1"/>
  <c r="AB87" i="1"/>
  <c r="H88" i="1"/>
  <c r="M88" i="1"/>
  <c r="R88" i="1"/>
  <c r="AB88" i="1"/>
  <c r="H89" i="1"/>
  <c r="M89" i="1"/>
  <c r="R89" i="1"/>
  <c r="AB89" i="1"/>
  <c r="H90" i="1"/>
  <c r="M90" i="1"/>
  <c r="R90" i="1"/>
  <c r="AB90" i="1"/>
  <c r="H91" i="1"/>
  <c r="M91" i="1"/>
  <c r="R91" i="1"/>
  <c r="AB91" i="1"/>
  <c r="H92" i="1"/>
  <c r="M92" i="1"/>
  <c r="R92" i="1"/>
  <c r="AB92" i="1"/>
  <c r="H93" i="1"/>
  <c r="M93" i="1"/>
  <c r="R93" i="1"/>
  <c r="AB93" i="1"/>
  <c r="H94" i="1"/>
  <c r="M94" i="1"/>
  <c r="R94" i="1"/>
  <c r="AB94" i="1"/>
  <c r="H95" i="1"/>
  <c r="M95" i="1"/>
  <c r="R95" i="1"/>
  <c r="AB95" i="1"/>
  <c r="H96" i="1"/>
  <c r="M96" i="1"/>
  <c r="R96" i="1"/>
  <c r="AB96" i="1"/>
  <c r="H97" i="1"/>
  <c r="M97" i="1"/>
  <c r="R97" i="1"/>
  <c r="AB97" i="1"/>
  <c r="H98" i="1"/>
  <c r="M98" i="1"/>
  <c r="R98" i="1"/>
  <c r="AB98" i="1"/>
  <c r="H99" i="1"/>
  <c r="M99" i="1"/>
  <c r="R99" i="1"/>
  <c r="AB99" i="1"/>
  <c r="H100" i="1"/>
  <c r="M100" i="1"/>
  <c r="R100" i="1"/>
  <c r="AB100" i="1"/>
  <c r="H101" i="1"/>
  <c r="M101" i="1"/>
  <c r="R101" i="1"/>
  <c r="AB101" i="1"/>
  <c r="H102" i="1"/>
  <c r="M102" i="1"/>
  <c r="R102" i="1"/>
  <c r="AB102" i="1"/>
  <c r="H103" i="1"/>
  <c r="M103" i="1"/>
  <c r="R103" i="1"/>
  <c r="AB103" i="1"/>
  <c r="H104" i="1"/>
  <c r="M104" i="1"/>
  <c r="R104" i="1"/>
  <c r="AB104" i="1"/>
  <c r="H105" i="1"/>
  <c r="M105" i="1"/>
  <c r="R105" i="1"/>
  <c r="AB105" i="1"/>
  <c r="H106" i="1"/>
  <c r="M106" i="1"/>
  <c r="R106" i="1"/>
  <c r="AB106" i="1"/>
  <c r="H107" i="1"/>
  <c r="M107" i="1"/>
  <c r="R107" i="1"/>
  <c r="AB107" i="1"/>
  <c r="H108" i="1"/>
  <c r="M108" i="1"/>
  <c r="R108" i="1"/>
  <c r="AB108" i="1"/>
  <c r="H109" i="1"/>
  <c r="M109" i="1"/>
  <c r="R109" i="1"/>
  <c r="AB109" i="1"/>
  <c r="H110" i="1"/>
  <c r="M110" i="1"/>
  <c r="R110" i="1"/>
  <c r="AB110" i="1"/>
  <c r="C112" i="1"/>
  <c r="D15" i="1" s="1"/>
  <c r="E15" i="1" s="1"/>
  <c r="F112" i="1"/>
  <c r="G112" i="1"/>
  <c r="K112" i="1"/>
  <c r="L112" i="1"/>
  <c r="P112" i="1"/>
  <c r="Q112" i="1"/>
  <c r="D48" i="1" l="1"/>
  <c r="E48" i="1" s="1"/>
  <c r="H112" i="1"/>
  <c r="I110" i="1" s="1"/>
  <c r="J110" i="1" s="1"/>
  <c r="D44" i="1"/>
  <c r="E44" i="1" s="1"/>
  <c r="D61" i="1"/>
  <c r="E61" i="1" s="1"/>
  <c r="D46" i="1"/>
  <c r="E46" i="1" s="1"/>
  <c r="D36" i="1"/>
  <c r="E36" i="1" s="1"/>
  <c r="D57" i="1"/>
  <c r="E57" i="1" s="1"/>
  <c r="D50" i="1"/>
  <c r="E50" i="1" s="1"/>
  <c r="D62" i="1"/>
  <c r="E62" i="1" s="1"/>
  <c r="D54" i="1"/>
  <c r="E54" i="1" s="1"/>
  <c r="D52" i="1"/>
  <c r="E52" i="1" s="1"/>
  <c r="D41" i="1"/>
  <c r="E41" i="1" s="1"/>
  <c r="D39" i="1"/>
  <c r="E39" i="1" s="1"/>
  <c r="D29" i="1"/>
  <c r="E29" i="1" s="1"/>
  <c r="D23" i="1"/>
  <c r="E23" i="1" s="1"/>
  <c r="D60" i="1"/>
  <c r="E60" i="1" s="1"/>
  <c r="D58" i="1"/>
  <c r="E58" i="1" s="1"/>
  <c r="D56" i="1"/>
  <c r="E56" i="1" s="1"/>
  <c r="D49" i="1"/>
  <c r="E49" i="1" s="1"/>
  <c r="D45" i="1"/>
  <c r="E45" i="1" s="1"/>
  <c r="D37" i="1"/>
  <c r="E37" i="1" s="1"/>
  <c r="D27" i="1"/>
  <c r="E27" i="1" s="1"/>
  <c r="D17" i="1"/>
  <c r="E17" i="1" s="1"/>
  <c r="D53" i="1"/>
  <c r="E53" i="1" s="1"/>
  <c r="AB112" i="1"/>
  <c r="D42" i="1"/>
  <c r="E42" i="1" s="1"/>
  <c r="D40" i="1"/>
  <c r="E40" i="1" s="1"/>
  <c r="AA106" i="1"/>
  <c r="R112" i="1"/>
  <c r="S52" i="1" s="1"/>
  <c r="M112" i="1"/>
  <c r="N72" i="1" s="1"/>
  <c r="O72" i="1" s="1"/>
  <c r="D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5" i="1"/>
  <c r="E25" i="1" s="1"/>
  <c r="D26" i="1"/>
  <c r="E26" i="1" s="1"/>
  <c r="D28" i="1"/>
  <c r="E28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59" i="1"/>
  <c r="E59" i="1" s="1"/>
  <c r="D55" i="1"/>
  <c r="E55" i="1" s="1"/>
  <c r="D51" i="1"/>
  <c r="E51" i="1" s="1"/>
  <c r="D47" i="1"/>
  <c r="E47" i="1" s="1"/>
  <c r="D43" i="1"/>
  <c r="E43" i="1" s="1"/>
  <c r="D38" i="1"/>
  <c r="E38" i="1" s="1"/>
  <c r="D21" i="1"/>
  <c r="E21" i="1" s="1"/>
  <c r="D13" i="1"/>
  <c r="E13" i="1" s="1"/>
  <c r="D19" i="1"/>
  <c r="E19" i="1" s="1"/>
  <c r="I50" i="1" l="1"/>
  <c r="J50" i="1" s="1"/>
  <c r="I53" i="1"/>
  <c r="J53" i="1" s="1"/>
  <c r="I45" i="1"/>
  <c r="J45" i="1" s="1"/>
  <c r="I68" i="1"/>
  <c r="J68" i="1" s="1"/>
  <c r="I7" i="1"/>
  <c r="J7" i="1" s="1"/>
  <c r="I67" i="1"/>
  <c r="J67" i="1" s="1"/>
  <c r="I62" i="1"/>
  <c r="J62" i="1" s="1"/>
  <c r="I65" i="1"/>
  <c r="J65" i="1" s="1"/>
  <c r="I78" i="1"/>
  <c r="J78" i="1" s="1"/>
  <c r="I14" i="1"/>
  <c r="J14" i="1" s="1"/>
  <c r="I36" i="1"/>
  <c r="J36" i="1" s="1"/>
  <c r="I10" i="1"/>
  <c r="J10" i="1" s="1"/>
  <c r="I72" i="1"/>
  <c r="J72" i="1" s="1"/>
  <c r="I38" i="1"/>
  <c r="J38" i="1" s="1"/>
  <c r="I31" i="1"/>
  <c r="J31" i="1" s="1"/>
  <c r="I15" i="1"/>
  <c r="J15" i="1" s="1"/>
  <c r="I42" i="1"/>
  <c r="J42" i="1" s="1"/>
  <c r="I56" i="1"/>
  <c r="J56" i="1" s="1"/>
  <c r="I30" i="1"/>
  <c r="J30" i="1" s="1"/>
  <c r="I25" i="1"/>
  <c r="J25" i="1" s="1"/>
  <c r="I95" i="1"/>
  <c r="J95" i="1" s="1"/>
  <c r="I48" i="1"/>
  <c r="J48" i="1" s="1"/>
  <c r="I13" i="1"/>
  <c r="J13" i="1" s="1"/>
  <c r="I46" i="1"/>
  <c r="J46" i="1" s="1"/>
  <c r="I61" i="1"/>
  <c r="J61" i="1" s="1"/>
  <c r="I58" i="1"/>
  <c r="J58" i="1" s="1"/>
  <c r="I73" i="1"/>
  <c r="J73" i="1" s="1"/>
  <c r="I63" i="1"/>
  <c r="J63" i="1" s="1"/>
  <c r="I32" i="1"/>
  <c r="J32" i="1" s="1"/>
  <c r="I35" i="1"/>
  <c r="J35" i="1" s="1"/>
  <c r="I9" i="1"/>
  <c r="J9" i="1" s="1"/>
  <c r="I89" i="1"/>
  <c r="J89" i="1" s="1"/>
  <c r="I44" i="1"/>
  <c r="J44" i="1" s="1"/>
  <c r="I55" i="1"/>
  <c r="J55" i="1" s="1"/>
  <c r="I74" i="1"/>
  <c r="J74" i="1" s="1"/>
  <c r="I47" i="1"/>
  <c r="J47" i="1" s="1"/>
  <c r="I79" i="1"/>
  <c r="J79" i="1" s="1"/>
  <c r="I60" i="1"/>
  <c r="J60" i="1" s="1"/>
  <c r="I75" i="1"/>
  <c r="J75" i="1" s="1"/>
  <c r="I37" i="1"/>
  <c r="J37" i="1" s="1"/>
  <c r="I22" i="1"/>
  <c r="J22" i="1" s="1"/>
  <c r="I39" i="1"/>
  <c r="J39" i="1" s="1"/>
  <c r="I29" i="1"/>
  <c r="J29" i="1" s="1"/>
  <c r="I11" i="1"/>
  <c r="J11" i="1" s="1"/>
  <c r="I19" i="1"/>
  <c r="J19" i="1" s="1"/>
  <c r="I87" i="1"/>
  <c r="J87" i="1" s="1"/>
  <c r="I109" i="1"/>
  <c r="J109" i="1" s="1"/>
  <c r="I40" i="1"/>
  <c r="J40" i="1" s="1"/>
  <c r="I43" i="1"/>
  <c r="J43" i="1" s="1"/>
  <c r="I70" i="1"/>
  <c r="J70" i="1" s="1"/>
  <c r="I77" i="1"/>
  <c r="J77" i="1" s="1"/>
  <c r="I76" i="1"/>
  <c r="J76" i="1" s="1"/>
  <c r="I24" i="1"/>
  <c r="J24" i="1" s="1"/>
  <c r="I28" i="1"/>
  <c r="J28" i="1" s="1"/>
  <c r="I12" i="1"/>
  <c r="J12" i="1" s="1"/>
  <c r="I18" i="1"/>
  <c r="J18" i="1" s="1"/>
  <c r="I8" i="1"/>
  <c r="J8" i="1" s="1"/>
  <c r="I23" i="1"/>
  <c r="J23" i="1" s="1"/>
  <c r="I85" i="1"/>
  <c r="J85" i="1" s="1"/>
  <c r="I97" i="1"/>
  <c r="J97" i="1" s="1"/>
  <c r="I101" i="1"/>
  <c r="J101" i="1" s="1"/>
  <c r="I21" i="1"/>
  <c r="J21" i="1" s="1"/>
  <c r="I81" i="1"/>
  <c r="J81" i="1" s="1"/>
  <c r="I93" i="1"/>
  <c r="J93" i="1" s="1"/>
  <c r="I103" i="1"/>
  <c r="J103" i="1" s="1"/>
  <c r="I105" i="1"/>
  <c r="J105" i="1" s="1"/>
  <c r="I54" i="1"/>
  <c r="J54" i="1" s="1"/>
  <c r="I41" i="1"/>
  <c r="J41" i="1" s="1"/>
  <c r="I49" i="1"/>
  <c r="J49" i="1" s="1"/>
  <c r="I57" i="1"/>
  <c r="J57" i="1" s="1"/>
  <c r="I51" i="1"/>
  <c r="J51" i="1" s="1"/>
  <c r="I52" i="1"/>
  <c r="J52" i="1" s="1"/>
  <c r="I66" i="1"/>
  <c r="J66" i="1" s="1"/>
  <c r="I69" i="1"/>
  <c r="J69" i="1" s="1"/>
  <c r="I64" i="1"/>
  <c r="J64" i="1" s="1"/>
  <c r="I59" i="1"/>
  <c r="J59" i="1" s="1"/>
  <c r="I71" i="1"/>
  <c r="J71" i="1" s="1"/>
  <c r="I16" i="1"/>
  <c r="J16" i="1" s="1"/>
  <c r="I34" i="1"/>
  <c r="J34" i="1" s="1"/>
  <c r="I26" i="1"/>
  <c r="J26" i="1" s="1"/>
  <c r="I20" i="1"/>
  <c r="J20" i="1" s="1"/>
  <c r="I33" i="1"/>
  <c r="J33" i="1" s="1"/>
  <c r="I27" i="1"/>
  <c r="J27" i="1" s="1"/>
  <c r="I6" i="1"/>
  <c r="J6" i="1" s="1"/>
  <c r="I5" i="1"/>
  <c r="J5" i="1" s="1"/>
  <c r="I17" i="1"/>
  <c r="J17" i="1" s="1"/>
  <c r="I83" i="1"/>
  <c r="J83" i="1" s="1"/>
  <c r="I91" i="1"/>
  <c r="J91" i="1" s="1"/>
  <c r="I99" i="1"/>
  <c r="J99" i="1" s="1"/>
  <c r="I107" i="1"/>
  <c r="J107" i="1" s="1"/>
  <c r="I80" i="1"/>
  <c r="J80" i="1" s="1"/>
  <c r="I82" i="1"/>
  <c r="J82" i="1" s="1"/>
  <c r="I88" i="1"/>
  <c r="J88" i="1" s="1"/>
  <c r="I98" i="1"/>
  <c r="J98" i="1" s="1"/>
  <c r="I92" i="1"/>
  <c r="J92" i="1" s="1"/>
  <c r="I100" i="1"/>
  <c r="J100" i="1" s="1"/>
  <c r="I90" i="1"/>
  <c r="J90" i="1" s="1"/>
  <c r="I104" i="1"/>
  <c r="J104" i="1" s="1"/>
  <c r="S19" i="1"/>
  <c r="T19" i="1" s="1"/>
  <c r="S16" i="1"/>
  <c r="W16" i="1" s="1"/>
  <c r="I84" i="1"/>
  <c r="J84" i="1" s="1"/>
  <c r="I96" i="1"/>
  <c r="J96" i="1" s="1"/>
  <c r="I106" i="1"/>
  <c r="J106" i="1" s="1"/>
  <c r="I108" i="1"/>
  <c r="J108" i="1" s="1"/>
  <c r="I86" i="1"/>
  <c r="J86" i="1" s="1"/>
  <c r="I94" i="1"/>
  <c r="J94" i="1" s="1"/>
  <c r="I102" i="1"/>
  <c r="J102" i="1" s="1"/>
  <c r="AA30" i="1"/>
  <c r="AA28" i="1"/>
  <c r="AA24" i="1"/>
  <c r="AA10" i="1"/>
  <c r="AA83" i="1"/>
  <c r="AA34" i="1"/>
  <c r="AA26" i="1"/>
  <c r="AA94" i="1"/>
  <c r="AA43" i="1"/>
  <c r="AA25" i="1"/>
  <c r="AA59" i="1"/>
  <c r="AA95" i="1"/>
  <c r="AA33" i="1"/>
  <c r="AA68" i="1"/>
  <c r="AA79" i="1"/>
  <c r="AA104" i="1"/>
  <c r="AA47" i="1"/>
  <c r="AA90" i="1"/>
  <c r="S43" i="1"/>
  <c r="W43" i="1" s="1"/>
  <c r="S38" i="1"/>
  <c r="W38" i="1" s="1"/>
  <c r="S11" i="1"/>
  <c r="W11" i="1" s="1"/>
  <c r="S29" i="1"/>
  <c r="W29" i="1" s="1"/>
  <c r="AA78" i="1"/>
  <c r="AA5" i="1"/>
  <c r="AA39" i="1"/>
  <c r="AA51" i="1"/>
  <c r="AA84" i="1"/>
  <c r="AA100" i="1"/>
  <c r="AA60" i="1"/>
  <c r="S21" i="1"/>
  <c r="T21" i="1" s="1"/>
  <c r="AA77" i="1"/>
  <c r="AA88" i="1"/>
  <c r="AA99" i="1"/>
  <c r="AA110" i="1"/>
  <c r="AA74" i="1"/>
  <c r="S12" i="1"/>
  <c r="T12" i="1" s="1"/>
  <c r="S33" i="1"/>
  <c r="W33" i="1" s="1"/>
  <c r="S26" i="1"/>
  <c r="W26" i="1" s="1"/>
  <c r="S32" i="1"/>
  <c r="W32" i="1" s="1"/>
  <c r="S46" i="1"/>
  <c r="T46" i="1" s="1"/>
  <c r="AA66" i="1"/>
  <c r="N52" i="1"/>
  <c r="O52" i="1" s="1"/>
  <c r="N44" i="1"/>
  <c r="O44" i="1" s="1"/>
  <c r="S13" i="1"/>
  <c r="T13" i="1" s="1"/>
  <c r="AA6" i="1"/>
  <c r="S25" i="1"/>
  <c r="W25" i="1" s="1"/>
  <c r="AA7" i="1"/>
  <c r="S18" i="1"/>
  <c r="T18" i="1" s="1"/>
  <c r="S31" i="1"/>
  <c r="T31" i="1" s="1"/>
  <c r="S35" i="1"/>
  <c r="T35" i="1" s="1"/>
  <c r="S36" i="1"/>
  <c r="T36" i="1" s="1"/>
  <c r="S24" i="1"/>
  <c r="W24" i="1" s="1"/>
  <c r="S37" i="1"/>
  <c r="W37" i="1" s="1"/>
  <c r="AA35" i="1"/>
  <c r="AA52" i="1"/>
  <c r="N40" i="1"/>
  <c r="O40" i="1" s="1"/>
  <c r="N41" i="1"/>
  <c r="O41" i="1" s="1"/>
  <c r="AA44" i="1"/>
  <c r="AA53" i="1"/>
  <c r="AA61" i="1"/>
  <c r="AA71" i="1"/>
  <c r="AA80" i="1"/>
  <c r="AA86" i="1"/>
  <c r="AA91" i="1"/>
  <c r="AA96" i="1"/>
  <c r="AA102" i="1"/>
  <c r="AA107" i="1"/>
  <c r="AA48" i="1"/>
  <c r="AA62" i="1"/>
  <c r="AA70" i="1"/>
  <c r="S17" i="1"/>
  <c r="T17" i="1" s="1"/>
  <c r="AA8" i="1"/>
  <c r="S27" i="1"/>
  <c r="W27" i="1" s="1"/>
  <c r="AA9" i="1"/>
  <c r="S20" i="1"/>
  <c r="W20" i="1" s="1"/>
  <c r="AA32" i="1"/>
  <c r="AA31" i="1"/>
  <c r="AA37" i="1"/>
  <c r="AA38" i="1"/>
  <c r="S50" i="1"/>
  <c r="T50" i="1" s="1"/>
  <c r="N56" i="1"/>
  <c r="O56" i="1" s="1"/>
  <c r="AA40" i="1"/>
  <c r="S54" i="1"/>
  <c r="W54" i="1" s="1"/>
  <c r="S42" i="1"/>
  <c r="W42" i="1" s="1"/>
  <c r="S47" i="1"/>
  <c r="T47" i="1" s="1"/>
  <c r="AA55" i="1"/>
  <c r="AA56" i="1"/>
  <c r="AA36" i="1"/>
  <c r="AA64" i="1"/>
  <c r="AA72" i="1"/>
  <c r="AA63" i="1"/>
  <c r="AA82" i="1"/>
  <c r="AA87" i="1"/>
  <c r="AA92" i="1"/>
  <c r="AA98" i="1"/>
  <c r="AA103" i="1"/>
  <c r="AA108" i="1"/>
  <c r="S58" i="1"/>
  <c r="T58" i="1" s="1"/>
  <c r="AA69" i="1"/>
  <c r="T52" i="1"/>
  <c r="W52" i="1"/>
  <c r="W21" i="1"/>
  <c r="N48" i="1"/>
  <c r="O48" i="1" s="1"/>
  <c r="S51" i="1"/>
  <c r="S15" i="1"/>
  <c r="S23" i="1"/>
  <c r="S14" i="1"/>
  <c r="S22" i="1"/>
  <c r="S39" i="1"/>
  <c r="S28" i="1"/>
  <c r="E5" i="1"/>
  <c r="D112" i="1"/>
  <c r="S30" i="1"/>
  <c r="S34" i="1"/>
  <c r="S44" i="1"/>
  <c r="N45" i="1"/>
  <c r="O45" i="1" s="1"/>
  <c r="S48" i="1"/>
  <c r="S59" i="1"/>
  <c r="AA67" i="1"/>
  <c r="AA75" i="1"/>
  <c r="AA81" i="1"/>
  <c r="AA85" i="1"/>
  <c r="AA89" i="1"/>
  <c r="AA93" i="1"/>
  <c r="AA97" i="1"/>
  <c r="AA101" i="1"/>
  <c r="AA105" i="1"/>
  <c r="AA109" i="1"/>
  <c r="AA45" i="1"/>
  <c r="AA76" i="1"/>
  <c r="N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3" i="1"/>
  <c r="O43" i="1" s="1"/>
  <c r="N47" i="1"/>
  <c r="O47" i="1" s="1"/>
  <c r="N55" i="1"/>
  <c r="O55" i="1" s="1"/>
  <c r="N46" i="1"/>
  <c r="O46" i="1" s="1"/>
  <c r="N51" i="1"/>
  <c r="O51" i="1" s="1"/>
  <c r="N58" i="1"/>
  <c r="O58" i="1" s="1"/>
  <c r="N50" i="1"/>
  <c r="O50" i="1" s="1"/>
  <c r="N59" i="1"/>
  <c r="O59" i="1" s="1"/>
  <c r="N63" i="1"/>
  <c r="O63" i="1" s="1"/>
  <c r="N67" i="1"/>
  <c r="O67" i="1" s="1"/>
  <c r="N71" i="1"/>
  <c r="O71" i="1" s="1"/>
  <c r="N75" i="1"/>
  <c r="O75" i="1" s="1"/>
  <c r="N76" i="1"/>
  <c r="O76" i="1" s="1"/>
  <c r="N78" i="1"/>
  <c r="O78" i="1" s="1"/>
  <c r="N61" i="1"/>
  <c r="O61" i="1" s="1"/>
  <c r="N62" i="1"/>
  <c r="O62" i="1" s="1"/>
  <c r="N66" i="1"/>
  <c r="O66" i="1" s="1"/>
  <c r="N70" i="1"/>
  <c r="O70" i="1" s="1"/>
  <c r="N74" i="1"/>
  <c r="O74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65" i="1"/>
  <c r="O65" i="1" s="1"/>
  <c r="N69" i="1"/>
  <c r="O69" i="1" s="1"/>
  <c r="N73" i="1"/>
  <c r="O73" i="1" s="1"/>
  <c r="N77" i="1"/>
  <c r="O77" i="1" s="1"/>
  <c r="N79" i="1"/>
  <c r="O79" i="1" s="1"/>
  <c r="N57" i="1"/>
  <c r="O57" i="1" s="1"/>
  <c r="N64" i="1"/>
  <c r="O64" i="1" s="1"/>
  <c r="N49" i="1"/>
  <c r="O49" i="1" s="1"/>
  <c r="N53" i="1"/>
  <c r="O53" i="1" s="1"/>
  <c r="N60" i="1"/>
  <c r="O60" i="1" s="1"/>
  <c r="N54" i="1"/>
  <c r="O54" i="1" s="1"/>
  <c r="S5" i="1"/>
  <c r="W5" i="1" s="1"/>
  <c r="S6" i="1"/>
  <c r="S7" i="1"/>
  <c r="S8" i="1"/>
  <c r="S9" i="1"/>
  <c r="S10" i="1"/>
  <c r="S41" i="1"/>
  <c r="S45" i="1"/>
  <c r="S61" i="1"/>
  <c r="S49" i="1"/>
  <c r="S40" i="1"/>
  <c r="S62" i="1"/>
  <c r="S66" i="1"/>
  <c r="S70" i="1"/>
  <c r="S74" i="1"/>
  <c r="S76" i="1"/>
  <c r="S78" i="1"/>
  <c r="S110" i="1"/>
  <c r="S65" i="1"/>
  <c r="S69" i="1"/>
  <c r="S73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55" i="1"/>
  <c r="S60" i="1"/>
  <c r="S64" i="1"/>
  <c r="S68" i="1"/>
  <c r="S72" i="1"/>
  <c r="S77" i="1"/>
  <c r="S79" i="1"/>
  <c r="S53" i="1"/>
  <c r="S57" i="1"/>
  <c r="S63" i="1"/>
  <c r="S71" i="1"/>
  <c r="S75" i="1"/>
  <c r="S67" i="1"/>
  <c r="N42" i="1"/>
  <c r="O42" i="1" s="1"/>
  <c r="S56" i="1"/>
  <c r="AA11" i="1"/>
  <c r="AA13" i="1"/>
  <c r="AA15" i="1"/>
  <c r="AA17" i="1"/>
  <c r="AA19" i="1"/>
  <c r="AA21" i="1"/>
  <c r="AA23" i="1"/>
  <c r="AA12" i="1"/>
  <c r="AA14" i="1"/>
  <c r="AA16" i="1"/>
  <c r="AA18" i="1"/>
  <c r="AA20" i="1"/>
  <c r="AA22" i="1"/>
  <c r="AA27" i="1"/>
  <c r="AA29" i="1"/>
  <c r="AA50" i="1"/>
  <c r="AA58" i="1"/>
  <c r="AA42" i="1"/>
  <c r="AA54" i="1"/>
  <c r="AA41" i="1"/>
  <c r="AA57" i="1"/>
  <c r="AA46" i="1"/>
  <c r="AA49" i="1"/>
  <c r="N68" i="1"/>
  <c r="O68" i="1" s="1"/>
  <c r="AA65" i="1"/>
  <c r="AA73" i="1"/>
  <c r="W19" i="1" l="1"/>
  <c r="W35" i="1"/>
  <c r="T25" i="1"/>
  <c r="U25" i="1" s="1"/>
  <c r="V25" i="1" s="1"/>
  <c r="AC25" i="1" s="1"/>
  <c r="T43" i="1"/>
  <c r="U43" i="1" s="1"/>
  <c r="V43" i="1" s="1"/>
  <c r="AC43" i="1" s="1"/>
  <c r="T32" i="1"/>
  <c r="U32" i="1" s="1"/>
  <c r="V32" i="1" s="1"/>
  <c r="AC32" i="1" s="1"/>
  <c r="W12" i="1"/>
  <c r="W31" i="1"/>
  <c r="T16" i="1"/>
  <c r="U16" i="1" s="1"/>
  <c r="V16" i="1" s="1"/>
  <c r="AC16" i="1" s="1"/>
  <c r="W47" i="1"/>
  <c r="U21" i="1"/>
  <c r="V21" i="1" s="1"/>
  <c r="AC21" i="1" s="1"/>
  <c r="T37" i="1"/>
  <c r="U37" i="1" s="1"/>
  <c r="V37" i="1" s="1"/>
  <c r="AC37" i="1" s="1"/>
  <c r="W58" i="1"/>
  <c r="T29" i="1"/>
  <c r="U29" i="1" s="1"/>
  <c r="V29" i="1" s="1"/>
  <c r="AC29" i="1" s="1"/>
  <c r="T26" i="1"/>
  <c r="U26" i="1" s="1"/>
  <c r="V26" i="1" s="1"/>
  <c r="AC26" i="1" s="1"/>
  <c r="U36" i="1"/>
  <c r="V36" i="1" s="1"/>
  <c r="U52" i="1"/>
  <c r="V52" i="1" s="1"/>
  <c r="AC52" i="1" s="1"/>
  <c r="I112" i="1"/>
  <c r="T54" i="1"/>
  <c r="U54" i="1" s="1"/>
  <c r="V54" i="1" s="1"/>
  <c r="AC54" i="1" s="1"/>
  <c r="T27" i="1"/>
  <c r="U27" i="1" s="1"/>
  <c r="V27" i="1" s="1"/>
  <c r="AC27" i="1" s="1"/>
  <c r="T11" i="1"/>
  <c r="U11" i="1" s="1"/>
  <c r="V11" i="1" s="1"/>
  <c r="AC11" i="1" s="1"/>
  <c r="U47" i="1"/>
  <c r="V47" i="1" s="1"/>
  <c r="T33" i="1"/>
  <c r="U33" i="1" s="1"/>
  <c r="V33" i="1" s="1"/>
  <c r="AC33" i="1" s="1"/>
  <c r="U31" i="1"/>
  <c r="V31" i="1" s="1"/>
  <c r="T38" i="1"/>
  <c r="U38" i="1" s="1"/>
  <c r="V38" i="1" s="1"/>
  <c r="AC38" i="1" s="1"/>
  <c r="W46" i="1"/>
  <c r="T20" i="1"/>
  <c r="U20" i="1" s="1"/>
  <c r="V20" i="1" s="1"/>
  <c r="AC20" i="1" s="1"/>
  <c r="U18" i="1"/>
  <c r="V18" i="1" s="1"/>
  <c r="U19" i="1"/>
  <c r="V19" i="1" s="1"/>
  <c r="AC19" i="1" s="1"/>
  <c r="U46" i="1"/>
  <c r="V46" i="1" s="1"/>
  <c r="U58" i="1"/>
  <c r="V58" i="1" s="1"/>
  <c r="U35" i="1"/>
  <c r="V35" i="1" s="1"/>
  <c r="U12" i="1"/>
  <c r="V12" i="1" s="1"/>
  <c r="W50" i="1"/>
  <c r="U13" i="1"/>
  <c r="V13" i="1" s="1"/>
  <c r="U17" i="1"/>
  <c r="V17" i="1" s="1"/>
  <c r="T42" i="1"/>
  <c r="U42" i="1" s="1"/>
  <c r="V42" i="1" s="1"/>
  <c r="AC42" i="1" s="1"/>
  <c r="T24" i="1"/>
  <c r="U24" i="1" s="1"/>
  <c r="V24" i="1" s="1"/>
  <c r="AC24" i="1" s="1"/>
  <c r="W18" i="1"/>
  <c r="U50" i="1"/>
  <c r="V50" i="1" s="1"/>
  <c r="W36" i="1"/>
  <c r="W17" i="1"/>
  <c r="W13" i="1"/>
  <c r="W67" i="1"/>
  <c r="T67" i="1"/>
  <c r="U67" i="1" s="1"/>
  <c r="V67" i="1" s="1"/>
  <c r="W57" i="1"/>
  <c r="T57" i="1"/>
  <c r="U57" i="1" s="1"/>
  <c r="V57" i="1" s="1"/>
  <c r="W72" i="1"/>
  <c r="T72" i="1"/>
  <c r="U72" i="1" s="1"/>
  <c r="V72" i="1" s="1"/>
  <c r="T55" i="1"/>
  <c r="U55" i="1" s="1"/>
  <c r="V55" i="1" s="1"/>
  <c r="W55" i="1"/>
  <c r="W106" i="1"/>
  <c r="T106" i="1"/>
  <c r="U106" i="1" s="1"/>
  <c r="V106" i="1" s="1"/>
  <c r="W102" i="1"/>
  <c r="T102" i="1"/>
  <c r="U102" i="1" s="1"/>
  <c r="V102" i="1" s="1"/>
  <c r="W98" i="1"/>
  <c r="T98" i="1"/>
  <c r="U98" i="1" s="1"/>
  <c r="V98" i="1" s="1"/>
  <c r="W94" i="1"/>
  <c r="T94" i="1"/>
  <c r="U94" i="1" s="1"/>
  <c r="V94" i="1" s="1"/>
  <c r="W90" i="1"/>
  <c r="T90" i="1"/>
  <c r="U90" i="1" s="1"/>
  <c r="V90" i="1" s="1"/>
  <c r="W86" i="1"/>
  <c r="T86" i="1"/>
  <c r="U86" i="1" s="1"/>
  <c r="V86" i="1" s="1"/>
  <c r="W82" i="1"/>
  <c r="T82" i="1"/>
  <c r="U82" i="1" s="1"/>
  <c r="V82" i="1" s="1"/>
  <c r="W69" i="1"/>
  <c r="T69" i="1"/>
  <c r="U69" i="1" s="1"/>
  <c r="V69" i="1" s="1"/>
  <c r="W76" i="1"/>
  <c r="T76" i="1"/>
  <c r="U76" i="1" s="1"/>
  <c r="V76" i="1" s="1"/>
  <c r="W62" i="1"/>
  <c r="T62" i="1"/>
  <c r="U62" i="1" s="1"/>
  <c r="V62" i="1" s="1"/>
  <c r="W45" i="1"/>
  <c r="T45" i="1"/>
  <c r="U45" i="1" s="1"/>
  <c r="V45" i="1" s="1"/>
  <c r="W8" i="1"/>
  <c r="T8" i="1"/>
  <c r="U8" i="1" s="1"/>
  <c r="V8" i="1" s="1"/>
  <c r="T44" i="1"/>
  <c r="U44" i="1" s="1"/>
  <c r="V44" i="1" s="1"/>
  <c r="W44" i="1"/>
  <c r="E112" i="1"/>
  <c r="W22" i="1"/>
  <c r="T22" i="1"/>
  <c r="U22" i="1" s="1"/>
  <c r="V22" i="1" s="1"/>
  <c r="W23" i="1"/>
  <c r="T23" i="1"/>
  <c r="U23" i="1" s="1"/>
  <c r="V23" i="1" s="1"/>
  <c r="J112" i="1"/>
  <c r="W75" i="1"/>
  <c r="T75" i="1"/>
  <c r="U75" i="1" s="1"/>
  <c r="V75" i="1" s="1"/>
  <c r="W53" i="1"/>
  <c r="T53" i="1"/>
  <c r="U53" i="1" s="1"/>
  <c r="V53" i="1" s="1"/>
  <c r="W68" i="1"/>
  <c r="T68" i="1"/>
  <c r="U68" i="1" s="1"/>
  <c r="V68" i="1" s="1"/>
  <c r="W109" i="1"/>
  <c r="T109" i="1"/>
  <c r="U109" i="1" s="1"/>
  <c r="V109" i="1" s="1"/>
  <c r="W105" i="1"/>
  <c r="T105" i="1"/>
  <c r="U105" i="1" s="1"/>
  <c r="V105" i="1" s="1"/>
  <c r="W101" i="1"/>
  <c r="T101" i="1"/>
  <c r="U101" i="1" s="1"/>
  <c r="V101" i="1" s="1"/>
  <c r="W97" i="1"/>
  <c r="T97" i="1"/>
  <c r="U97" i="1" s="1"/>
  <c r="V97" i="1" s="1"/>
  <c r="W93" i="1"/>
  <c r="T93" i="1"/>
  <c r="U93" i="1" s="1"/>
  <c r="V93" i="1" s="1"/>
  <c r="W89" i="1"/>
  <c r="T89" i="1"/>
  <c r="U89" i="1" s="1"/>
  <c r="V89" i="1" s="1"/>
  <c r="W85" i="1"/>
  <c r="T85" i="1"/>
  <c r="U85" i="1" s="1"/>
  <c r="V85" i="1" s="1"/>
  <c r="W81" i="1"/>
  <c r="T81" i="1"/>
  <c r="U81" i="1" s="1"/>
  <c r="V81" i="1" s="1"/>
  <c r="W65" i="1"/>
  <c r="T65" i="1"/>
  <c r="U65" i="1" s="1"/>
  <c r="V65" i="1" s="1"/>
  <c r="W74" i="1"/>
  <c r="T74" i="1"/>
  <c r="U74" i="1" s="1"/>
  <c r="V74" i="1" s="1"/>
  <c r="T40" i="1"/>
  <c r="U40" i="1" s="1"/>
  <c r="V40" i="1" s="1"/>
  <c r="W40" i="1"/>
  <c r="W41" i="1"/>
  <c r="T41" i="1"/>
  <c r="U41" i="1" s="1"/>
  <c r="V41" i="1" s="1"/>
  <c r="W7" i="1"/>
  <c r="T7" i="1"/>
  <c r="U7" i="1" s="1"/>
  <c r="V7" i="1" s="1"/>
  <c r="W34" i="1"/>
  <c r="T34" i="1"/>
  <c r="U34" i="1" s="1"/>
  <c r="V34" i="1" s="1"/>
  <c r="W28" i="1"/>
  <c r="T28" i="1"/>
  <c r="U28" i="1" s="1"/>
  <c r="V28" i="1" s="1"/>
  <c r="W14" i="1"/>
  <c r="T14" i="1"/>
  <c r="U14" i="1" s="1"/>
  <c r="V14" i="1" s="1"/>
  <c r="W15" i="1"/>
  <c r="T15" i="1"/>
  <c r="U15" i="1" s="1"/>
  <c r="V15" i="1" s="1"/>
  <c r="T51" i="1"/>
  <c r="U51" i="1" s="1"/>
  <c r="V51" i="1" s="1"/>
  <c r="W51" i="1"/>
  <c r="W71" i="1"/>
  <c r="T71" i="1"/>
  <c r="U71" i="1" s="1"/>
  <c r="V71" i="1" s="1"/>
  <c r="W79" i="1"/>
  <c r="T79" i="1"/>
  <c r="U79" i="1" s="1"/>
  <c r="V79" i="1" s="1"/>
  <c r="W64" i="1"/>
  <c r="T64" i="1"/>
  <c r="U64" i="1" s="1"/>
  <c r="V64" i="1" s="1"/>
  <c r="W108" i="1"/>
  <c r="T108" i="1"/>
  <c r="U108" i="1" s="1"/>
  <c r="V108" i="1" s="1"/>
  <c r="W104" i="1"/>
  <c r="T104" i="1"/>
  <c r="U104" i="1" s="1"/>
  <c r="V104" i="1" s="1"/>
  <c r="W100" i="1"/>
  <c r="T100" i="1"/>
  <c r="U100" i="1" s="1"/>
  <c r="V100" i="1" s="1"/>
  <c r="W96" i="1"/>
  <c r="T96" i="1"/>
  <c r="U96" i="1" s="1"/>
  <c r="V96" i="1" s="1"/>
  <c r="W92" i="1"/>
  <c r="T92" i="1"/>
  <c r="U92" i="1" s="1"/>
  <c r="V92" i="1" s="1"/>
  <c r="W88" i="1"/>
  <c r="T88" i="1"/>
  <c r="U88" i="1" s="1"/>
  <c r="V88" i="1" s="1"/>
  <c r="W84" i="1"/>
  <c r="T84" i="1"/>
  <c r="U84" i="1" s="1"/>
  <c r="V84" i="1" s="1"/>
  <c r="W80" i="1"/>
  <c r="T80" i="1"/>
  <c r="U80" i="1" s="1"/>
  <c r="V80" i="1" s="1"/>
  <c r="W110" i="1"/>
  <c r="T110" i="1"/>
  <c r="U110" i="1" s="1"/>
  <c r="V110" i="1" s="1"/>
  <c r="W70" i="1"/>
  <c r="T70" i="1"/>
  <c r="U70" i="1" s="1"/>
  <c r="V70" i="1" s="1"/>
  <c r="W49" i="1"/>
  <c r="T49" i="1"/>
  <c r="U49" i="1" s="1"/>
  <c r="V49" i="1" s="1"/>
  <c r="W10" i="1"/>
  <c r="T10" i="1"/>
  <c r="U10" i="1" s="1"/>
  <c r="V10" i="1" s="1"/>
  <c r="W6" i="1"/>
  <c r="T6" i="1"/>
  <c r="U6" i="1" s="1"/>
  <c r="V6" i="1" s="1"/>
  <c r="O5" i="1"/>
  <c r="O112" i="1" s="1"/>
  <c r="N112" i="1"/>
  <c r="T59" i="1"/>
  <c r="U59" i="1" s="1"/>
  <c r="V59" i="1" s="1"/>
  <c r="W59" i="1"/>
  <c r="W30" i="1"/>
  <c r="T30" i="1"/>
  <c r="U30" i="1" s="1"/>
  <c r="V30" i="1" s="1"/>
  <c r="Z112" i="1"/>
  <c r="W56" i="1"/>
  <c r="T56" i="1"/>
  <c r="U56" i="1" s="1"/>
  <c r="V56" i="1" s="1"/>
  <c r="W63" i="1"/>
  <c r="T63" i="1"/>
  <c r="U63" i="1" s="1"/>
  <c r="V63" i="1" s="1"/>
  <c r="W77" i="1"/>
  <c r="T77" i="1"/>
  <c r="U77" i="1" s="1"/>
  <c r="V77" i="1" s="1"/>
  <c r="T60" i="1"/>
  <c r="U60" i="1" s="1"/>
  <c r="V60" i="1" s="1"/>
  <c r="W60" i="1"/>
  <c r="W107" i="1"/>
  <c r="T107" i="1"/>
  <c r="U107" i="1" s="1"/>
  <c r="V107" i="1" s="1"/>
  <c r="W103" i="1"/>
  <c r="T103" i="1"/>
  <c r="U103" i="1" s="1"/>
  <c r="V103" i="1" s="1"/>
  <c r="W99" i="1"/>
  <c r="T99" i="1"/>
  <c r="U99" i="1" s="1"/>
  <c r="V99" i="1" s="1"/>
  <c r="W95" i="1"/>
  <c r="T95" i="1"/>
  <c r="U95" i="1" s="1"/>
  <c r="V95" i="1" s="1"/>
  <c r="W91" i="1"/>
  <c r="T91" i="1"/>
  <c r="U91" i="1" s="1"/>
  <c r="V91" i="1" s="1"/>
  <c r="W87" i="1"/>
  <c r="T87" i="1"/>
  <c r="U87" i="1" s="1"/>
  <c r="V87" i="1" s="1"/>
  <c r="W83" i="1"/>
  <c r="T83" i="1"/>
  <c r="U83" i="1" s="1"/>
  <c r="V83" i="1" s="1"/>
  <c r="W73" i="1"/>
  <c r="T73" i="1"/>
  <c r="U73" i="1" s="1"/>
  <c r="V73" i="1" s="1"/>
  <c r="W78" i="1"/>
  <c r="T78" i="1"/>
  <c r="U78" i="1" s="1"/>
  <c r="V78" i="1" s="1"/>
  <c r="W66" i="1"/>
  <c r="T66" i="1"/>
  <c r="U66" i="1" s="1"/>
  <c r="V66" i="1" s="1"/>
  <c r="W61" i="1"/>
  <c r="T61" i="1"/>
  <c r="U61" i="1" s="1"/>
  <c r="V61" i="1" s="1"/>
  <c r="W9" i="1"/>
  <c r="T9" i="1"/>
  <c r="U9" i="1" s="1"/>
  <c r="V9" i="1" s="1"/>
  <c r="T5" i="1"/>
  <c r="S112" i="1"/>
  <c r="T48" i="1"/>
  <c r="U48" i="1" s="1"/>
  <c r="V48" i="1" s="1"/>
  <c r="W48" i="1"/>
  <c r="T39" i="1"/>
  <c r="U39" i="1" s="1"/>
  <c r="V39" i="1" s="1"/>
  <c r="W39" i="1"/>
  <c r="AA112" i="1"/>
  <c r="AC35" i="1" l="1"/>
  <c r="AC31" i="1"/>
  <c r="AC18" i="1"/>
  <c r="AC12" i="1"/>
  <c r="AC47" i="1"/>
  <c r="AC46" i="1"/>
  <c r="AC58" i="1"/>
  <c r="AC36" i="1"/>
  <c r="AC50" i="1"/>
  <c r="AC65" i="1"/>
  <c r="AC85" i="1"/>
  <c r="AC101" i="1"/>
  <c r="AC53" i="1"/>
  <c r="AC89" i="1"/>
  <c r="AC105" i="1"/>
  <c r="AC76" i="1"/>
  <c r="AC6" i="1"/>
  <c r="AC49" i="1"/>
  <c r="AC110" i="1"/>
  <c r="AC84" i="1"/>
  <c r="AC92" i="1"/>
  <c r="AC100" i="1"/>
  <c r="AC108" i="1"/>
  <c r="AC34" i="1"/>
  <c r="AC23" i="1"/>
  <c r="AC13" i="1"/>
  <c r="AC9" i="1"/>
  <c r="AC66" i="1"/>
  <c r="AC73" i="1"/>
  <c r="AC87" i="1"/>
  <c r="AC95" i="1"/>
  <c r="AC103" i="1"/>
  <c r="AC63" i="1"/>
  <c r="AC55" i="1"/>
  <c r="AC51" i="1"/>
  <c r="AC80" i="1"/>
  <c r="AC88" i="1"/>
  <c r="AC96" i="1"/>
  <c r="AC104" i="1"/>
  <c r="AC64" i="1"/>
  <c r="AC15" i="1"/>
  <c r="AC22" i="1"/>
  <c r="AC44" i="1"/>
  <c r="AC68" i="1"/>
  <c r="AC48" i="1"/>
  <c r="AC59" i="1"/>
  <c r="AC86" i="1"/>
  <c r="AC102" i="1"/>
  <c r="AC81" i="1"/>
  <c r="AC97" i="1"/>
  <c r="AC60" i="1"/>
  <c r="AC40" i="1"/>
  <c r="AC39" i="1"/>
  <c r="AC61" i="1"/>
  <c r="AC78" i="1"/>
  <c r="AC83" i="1"/>
  <c r="AC91" i="1"/>
  <c r="AC99" i="1"/>
  <c r="AC107" i="1"/>
  <c r="AC77" i="1"/>
  <c r="AC56" i="1"/>
  <c r="AC94" i="1"/>
  <c r="AC41" i="1"/>
  <c r="AC74" i="1"/>
  <c r="AC75" i="1"/>
  <c r="AC62" i="1"/>
  <c r="AC57" i="1"/>
  <c r="AC17" i="1"/>
  <c r="AC70" i="1"/>
  <c r="W112" i="1"/>
  <c r="AC82" i="1"/>
  <c r="AC98" i="1"/>
  <c r="AC79" i="1"/>
  <c r="AC14" i="1"/>
  <c r="AC8" i="1"/>
  <c r="AC69" i="1"/>
  <c r="AC67" i="1"/>
  <c r="T112" i="1"/>
  <c r="U5" i="1"/>
  <c r="AC93" i="1"/>
  <c r="AC109" i="1"/>
  <c r="AC30" i="1"/>
  <c r="AC90" i="1"/>
  <c r="AC106" i="1"/>
  <c r="AC10" i="1"/>
  <c r="AC71" i="1"/>
  <c r="AC28" i="1"/>
  <c r="AC7" i="1"/>
  <c r="AC45" i="1"/>
  <c r="AC72" i="1"/>
  <c r="V5" i="1" l="1"/>
  <c r="AC5" i="1" s="1"/>
  <c r="U112" i="1"/>
  <c r="V112" i="1" l="1"/>
  <c r="V118" i="1" s="1"/>
  <c r="W118" i="1" s="1"/>
  <c r="AA118" i="1" s="1"/>
  <c r="AB118" i="1" s="1"/>
  <c r="AC112" i="1"/>
</calcChain>
</file>

<file path=xl/sharedStrings.xml><?xml version="1.0" encoding="utf-8"?>
<sst xmlns="http://schemas.openxmlformats.org/spreadsheetml/2006/main" count="873" uniqueCount="343">
  <si>
    <t>Totales</t>
  </si>
  <si>
    <t xml:space="preserve">YOBAIN </t>
  </si>
  <si>
    <t xml:space="preserve">YAXKUKUL </t>
  </si>
  <si>
    <t xml:space="preserve">YAXCABA </t>
  </si>
  <si>
    <t xml:space="preserve">XOCCHEL </t>
  </si>
  <si>
    <t xml:space="preserve">VALLADOLID </t>
  </si>
  <si>
    <t xml:space="preserve">UMAN </t>
  </si>
  <si>
    <t xml:space="preserve">UCU </t>
  </si>
  <si>
    <t xml:space="preserve">UAYMA </t>
  </si>
  <si>
    <t xml:space="preserve">TZUCACAB </t>
  </si>
  <si>
    <t xml:space="preserve">TUNKAS </t>
  </si>
  <si>
    <t xml:space="preserve">TIZIMIN </t>
  </si>
  <si>
    <t xml:space="preserve">TIXPEUAL </t>
  </si>
  <si>
    <t xml:space="preserve">TIXMEUAC </t>
  </si>
  <si>
    <t xml:space="preserve">TIXKOKOB </t>
  </si>
  <si>
    <t xml:space="preserve">TIXCACALCUPUL </t>
  </si>
  <si>
    <t xml:space="preserve">TINUM </t>
  </si>
  <si>
    <t xml:space="preserve">TIMUCUY </t>
  </si>
  <si>
    <t xml:space="preserve">TICUL </t>
  </si>
  <si>
    <t xml:space="preserve">TEYA </t>
  </si>
  <si>
    <t xml:space="preserve">TETIZ </t>
  </si>
  <si>
    <t xml:space="preserve">TEPAKAN </t>
  </si>
  <si>
    <t xml:space="preserve">TEMOZON </t>
  </si>
  <si>
    <t xml:space="preserve">TEMAX </t>
  </si>
  <si>
    <t xml:space="preserve">TELCHAC PUERTO   </t>
  </si>
  <si>
    <t xml:space="preserve">TELCHAC PUEBLO </t>
  </si>
  <si>
    <t xml:space="preserve">TEKOM </t>
  </si>
  <si>
    <t xml:space="preserve">TEKIT </t>
  </si>
  <si>
    <t xml:space="preserve">TEKAX </t>
  </si>
  <si>
    <t xml:space="preserve">TEKANTO </t>
  </si>
  <si>
    <t xml:space="preserve">TEKAL DE VENEGAS </t>
  </si>
  <si>
    <t xml:space="preserve">TECOH </t>
  </si>
  <si>
    <t xml:space="preserve">TEABO </t>
  </si>
  <si>
    <t xml:space="preserve">TAHMEK </t>
  </si>
  <si>
    <t xml:space="preserve">TAHDZIU </t>
  </si>
  <si>
    <t xml:space="preserve">SUMA </t>
  </si>
  <si>
    <t xml:space="preserve">SUDZAL </t>
  </si>
  <si>
    <t xml:space="preserve">SUCILA </t>
  </si>
  <si>
    <t xml:space="preserve">SOTUTA </t>
  </si>
  <si>
    <t xml:space="preserve">SINANCHE </t>
  </si>
  <si>
    <t xml:space="preserve">SEYE </t>
  </si>
  <si>
    <t xml:space="preserve">SANTA ELENA </t>
  </si>
  <si>
    <t xml:space="preserve">SAN FELIPE </t>
  </si>
  <si>
    <t xml:space="preserve">SANAHCAT </t>
  </si>
  <si>
    <t xml:space="preserve">SAMAHIL </t>
  </si>
  <si>
    <t xml:space="preserve">SACALUM </t>
  </si>
  <si>
    <t xml:space="preserve">RIO LAGARTOS </t>
  </si>
  <si>
    <t xml:space="preserve">QUINTANA ROO </t>
  </si>
  <si>
    <t xml:space="preserve">PROGRESO </t>
  </si>
  <si>
    <t xml:space="preserve">PETO </t>
  </si>
  <si>
    <t xml:space="preserve">PANABA </t>
  </si>
  <si>
    <t xml:space="preserve">OXKUTZCAB </t>
  </si>
  <si>
    <t xml:space="preserve">OPICHEN </t>
  </si>
  <si>
    <t xml:space="preserve">MUXUPIP </t>
  </si>
  <si>
    <t xml:space="preserve">MUNA </t>
  </si>
  <si>
    <t xml:space="preserve">MOTUL </t>
  </si>
  <si>
    <t xml:space="preserve">MOCOCHA </t>
  </si>
  <si>
    <t xml:space="preserve">MERIDA </t>
  </si>
  <si>
    <t xml:space="preserve">MAYAPAN </t>
  </si>
  <si>
    <t xml:space="preserve">MAXCANU </t>
  </si>
  <si>
    <t xml:space="preserve">MANI </t>
  </si>
  <si>
    <t xml:space="preserve">MAMA </t>
  </si>
  <si>
    <t xml:space="preserve">KOPOMA </t>
  </si>
  <si>
    <t xml:space="preserve">KINCHIL </t>
  </si>
  <si>
    <t xml:space="preserve">KAUA </t>
  </si>
  <si>
    <t xml:space="preserve">KANTUNIL </t>
  </si>
  <si>
    <t xml:space="preserve">KANASIN </t>
  </si>
  <si>
    <t xml:space="preserve">IZAMAL </t>
  </si>
  <si>
    <t xml:space="preserve">IXIL </t>
  </si>
  <si>
    <t xml:space="preserve">HUNUCMA </t>
  </si>
  <si>
    <t xml:space="preserve">HUHI </t>
  </si>
  <si>
    <t xml:space="preserve">HOMUN </t>
  </si>
  <si>
    <t xml:space="preserve">HOCTUN </t>
  </si>
  <si>
    <t xml:space="preserve">HOCABA </t>
  </si>
  <si>
    <t xml:space="preserve">HALACHO </t>
  </si>
  <si>
    <t xml:space="preserve">ESPITA </t>
  </si>
  <si>
    <t xml:space="preserve">DZONCAUICH </t>
  </si>
  <si>
    <t xml:space="preserve">DZITAS </t>
  </si>
  <si>
    <t xml:space="preserve">DZILAM GONZALEZ </t>
  </si>
  <si>
    <t xml:space="preserve">DZILAM DE BRAVO </t>
  </si>
  <si>
    <t xml:space="preserve">DZIDZANTUN </t>
  </si>
  <si>
    <t xml:space="preserve">DZEMUL </t>
  </si>
  <si>
    <t xml:space="preserve">DZAN </t>
  </si>
  <si>
    <t xml:space="preserve">CHUMAYEL </t>
  </si>
  <si>
    <t xml:space="preserve">CHOCHOLA </t>
  </si>
  <si>
    <t xml:space="preserve">CHIKINDZONOT </t>
  </si>
  <si>
    <t xml:space="preserve">CHICHIMILA </t>
  </si>
  <si>
    <t xml:space="preserve">CHICXULUB PUEBLO </t>
  </si>
  <si>
    <t xml:space="preserve">CHEMAX </t>
  </si>
  <si>
    <t>CHAPAB</t>
  </si>
  <si>
    <t xml:space="preserve">CHANKOM </t>
  </si>
  <si>
    <t xml:space="preserve">CHACSINKIN </t>
  </si>
  <si>
    <t xml:space="preserve">CUZAMA </t>
  </si>
  <si>
    <t xml:space="preserve">CUNCUNUL </t>
  </si>
  <si>
    <t xml:space="preserve">CONKAL </t>
  </si>
  <si>
    <t xml:space="preserve">CENOTILLO </t>
  </si>
  <si>
    <t xml:space="preserve">CELESTUN </t>
  </si>
  <si>
    <t xml:space="preserve">CANTAMAYEC </t>
  </si>
  <si>
    <t xml:space="preserve">CANSAHCAB </t>
  </si>
  <si>
    <t xml:space="preserve">CALOTMUL </t>
  </si>
  <si>
    <t xml:space="preserve">CACALCHEN </t>
  </si>
  <si>
    <t xml:space="preserve">BUCTZOTZ </t>
  </si>
  <si>
    <t xml:space="preserve">BOKOBA </t>
  </si>
  <si>
    <t xml:space="preserve">BACA </t>
  </si>
  <si>
    <t xml:space="preserve">AKIL </t>
  </si>
  <si>
    <t xml:space="preserve">ACANCEH </t>
  </si>
  <si>
    <t xml:space="preserve">ABALA </t>
  </si>
  <si>
    <t>Partes Iguales 
0.27/106</t>
  </si>
  <si>
    <t>(IMMi/Ʃ IMMi)* 2.5%</t>
  </si>
  <si>
    <t>Razón directa
IMMi/Ʃ IMMi</t>
  </si>
  <si>
    <t>Marginación CONAPO
(Mi)</t>
  </si>
  <si>
    <t xml:space="preserve"> IERi (2020) * (2.0%)</t>
  </si>
  <si>
    <t xml:space="preserve"> (IERi)*(4.5%)</t>
  </si>
  <si>
    <t xml:space="preserve"> IERi:
(2018)+(2019)+(2020)</t>
  </si>
  <si>
    <t xml:space="preserve"> IERi (2020):
(d)/Ʃ (d) * (34%)</t>
  </si>
  <si>
    <t>RAZÓN DIRECTA
(d)/Ʃ (d)</t>
  </si>
  <si>
    <t>2020
(b)+(c)=(d)</t>
  </si>
  <si>
    <t>Derechos de Agua
(c)</t>
  </si>
  <si>
    <t>Impuesto Predial
(b)</t>
  </si>
  <si>
    <t xml:space="preserve"> IERi (2019):
(d)/Ʃ (d) * (33%)</t>
  </si>
  <si>
    <t>2019
(b)+(c)=(d)</t>
  </si>
  <si>
    <t xml:space="preserve"> IERi (2018):
(d)/Ʃ (d) * (33%)</t>
  </si>
  <si>
    <t>2018
(b)+(c)=(d)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</si>
  <si>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</si>
  <si>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</si>
  <si>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</si>
  <si>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</si>
  <si>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</si>
  <si>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</si>
  <si>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</si>
  <si>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</si>
  <si>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III: R1i (2020)</t>
  </si>
  <si>
    <t>Fracción II</t>
  </si>
  <si>
    <t>R1i (2020)</t>
  </si>
  <si>
    <t>R1i (2019)</t>
  </si>
  <si>
    <t>R1i (2018)</t>
  </si>
  <si>
    <t>Fracción I:</t>
  </si>
  <si>
    <r>
      <rPr>
        <b/>
        <sz val="11"/>
        <color indexed="8"/>
        <rFont val="Arial"/>
        <family val="2"/>
      </rPr>
      <t>Fuente</t>
    </r>
    <r>
      <rPr>
        <sz val="11"/>
        <color indexed="8"/>
        <rFont val="Arial"/>
        <family val="2"/>
      </rPr>
      <t>: La población municipal se tomó del censo 2020 del INEGI.</t>
    </r>
  </si>
  <si>
    <t>Asi mismo se considera la Recaudación del Impuesto Predial y Derechos de Agua 2020</t>
  </si>
  <si>
    <t>DESARROLLO DE FACTOR DE DISTRIBUCIÓN  (TABLA  I) PERÍODO JULIO 2021 - JUNIO 2022</t>
  </si>
  <si>
    <t>106 YOBAIN</t>
  </si>
  <si>
    <t>104 YAXCABA</t>
  </si>
  <si>
    <t>103 XOCCHEL</t>
  </si>
  <si>
    <t>102 VALLADOLID</t>
  </si>
  <si>
    <t>101 UMAN</t>
  </si>
  <si>
    <t>099 UAYMA</t>
  </si>
  <si>
    <t>098 TZUCACAB</t>
  </si>
  <si>
    <t>097 TUNKAS</t>
  </si>
  <si>
    <t>096 TIZIMIN</t>
  </si>
  <si>
    <t>095 TIXPEUAL</t>
  </si>
  <si>
    <t>092 TIXCACALCUPUL</t>
  </si>
  <si>
    <t>090 TIMUCUY</t>
  </si>
  <si>
    <t>089 TICUL</t>
  </si>
  <si>
    <t>088 TEYA</t>
  </si>
  <si>
    <t>087 TETIZ</t>
  </si>
  <si>
    <t>086 TEPAKAN</t>
  </si>
  <si>
    <t>085 TEMOZON</t>
  </si>
  <si>
    <t>084 TEMAX</t>
  </si>
  <si>
    <t>082 TELCHAC PUEBLO</t>
  </si>
  <si>
    <t>081 TEKOM</t>
  </si>
  <si>
    <t>080 TEKIT</t>
  </si>
  <si>
    <t>079 TEKAX</t>
  </si>
  <si>
    <t>078 TEKANTO</t>
  </si>
  <si>
    <t>076 TECOH</t>
  </si>
  <si>
    <t>075 TEABO</t>
  </si>
  <si>
    <t>073 TAHDZIU</t>
  </si>
  <si>
    <t>072 SUMA</t>
  </si>
  <si>
    <t>071 SUDZAL</t>
  </si>
  <si>
    <t>070 SUCILA</t>
  </si>
  <si>
    <t>069 SOTUTA</t>
  </si>
  <si>
    <t>066 SANTA ELENA</t>
  </si>
  <si>
    <t>064 SANAHCAT</t>
  </si>
  <si>
    <t>063 SAMAHIL</t>
  </si>
  <si>
    <t>062 SACALUM</t>
  </si>
  <si>
    <t>060 QUINTANA ROO</t>
  </si>
  <si>
    <t>059 PROGRESO</t>
  </si>
  <si>
    <t>058 PETO</t>
  </si>
  <si>
    <t>057 PANABA</t>
  </si>
  <si>
    <t>054 MUXUPIP</t>
  </si>
  <si>
    <t>053 MUNA</t>
  </si>
  <si>
    <t>052 MOTUL</t>
  </si>
  <si>
    <t>049 MAYAPAN</t>
  </si>
  <si>
    <t>048 MAXCANU</t>
  </si>
  <si>
    <t>047 MANI</t>
  </si>
  <si>
    <t>045 KOPOMA</t>
  </si>
  <si>
    <t>044 KINCHIL</t>
  </si>
  <si>
    <t>042 KANTUNIL</t>
  </si>
  <si>
    <t>041 KANASIN</t>
  </si>
  <si>
    <t>040 IZAMAL</t>
  </si>
  <si>
    <t>039 IXIL</t>
  </si>
  <si>
    <t>038 HUNUCMA</t>
  </si>
  <si>
    <t>036 HOMUN</t>
  </si>
  <si>
    <t>034 HOCABA</t>
  </si>
  <si>
    <t>033 HALACHO</t>
  </si>
  <si>
    <t>032 ESPITA</t>
  </si>
  <si>
    <t>031 DZONCAUICH</t>
  </si>
  <si>
    <t>030 DZITAS</t>
  </si>
  <si>
    <t>029 DZILAM GONZALEZ</t>
  </si>
  <si>
    <t>028 DZILAM DE BRAVO</t>
  </si>
  <si>
    <t>027 DZIDZANTUN</t>
  </si>
  <si>
    <t>026 DZEMUL</t>
  </si>
  <si>
    <t>025 DZAN</t>
  </si>
  <si>
    <t>024 CHUMAYEL</t>
  </si>
  <si>
    <t>023 CHOCHOLA</t>
  </si>
  <si>
    <t>021 CHICHIMILA</t>
  </si>
  <si>
    <t>020 CHICXULUB PUEBLO</t>
  </si>
  <si>
    <t>019 CHEMAX</t>
  </si>
  <si>
    <t>018 CHAPAB</t>
  </si>
  <si>
    <t>017 CHANKOM</t>
  </si>
  <si>
    <t>016 CHACSINKIN</t>
  </si>
  <si>
    <t>015 CUZAMA</t>
  </si>
  <si>
    <t>013 CONKAL</t>
  </si>
  <si>
    <t>011 CELESTUN</t>
  </si>
  <si>
    <t>010 CANTAMAYEC</t>
  </si>
  <si>
    <t>009 CANSAHCAB</t>
  </si>
  <si>
    <t>008 CALOTMUL</t>
  </si>
  <si>
    <t>007 CACALCHEN</t>
  </si>
  <si>
    <t>006 BUCTZOTZ</t>
  </si>
  <si>
    <t>005 BOKOBA</t>
  </si>
  <si>
    <t>003 AKIL</t>
  </si>
  <si>
    <t xml:space="preserve">TOTALES 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</si>
  <si>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</si>
  <si>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</si>
  <si>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</si>
  <si>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</si>
  <si>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</si>
  <si>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</si>
  <si>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</si>
  <si>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</si>
  <si>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</si>
  <si>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</si>
  <si>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</si>
  <si>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</si>
  <si>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</si>
  <si>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</si>
  <si>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</si>
  <si>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</si>
  <si>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</si>
  <si>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</si>
  <si>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</si>
  <si>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</si>
  <si>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</si>
  <si>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</si>
  <si>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</si>
  <si>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</si>
  <si>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</si>
  <si>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</si>
  <si>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</si>
  <si>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</si>
  <si>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</si>
  <si>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</si>
  <si>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</si>
  <si>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</si>
  <si>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</si>
  <si>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</si>
  <si>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</si>
  <si>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</si>
  <si>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</si>
  <si>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</si>
  <si>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</si>
  <si>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</si>
  <si>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</si>
  <si>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</si>
  <si>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</si>
  <si>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</si>
  <si>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</si>
  <si>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</si>
  <si>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</si>
  <si>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</si>
  <si>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</si>
  <si>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</si>
  <si>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</si>
  <si>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</si>
  <si>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</si>
  <si>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</si>
  <si>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</si>
  <si>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</si>
  <si>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</si>
  <si>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</si>
  <si>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</si>
  <si>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</si>
  <si>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</si>
  <si>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</si>
  <si>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</si>
  <si>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</si>
  <si>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</si>
  <si>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</si>
  <si>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</si>
  <si>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</si>
  <si>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</si>
  <si>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</si>
  <si>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</si>
  <si>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</si>
  <si>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</si>
  <si>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</si>
  <si>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</si>
  <si>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</si>
  <si>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</si>
  <si>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</si>
  <si>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</si>
  <si>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</si>
  <si>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</si>
  <si>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</si>
  <si>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</si>
  <si>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</si>
  <si>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</si>
  <si>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</si>
  <si>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</si>
  <si>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</si>
  <si>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</si>
  <si>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</si>
  <si>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</si>
  <si>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</si>
  <si>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</si>
  <si>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</si>
  <si>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</si>
  <si>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</si>
  <si>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</si>
  <si>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</si>
  <si>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</si>
  <si>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</si>
  <si>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</si>
  <si>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</si>
  <si>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</si>
  <si>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</si>
  <si>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</si>
  <si>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</si>
  <si>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</si>
  <si>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</si>
  <si>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</si>
  <si>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</si>
  <si>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</si>
  <si>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</si>
  <si>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DESARROLLO DE FACTOR DE DISTRIBUCIÓN  FOMUN 30%  (TABLA II) PERÍODO JULIO 2021 - JUNIO 2022</t>
  </si>
  <si>
    <t>DESARROLLO DEL FACTOR DE DISTRIBUCIÓN  (TABLA III) PERÍODO JULIO 2021 - JUNIO 2022</t>
  </si>
  <si>
    <t>Partes Iguales 
0.27/80</t>
  </si>
  <si>
    <t>+</t>
  </si>
  <si>
    <t>2.44852)*</t>
  </si>
  <si>
    <t>((((</t>
  </si>
  <si>
    <t>/65540751.1074742)))</t>
  </si>
  <si>
    <t>@</t>
  </si>
  <si>
    <t>Suma
(a*9.261-0.1456*Mi)</t>
  </si>
  <si>
    <t>Los valores de Marginación (indice-de-marginacion-carencias-poblacionales-por-localidad-municipio-y-entidad), corresponden a los publicados por CONAPO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</si>
</sst>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?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  <numFmt numFmtId="168" formatCode="0.0000000"/>
    <numFmt numFmtId="169" formatCode="0.0000000000"/>
    <numFmt numFmtId="170" formatCode="_-* #,##0.000000000_-;\-* #,##0.000000000_-;_-* &quot;-&quot;??_-;_-@_-"/>
    <numFmt numFmtId="171" formatCode="#,##0.00000000"/>
    <numFmt numFmtId="172" formatCode="0.00000000"/>
    <numFmt numFmtId="173" formatCode="#,##0.0"/>
    <numFmt numFmtId="174" formatCode="0.000000"/>
    <numFmt numFmtId="175" formatCode="#,##0.000000"/>
    <numFmt numFmtId="176" formatCode="#,##0.0000000000"/>
    <numFmt numFmtId="177" formatCode="_-* #,##0.00000000_-;\-* #,##0.00000000_-;_-* &quot;-&quot;??_-;_-@_-"/>
    <numFmt numFmtId="178" formatCode="0.00000"/>
    <numFmt numFmtId="179" formatCode="_-* #,##0.0000000000_-;\-* #,##0.0000000000_-;_-* &quot;-&quot;??_-;_-@_-"/>
    <numFmt numFmtId="180" formatCode="0.0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3" fillId="0" borderId="0" xfId="0" applyFont="1"/>
    <xf numFmtId="0" fontId="6" fillId="0" borderId="0" xfId="0" applyFont="1"/>
    <xf numFmtId="166" fontId="7" fillId="3" borderId="1" xfId="1" applyNumberFormat="1" applyFont="1" applyFill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167" fontId="7" fillId="3" borderId="1" xfId="1" applyNumberFormat="1" applyFont="1" applyFill="1" applyBorder="1" applyAlignment="1">
      <alignment vertical="center"/>
    </xf>
    <xf numFmtId="166" fontId="7" fillId="3" borderId="1" xfId="1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vertical="center"/>
    </xf>
    <xf numFmtId="166" fontId="7" fillId="5" borderId="1" xfId="1" applyNumberFormat="1" applyFont="1" applyFill="1" applyBorder="1" applyAlignment="1">
      <alignment vertical="center"/>
    </xf>
    <xf numFmtId="165" fontId="7" fillId="6" borderId="1" xfId="1" applyNumberFormat="1" applyFont="1" applyFill="1" applyBorder="1" applyAlignment="1">
      <alignment vertical="center"/>
    </xf>
    <xf numFmtId="41" fontId="7" fillId="3" borderId="1" xfId="1" applyNumberFormat="1" applyFont="1" applyFill="1" applyBorder="1" applyAlignment="1">
      <alignment vertical="center"/>
    </xf>
    <xf numFmtId="3" fontId="8" fillId="3" borderId="1" xfId="0" quotePrefix="1" applyNumberFormat="1" applyFont="1" applyFill="1" applyBorder="1" applyAlignment="1">
      <alignment horizontal="left" vertical="center"/>
    </xf>
    <xf numFmtId="0" fontId="6" fillId="0" borderId="0" xfId="0" applyFont="1" applyFill="1"/>
    <xf numFmtId="0" fontId="6" fillId="2" borderId="0" xfId="0" applyFont="1" applyFill="1"/>
    <xf numFmtId="168" fontId="6" fillId="0" borderId="0" xfId="0" applyNumberFormat="1" applyFont="1"/>
    <xf numFmtId="0" fontId="6" fillId="0" borderId="1" xfId="0" applyFont="1" applyBorder="1"/>
    <xf numFmtId="169" fontId="6" fillId="0" borderId="1" xfId="0" applyNumberFormat="1" applyFont="1" applyBorder="1"/>
    <xf numFmtId="170" fontId="6" fillId="0" borderId="1" xfId="0" applyNumberFormat="1" applyFont="1" applyBorder="1"/>
    <xf numFmtId="0" fontId="6" fillId="0" borderId="1" xfId="0" applyFont="1" applyFill="1" applyBorder="1"/>
    <xf numFmtId="0" fontId="6" fillId="2" borderId="1" xfId="0" applyFont="1" applyFill="1" applyBorder="1"/>
    <xf numFmtId="171" fontId="6" fillId="0" borderId="1" xfId="0" applyNumberFormat="1" applyFont="1" applyBorder="1"/>
    <xf numFmtId="172" fontId="6" fillId="0" borderId="1" xfId="0" applyNumberFormat="1" applyFont="1" applyBorder="1"/>
    <xf numFmtId="173" fontId="6" fillId="0" borderId="1" xfId="0" applyNumberFormat="1" applyFont="1" applyBorder="1"/>
    <xf numFmtId="173" fontId="6" fillId="0" borderId="1" xfId="0" applyNumberFormat="1" applyFont="1" applyBorder="1" applyAlignment="1">
      <alignment horizontal="right"/>
    </xf>
    <xf numFmtId="174" fontId="6" fillId="0" borderId="1" xfId="0" applyNumberFormat="1" applyFont="1" applyBorder="1"/>
    <xf numFmtId="175" fontId="6" fillId="0" borderId="1" xfId="0" applyNumberFormat="1" applyFont="1" applyBorder="1"/>
    <xf numFmtId="166" fontId="6" fillId="0" borderId="1" xfId="0" applyNumberFormat="1" applyFont="1" applyBorder="1"/>
    <xf numFmtId="3" fontId="9" fillId="0" borderId="1" xfId="0" quotePrefix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left" vertical="center"/>
    </xf>
    <xf numFmtId="169" fontId="6" fillId="0" borderId="1" xfId="0" applyNumberFormat="1" applyFont="1" applyFill="1" applyBorder="1"/>
    <xf numFmtId="170" fontId="6" fillId="0" borderId="1" xfId="0" applyNumberFormat="1" applyFont="1" applyFill="1" applyBorder="1"/>
    <xf numFmtId="171" fontId="6" fillId="0" borderId="1" xfId="0" applyNumberFormat="1" applyFont="1" applyFill="1" applyBorder="1"/>
    <xf numFmtId="172" fontId="6" fillId="0" borderId="1" xfId="0" applyNumberFormat="1" applyFont="1" applyFill="1" applyBorder="1"/>
    <xf numFmtId="173" fontId="6" fillId="0" borderId="1" xfId="0" applyNumberFormat="1" applyFont="1" applyFill="1" applyBorder="1"/>
    <xf numFmtId="173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8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165" fontId="12" fillId="9" borderId="1" xfId="1" applyNumberFormat="1" applyFont="1" applyFill="1" applyBorder="1" applyAlignment="1">
      <alignment vertical="center"/>
    </xf>
    <xf numFmtId="166" fontId="12" fillId="9" borderId="1" xfId="1" applyNumberFormat="1" applyFont="1" applyFill="1" applyBorder="1" applyAlignment="1">
      <alignment horizontal="center" vertical="center"/>
    </xf>
    <xf numFmtId="166" fontId="12" fillId="9" borderId="1" xfId="1" applyNumberFormat="1" applyFont="1" applyFill="1" applyBorder="1" applyAlignment="1">
      <alignment vertical="center"/>
    </xf>
    <xf numFmtId="174" fontId="6" fillId="0" borderId="1" xfId="0" applyNumberFormat="1" applyFont="1" applyFill="1" applyBorder="1"/>
    <xf numFmtId="176" fontId="6" fillId="0" borderId="1" xfId="0" applyNumberFormat="1" applyFont="1" applyBorder="1"/>
    <xf numFmtId="175" fontId="6" fillId="0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9" borderId="1" xfId="0" applyFont="1" applyFill="1" applyBorder="1"/>
    <xf numFmtId="177" fontId="6" fillId="0" borderId="4" xfId="0" applyNumberFormat="1" applyFont="1" applyBorder="1"/>
    <xf numFmtId="0" fontId="6" fillId="0" borderId="4" xfId="0" applyFont="1" applyBorder="1"/>
    <xf numFmtId="166" fontId="6" fillId="0" borderId="4" xfId="0" applyNumberFormat="1" applyFont="1" applyBorder="1"/>
    <xf numFmtId="0" fontId="8" fillId="0" borderId="4" xfId="0" applyFont="1" applyBorder="1" applyAlignment="1">
      <alignment horizontal="justify" vertical="center"/>
    </xf>
    <xf numFmtId="3" fontId="13" fillId="0" borderId="1" xfId="0" quotePrefix="1" applyNumberFormat="1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center"/>
    </xf>
    <xf numFmtId="178" fontId="6" fillId="0" borderId="0" xfId="0" applyNumberFormat="1" applyFont="1"/>
    <xf numFmtId="167" fontId="6" fillId="0" borderId="0" xfId="0" applyNumberFormat="1" applyFont="1"/>
    <xf numFmtId="0" fontId="7" fillId="0" borderId="0" xfId="0" applyFont="1" applyFill="1" applyBorder="1" applyAlignment="1">
      <alignment horizontal="center" vertical="center" wrapText="1"/>
    </xf>
    <xf numFmtId="169" fontId="6" fillId="0" borderId="0" xfId="2" applyNumberFormat="1" applyFont="1" applyFill="1" applyBorder="1"/>
    <xf numFmtId="169" fontId="6" fillId="0" borderId="0" xfId="2" applyNumberFormat="1" applyFont="1" applyBorder="1"/>
    <xf numFmtId="166" fontId="7" fillId="3" borderId="0" xfId="1" applyNumberFormat="1" applyFont="1" applyFill="1" applyBorder="1" applyAlignment="1">
      <alignment vertical="center"/>
    </xf>
    <xf numFmtId="170" fontId="6" fillId="0" borderId="1" xfId="2" applyNumberFormat="1" applyFont="1" applyBorder="1"/>
    <xf numFmtId="170" fontId="6" fillId="0" borderId="1" xfId="2" applyNumberFormat="1" applyFont="1" applyFill="1" applyBorder="1"/>
    <xf numFmtId="179" fontId="6" fillId="0" borderId="0" xfId="0" applyNumberFormat="1" applyFont="1"/>
    <xf numFmtId="180" fontId="6" fillId="0" borderId="0" xfId="0" applyNumberFormat="1" applyFont="1"/>
    <xf numFmtId="169" fontId="6" fillId="0" borderId="0" xfId="0" applyNumberFormat="1" applyFont="1"/>
    <xf numFmtId="1" fontId="0" fillId="0" borderId="1" xfId="0" applyNumberFormat="1" applyFill="1" applyBorder="1"/>
    <xf numFmtId="0" fontId="1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Normal="100" workbookViewId="0">
      <pane xSplit="2" ySplit="4" topLeftCell="C5" activePane="bottomRight" state="frozen"/>
      <selection activeCell="T115" sqref="T115"/>
      <selection pane="topRight" activeCell="T115" sqref="T115"/>
      <selection pane="bottomLeft" activeCell="T115" sqref="T115"/>
      <selection pane="bottomRight" activeCell="D5" sqref="D5"/>
    </sheetView>
  </sheetViews>
  <sheetFormatPr baseColWidth="10" defaultRowHeight="15" x14ac:dyDescent="0.25"/>
  <cols>
    <col min="1" max="1" width="3.42578125" bestFit="1" customWidth="1"/>
    <col min="2" max="2" width="14.85546875" customWidth="1"/>
    <col min="4" max="4" width="12" bestFit="1" customWidth="1"/>
    <col min="5" max="5" width="13.28515625" customWidth="1"/>
    <col min="13" max="13" width="12" bestFit="1" customWidth="1"/>
    <col min="16" max="16" width="13.42578125" customWidth="1"/>
    <col min="17" max="17" width="13.140625" customWidth="1"/>
    <col min="18" max="18" width="14" customWidth="1"/>
    <col min="19" max="19" width="11.7109375" bestFit="1" customWidth="1"/>
    <col min="21" max="21" width="12.5703125" customWidth="1"/>
    <col min="24" max="24" width="11.42578125" style="1"/>
    <col min="26" max="28" width="12.85546875" bestFit="1" customWidth="1"/>
    <col min="29" max="29" width="13.5703125" customWidth="1"/>
    <col min="30" max="30" width="13.7109375" bestFit="1" customWidth="1"/>
    <col min="31" max="31" width="13.42578125" bestFit="1" customWidth="1"/>
    <col min="32" max="32" width="14.28515625" bestFit="1" customWidth="1"/>
    <col min="253" max="253" width="3.42578125" bestFit="1" customWidth="1"/>
    <col min="254" max="254" width="14.85546875" customWidth="1"/>
    <col min="257" max="257" width="13.28515625" customWidth="1"/>
    <col min="268" max="268" width="13.42578125" customWidth="1"/>
    <col min="269" max="269" width="13.140625" customWidth="1"/>
    <col min="270" max="270" width="14" customWidth="1"/>
    <col min="278" max="278" width="13.7109375" customWidth="1"/>
    <col min="282" max="282" width="13.5703125" customWidth="1"/>
    <col min="509" max="509" width="3.42578125" bestFit="1" customWidth="1"/>
    <col min="510" max="510" width="14.85546875" customWidth="1"/>
    <col min="513" max="513" width="13.28515625" customWidth="1"/>
    <col min="524" max="524" width="13.42578125" customWidth="1"/>
    <col min="525" max="525" width="13.140625" customWidth="1"/>
    <col min="526" max="526" width="14" customWidth="1"/>
    <col min="534" max="534" width="13.7109375" customWidth="1"/>
    <col min="538" max="538" width="13.5703125" customWidth="1"/>
    <col min="765" max="765" width="3.42578125" bestFit="1" customWidth="1"/>
    <col min="766" max="766" width="14.85546875" customWidth="1"/>
    <col min="769" max="769" width="13.28515625" customWidth="1"/>
    <col min="780" max="780" width="13.42578125" customWidth="1"/>
    <col min="781" max="781" width="13.140625" customWidth="1"/>
    <col min="782" max="782" width="14" customWidth="1"/>
    <col min="790" max="790" width="13.7109375" customWidth="1"/>
    <col min="794" max="794" width="13.5703125" customWidth="1"/>
    <col min="1021" max="1021" width="3.42578125" bestFit="1" customWidth="1"/>
    <col min="1022" max="1022" width="14.85546875" customWidth="1"/>
    <col min="1025" max="1025" width="13.28515625" customWidth="1"/>
    <col min="1036" max="1036" width="13.42578125" customWidth="1"/>
    <col min="1037" max="1037" width="13.140625" customWidth="1"/>
    <col min="1038" max="1038" width="14" customWidth="1"/>
    <col min="1046" max="1046" width="13.7109375" customWidth="1"/>
    <col min="1050" max="1050" width="13.5703125" customWidth="1"/>
    <col min="1277" max="1277" width="3.42578125" bestFit="1" customWidth="1"/>
    <col min="1278" max="1278" width="14.85546875" customWidth="1"/>
    <col min="1281" max="1281" width="13.28515625" customWidth="1"/>
    <col min="1292" max="1292" width="13.42578125" customWidth="1"/>
    <col min="1293" max="1293" width="13.140625" customWidth="1"/>
    <col min="1294" max="1294" width="14" customWidth="1"/>
    <col min="1302" max="1302" width="13.7109375" customWidth="1"/>
    <col min="1306" max="1306" width="13.5703125" customWidth="1"/>
    <col min="1533" max="1533" width="3.42578125" bestFit="1" customWidth="1"/>
    <col min="1534" max="1534" width="14.85546875" customWidth="1"/>
    <col min="1537" max="1537" width="13.28515625" customWidth="1"/>
    <col min="1548" max="1548" width="13.42578125" customWidth="1"/>
    <col min="1549" max="1549" width="13.140625" customWidth="1"/>
    <col min="1550" max="1550" width="14" customWidth="1"/>
    <col min="1558" max="1558" width="13.7109375" customWidth="1"/>
    <col min="1562" max="1562" width="13.5703125" customWidth="1"/>
    <col min="1789" max="1789" width="3.42578125" bestFit="1" customWidth="1"/>
    <col min="1790" max="1790" width="14.85546875" customWidth="1"/>
    <col min="1793" max="1793" width="13.28515625" customWidth="1"/>
    <col min="1804" max="1804" width="13.42578125" customWidth="1"/>
    <col min="1805" max="1805" width="13.140625" customWidth="1"/>
    <col min="1806" max="1806" width="14" customWidth="1"/>
    <col min="1814" max="1814" width="13.7109375" customWidth="1"/>
    <col min="1818" max="1818" width="13.5703125" customWidth="1"/>
    <col min="2045" max="2045" width="3.42578125" bestFit="1" customWidth="1"/>
    <col min="2046" max="2046" width="14.85546875" customWidth="1"/>
    <col min="2049" max="2049" width="13.28515625" customWidth="1"/>
    <col min="2060" max="2060" width="13.42578125" customWidth="1"/>
    <col min="2061" max="2061" width="13.140625" customWidth="1"/>
    <col min="2062" max="2062" width="14" customWidth="1"/>
    <col min="2070" max="2070" width="13.7109375" customWidth="1"/>
    <col min="2074" max="2074" width="13.5703125" customWidth="1"/>
    <col min="2301" max="2301" width="3.42578125" bestFit="1" customWidth="1"/>
    <col min="2302" max="2302" width="14.85546875" customWidth="1"/>
    <col min="2305" max="2305" width="13.28515625" customWidth="1"/>
    <col min="2316" max="2316" width="13.42578125" customWidth="1"/>
    <col min="2317" max="2317" width="13.140625" customWidth="1"/>
    <col min="2318" max="2318" width="14" customWidth="1"/>
    <col min="2326" max="2326" width="13.7109375" customWidth="1"/>
    <col min="2330" max="2330" width="13.5703125" customWidth="1"/>
    <col min="2557" max="2557" width="3.42578125" bestFit="1" customWidth="1"/>
    <col min="2558" max="2558" width="14.85546875" customWidth="1"/>
    <col min="2561" max="2561" width="13.28515625" customWidth="1"/>
    <col min="2572" max="2572" width="13.42578125" customWidth="1"/>
    <col min="2573" max="2573" width="13.140625" customWidth="1"/>
    <col min="2574" max="2574" width="14" customWidth="1"/>
    <col min="2582" max="2582" width="13.7109375" customWidth="1"/>
    <col min="2586" max="2586" width="13.5703125" customWidth="1"/>
    <col min="2813" max="2813" width="3.42578125" bestFit="1" customWidth="1"/>
    <col min="2814" max="2814" width="14.85546875" customWidth="1"/>
    <col min="2817" max="2817" width="13.28515625" customWidth="1"/>
    <col min="2828" max="2828" width="13.42578125" customWidth="1"/>
    <col min="2829" max="2829" width="13.140625" customWidth="1"/>
    <col min="2830" max="2830" width="14" customWidth="1"/>
    <col min="2838" max="2838" width="13.7109375" customWidth="1"/>
    <col min="2842" max="2842" width="13.5703125" customWidth="1"/>
    <col min="3069" max="3069" width="3.42578125" bestFit="1" customWidth="1"/>
    <col min="3070" max="3070" width="14.85546875" customWidth="1"/>
    <col min="3073" max="3073" width="13.28515625" customWidth="1"/>
    <col min="3084" max="3084" width="13.42578125" customWidth="1"/>
    <col min="3085" max="3085" width="13.140625" customWidth="1"/>
    <col min="3086" max="3086" width="14" customWidth="1"/>
    <col min="3094" max="3094" width="13.7109375" customWidth="1"/>
    <col min="3098" max="3098" width="13.5703125" customWidth="1"/>
    <col min="3325" max="3325" width="3.42578125" bestFit="1" customWidth="1"/>
    <col min="3326" max="3326" width="14.85546875" customWidth="1"/>
    <col min="3329" max="3329" width="13.28515625" customWidth="1"/>
    <col min="3340" max="3340" width="13.42578125" customWidth="1"/>
    <col min="3341" max="3341" width="13.140625" customWidth="1"/>
    <col min="3342" max="3342" width="14" customWidth="1"/>
    <col min="3350" max="3350" width="13.7109375" customWidth="1"/>
    <col min="3354" max="3354" width="13.5703125" customWidth="1"/>
    <col min="3581" max="3581" width="3.42578125" bestFit="1" customWidth="1"/>
    <col min="3582" max="3582" width="14.85546875" customWidth="1"/>
    <col min="3585" max="3585" width="13.28515625" customWidth="1"/>
    <col min="3596" max="3596" width="13.42578125" customWidth="1"/>
    <col min="3597" max="3597" width="13.140625" customWidth="1"/>
    <col min="3598" max="3598" width="14" customWidth="1"/>
    <col min="3606" max="3606" width="13.7109375" customWidth="1"/>
    <col min="3610" max="3610" width="13.5703125" customWidth="1"/>
    <col min="3837" max="3837" width="3.42578125" bestFit="1" customWidth="1"/>
    <col min="3838" max="3838" width="14.85546875" customWidth="1"/>
    <col min="3841" max="3841" width="13.28515625" customWidth="1"/>
    <col min="3852" max="3852" width="13.42578125" customWidth="1"/>
    <col min="3853" max="3853" width="13.140625" customWidth="1"/>
    <col min="3854" max="3854" width="14" customWidth="1"/>
    <col min="3862" max="3862" width="13.7109375" customWidth="1"/>
    <col min="3866" max="3866" width="13.5703125" customWidth="1"/>
    <col min="4093" max="4093" width="3.42578125" bestFit="1" customWidth="1"/>
    <col min="4094" max="4094" width="14.85546875" customWidth="1"/>
    <col min="4097" max="4097" width="13.28515625" customWidth="1"/>
    <col min="4108" max="4108" width="13.42578125" customWidth="1"/>
    <col min="4109" max="4109" width="13.140625" customWidth="1"/>
    <col min="4110" max="4110" width="14" customWidth="1"/>
    <col min="4118" max="4118" width="13.7109375" customWidth="1"/>
    <col min="4122" max="4122" width="13.5703125" customWidth="1"/>
    <col min="4349" max="4349" width="3.42578125" bestFit="1" customWidth="1"/>
    <col min="4350" max="4350" width="14.85546875" customWidth="1"/>
    <col min="4353" max="4353" width="13.28515625" customWidth="1"/>
    <col min="4364" max="4364" width="13.42578125" customWidth="1"/>
    <col min="4365" max="4365" width="13.140625" customWidth="1"/>
    <col min="4366" max="4366" width="14" customWidth="1"/>
    <col min="4374" max="4374" width="13.7109375" customWidth="1"/>
    <col min="4378" max="4378" width="13.5703125" customWidth="1"/>
    <col min="4605" max="4605" width="3.42578125" bestFit="1" customWidth="1"/>
    <col min="4606" max="4606" width="14.85546875" customWidth="1"/>
    <col min="4609" max="4609" width="13.28515625" customWidth="1"/>
    <col min="4620" max="4620" width="13.42578125" customWidth="1"/>
    <col min="4621" max="4621" width="13.140625" customWidth="1"/>
    <col min="4622" max="4622" width="14" customWidth="1"/>
    <col min="4630" max="4630" width="13.7109375" customWidth="1"/>
    <col min="4634" max="4634" width="13.5703125" customWidth="1"/>
    <col min="4861" max="4861" width="3.42578125" bestFit="1" customWidth="1"/>
    <col min="4862" max="4862" width="14.85546875" customWidth="1"/>
    <col min="4865" max="4865" width="13.28515625" customWidth="1"/>
    <col min="4876" max="4876" width="13.42578125" customWidth="1"/>
    <col min="4877" max="4877" width="13.140625" customWidth="1"/>
    <col min="4878" max="4878" width="14" customWidth="1"/>
    <col min="4886" max="4886" width="13.7109375" customWidth="1"/>
    <col min="4890" max="4890" width="13.5703125" customWidth="1"/>
    <col min="5117" max="5117" width="3.42578125" bestFit="1" customWidth="1"/>
    <col min="5118" max="5118" width="14.85546875" customWidth="1"/>
    <col min="5121" max="5121" width="13.28515625" customWidth="1"/>
    <col min="5132" max="5132" width="13.42578125" customWidth="1"/>
    <col min="5133" max="5133" width="13.140625" customWidth="1"/>
    <col min="5134" max="5134" width="14" customWidth="1"/>
    <col min="5142" max="5142" width="13.7109375" customWidth="1"/>
    <col min="5146" max="5146" width="13.5703125" customWidth="1"/>
    <col min="5373" max="5373" width="3.42578125" bestFit="1" customWidth="1"/>
    <col min="5374" max="5374" width="14.85546875" customWidth="1"/>
    <col min="5377" max="5377" width="13.28515625" customWidth="1"/>
    <col min="5388" max="5388" width="13.42578125" customWidth="1"/>
    <col min="5389" max="5389" width="13.140625" customWidth="1"/>
    <col min="5390" max="5390" width="14" customWidth="1"/>
    <col min="5398" max="5398" width="13.7109375" customWidth="1"/>
    <col min="5402" max="5402" width="13.5703125" customWidth="1"/>
    <col min="5629" max="5629" width="3.42578125" bestFit="1" customWidth="1"/>
    <col min="5630" max="5630" width="14.85546875" customWidth="1"/>
    <col min="5633" max="5633" width="13.28515625" customWidth="1"/>
    <col min="5644" max="5644" width="13.42578125" customWidth="1"/>
    <col min="5645" max="5645" width="13.140625" customWidth="1"/>
    <col min="5646" max="5646" width="14" customWidth="1"/>
    <col min="5654" max="5654" width="13.7109375" customWidth="1"/>
    <col min="5658" max="5658" width="13.5703125" customWidth="1"/>
    <col min="5885" max="5885" width="3.42578125" bestFit="1" customWidth="1"/>
    <col min="5886" max="5886" width="14.85546875" customWidth="1"/>
    <col min="5889" max="5889" width="13.28515625" customWidth="1"/>
    <col min="5900" max="5900" width="13.42578125" customWidth="1"/>
    <col min="5901" max="5901" width="13.140625" customWidth="1"/>
    <col min="5902" max="5902" width="14" customWidth="1"/>
    <col min="5910" max="5910" width="13.7109375" customWidth="1"/>
    <col min="5914" max="5914" width="13.5703125" customWidth="1"/>
    <col min="6141" max="6141" width="3.42578125" bestFit="1" customWidth="1"/>
    <col min="6142" max="6142" width="14.85546875" customWidth="1"/>
    <col min="6145" max="6145" width="13.28515625" customWidth="1"/>
    <col min="6156" max="6156" width="13.42578125" customWidth="1"/>
    <col min="6157" max="6157" width="13.140625" customWidth="1"/>
    <col min="6158" max="6158" width="14" customWidth="1"/>
    <col min="6166" max="6166" width="13.7109375" customWidth="1"/>
    <col min="6170" max="6170" width="13.5703125" customWidth="1"/>
    <col min="6397" max="6397" width="3.42578125" bestFit="1" customWidth="1"/>
    <col min="6398" max="6398" width="14.85546875" customWidth="1"/>
    <col min="6401" max="6401" width="13.28515625" customWidth="1"/>
    <col min="6412" max="6412" width="13.42578125" customWidth="1"/>
    <col min="6413" max="6413" width="13.140625" customWidth="1"/>
    <col min="6414" max="6414" width="14" customWidth="1"/>
    <col min="6422" max="6422" width="13.7109375" customWidth="1"/>
    <col min="6426" max="6426" width="13.5703125" customWidth="1"/>
    <col min="6653" max="6653" width="3.42578125" bestFit="1" customWidth="1"/>
    <col min="6654" max="6654" width="14.85546875" customWidth="1"/>
    <col min="6657" max="6657" width="13.28515625" customWidth="1"/>
    <col min="6668" max="6668" width="13.42578125" customWidth="1"/>
    <col min="6669" max="6669" width="13.140625" customWidth="1"/>
    <col min="6670" max="6670" width="14" customWidth="1"/>
    <col min="6678" max="6678" width="13.7109375" customWidth="1"/>
    <col min="6682" max="6682" width="13.5703125" customWidth="1"/>
    <col min="6909" max="6909" width="3.42578125" bestFit="1" customWidth="1"/>
    <col min="6910" max="6910" width="14.85546875" customWidth="1"/>
    <col min="6913" max="6913" width="13.28515625" customWidth="1"/>
    <col min="6924" max="6924" width="13.42578125" customWidth="1"/>
    <col min="6925" max="6925" width="13.140625" customWidth="1"/>
    <col min="6926" max="6926" width="14" customWidth="1"/>
    <col min="6934" max="6934" width="13.7109375" customWidth="1"/>
    <col min="6938" max="6938" width="13.5703125" customWidth="1"/>
    <col min="7165" max="7165" width="3.42578125" bestFit="1" customWidth="1"/>
    <col min="7166" max="7166" width="14.85546875" customWidth="1"/>
    <col min="7169" max="7169" width="13.28515625" customWidth="1"/>
    <col min="7180" max="7180" width="13.42578125" customWidth="1"/>
    <col min="7181" max="7181" width="13.140625" customWidth="1"/>
    <col min="7182" max="7182" width="14" customWidth="1"/>
    <col min="7190" max="7190" width="13.7109375" customWidth="1"/>
    <col min="7194" max="7194" width="13.5703125" customWidth="1"/>
    <col min="7421" max="7421" width="3.42578125" bestFit="1" customWidth="1"/>
    <col min="7422" max="7422" width="14.85546875" customWidth="1"/>
    <col min="7425" max="7425" width="13.28515625" customWidth="1"/>
    <col min="7436" max="7436" width="13.42578125" customWidth="1"/>
    <col min="7437" max="7437" width="13.140625" customWidth="1"/>
    <col min="7438" max="7438" width="14" customWidth="1"/>
    <col min="7446" max="7446" width="13.7109375" customWidth="1"/>
    <col min="7450" max="7450" width="13.5703125" customWidth="1"/>
    <col min="7677" max="7677" width="3.42578125" bestFit="1" customWidth="1"/>
    <col min="7678" max="7678" width="14.85546875" customWidth="1"/>
    <col min="7681" max="7681" width="13.28515625" customWidth="1"/>
    <col min="7692" max="7692" width="13.42578125" customWidth="1"/>
    <col min="7693" max="7693" width="13.140625" customWidth="1"/>
    <col min="7694" max="7694" width="14" customWidth="1"/>
    <col min="7702" max="7702" width="13.7109375" customWidth="1"/>
    <col min="7706" max="7706" width="13.5703125" customWidth="1"/>
    <col min="7933" max="7933" width="3.42578125" bestFit="1" customWidth="1"/>
    <col min="7934" max="7934" width="14.85546875" customWidth="1"/>
    <col min="7937" max="7937" width="13.28515625" customWidth="1"/>
    <col min="7948" max="7948" width="13.42578125" customWidth="1"/>
    <col min="7949" max="7949" width="13.140625" customWidth="1"/>
    <col min="7950" max="7950" width="14" customWidth="1"/>
    <col min="7958" max="7958" width="13.7109375" customWidth="1"/>
    <col min="7962" max="7962" width="13.5703125" customWidth="1"/>
    <col min="8189" max="8189" width="3.42578125" bestFit="1" customWidth="1"/>
    <col min="8190" max="8190" width="14.85546875" customWidth="1"/>
    <col min="8193" max="8193" width="13.28515625" customWidth="1"/>
    <col min="8204" max="8204" width="13.42578125" customWidth="1"/>
    <col min="8205" max="8205" width="13.140625" customWidth="1"/>
    <col min="8206" max="8206" width="14" customWidth="1"/>
    <col min="8214" max="8214" width="13.7109375" customWidth="1"/>
    <col min="8218" max="8218" width="13.5703125" customWidth="1"/>
    <col min="8445" max="8445" width="3.42578125" bestFit="1" customWidth="1"/>
    <col min="8446" max="8446" width="14.85546875" customWidth="1"/>
    <col min="8449" max="8449" width="13.28515625" customWidth="1"/>
    <col min="8460" max="8460" width="13.42578125" customWidth="1"/>
    <col min="8461" max="8461" width="13.140625" customWidth="1"/>
    <col min="8462" max="8462" width="14" customWidth="1"/>
    <col min="8470" max="8470" width="13.7109375" customWidth="1"/>
    <col min="8474" max="8474" width="13.5703125" customWidth="1"/>
    <col min="8701" max="8701" width="3.42578125" bestFit="1" customWidth="1"/>
    <col min="8702" max="8702" width="14.85546875" customWidth="1"/>
    <col min="8705" max="8705" width="13.28515625" customWidth="1"/>
    <col min="8716" max="8716" width="13.42578125" customWidth="1"/>
    <col min="8717" max="8717" width="13.140625" customWidth="1"/>
    <col min="8718" max="8718" width="14" customWidth="1"/>
    <col min="8726" max="8726" width="13.7109375" customWidth="1"/>
    <col min="8730" max="8730" width="13.5703125" customWidth="1"/>
    <col min="8957" max="8957" width="3.42578125" bestFit="1" customWidth="1"/>
    <col min="8958" max="8958" width="14.85546875" customWidth="1"/>
    <col min="8961" max="8961" width="13.28515625" customWidth="1"/>
    <col min="8972" max="8972" width="13.42578125" customWidth="1"/>
    <col min="8973" max="8973" width="13.140625" customWidth="1"/>
    <col min="8974" max="8974" width="14" customWidth="1"/>
    <col min="8982" max="8982" width="13.7109375" customWidth="1"/>
    <col min="8986" max="8986" width="13.5703125" customWidth="1"/>
    <col min="9213" max="9213" width="3.42578125" bestFit="1" customWidth="1"/>
    <col min="9214" max="9214" width="14.85546875" customWidth="1"/>
    <col min="9217" max="9217" width="13.28515625" customWidth="1"/>
    <col min="9228" max="9228" width="13.42578125" customWidth="1"/>
    <col min="9229" max="9229" width="13.140625" customWidth="1"/>
    <col min="9230" max="9230" width="14" customWidth="1"/>
    <col min="9238" max="9238" width="13.7109375" customWidth="1"/>
    <col min="9242" max="9242" width="13.5703125" customWidth="1"/>
    <col min="9469" max="9469" width="3.42578125" bestFit="1" customWidth="1"/>
    <col min="9470" max="9470" width="14.85546875" customWidth="1"/>
    <col min="9473" max="9473" width="13.28515625" customWidth="1"/>
    <col min="9484" max="9484" width="13.42578125" customWidth="1"/>
    <col min="9485" max="9485" width="13.140625" customWidth="1"/>
    <col min="9486" max="9486" width="14" customWidth="1"/>
    <col min="9494" max="9494" width="13.7109375" customWidth="1"/>
    <col min="9498" max="9498" width="13.5703125" customWidth="1"/>
    <col min="9725" max="9725" width="3.42578125" bestFit="1" customWidth="1"/>
    <col min="9726" max="9726" width="14.85546875" customWidth="1"/>
    <col min="9729" max="9729" width="13.28515625" customWidth="1"/>
    <col min="9740" max="9740" width="13.42578125" customWidth="1"/>
    <col min="9741" max="9741" width="13.140625" customWidth="1"/>
    <col min="9742" max="9742" width="14" customWidth="1"/>
    <col min="9750" max="9750" width="13.7109375" customWidth="1"/>
    <col min="9754" max="9754" width="13.5703125" customWidth="1"/>
    <col min="9981" max="9981" width="3.42578125" bestFit="1" customWidth="1"/>
    <col min="9982" max="9982" width="14.85546875" customWidth="1"/>
    <col min="9985" max="9985" width="13.28515625" customWidth="1"/>
    <col min="9996" max="9996" width="13.42578125" customWidth="1"/>
    <col min="9997" max="9997" width="13.140625" customWidth="1"/>
    <col min="9998" max="9998" width="14" customWidth="1"/>
    <col min="10006" max="10006" width="13.7109375" customWidth="1"/>
    <col min="10010" max="10010" width="13.5703125" customWidth="1"/>
    <col min="10237" max="10237" width="3.42578125" bestFit="1" customWidth="1"/>
    <col min="10238" max="10238" width="14.85546875" customWidth="1"/>
    <col min="10241" max="10241" width="13.28515625" customWidth="1"/>
    <col min="10252" max="10252" width="13.42578125" customWidth="1"/>
    <col min="10253" max="10253" width="13.140625" customWidth="1"/>
    <col min="10254" max="10254" width="14" customWidth="1"/>
    <col min="10262" max="10262" width="13.7109375" customWidth="1"/>
    <col min="10266" max="10266" width="13.5703125" customWidth="1"/>
    <col min="10493" max="10493" width="3.42578125" bestFit="1" customWidth="1"/>
    <col min="10494" max="10494" width="14.85546875" customWidth="1"/>
    <col min="10497" max="10497" width="13.28515625" customWidth="1"/>
    <col min="10508" max="10508" width="13.42578125" customWidth="1"/>
    <col min="10509" max="10509" width="13.140625" customWidth="1"/>
    <col min="10510" max="10510" width="14" customWidth="1"/>
    <col min="10518" max="10518" width="13.7109375" customWidth="1"/>
    <col min="10522" max="10522" width="13.5703125" customWidth="1"/>
    <col min="10749" max="10749" width="3.42578125" bestFit="1" customWidth="1"/>
    <col min="10750" max="10750" width="14.85546875" customWidth="1"/>
    <col min="10753" max="10753" width="13.28515625" customWidth="1"/>
    <col min="10764" max="10764" width="13.42578125" customWidth="1"/>
    <col min="10765" max="10765" width="13.140625" customWidth="1"/>
    <col min="10766" max="10766" width="14" customWidth="1"/>
    <col min="10774" max="10774" width="13.7109375" customWidth="1"/>
    <col min="10778" max="10778" width="13.5703125" customWidth="1"/>
    <col min="11005" max="11005" width="3.42578125" bestFit="1" customWidth="1"/>
    <col min="11006" max="11006" width="14.85546875" customWidth="1"/>
    <col min="11009" max="11009" width="13.28515625" customWidth="1"/>
    <col min="11020" max="11020" width="13.42578125" customWidth="1"/>
    <col min="11021" max="11021" width="13.140625" customWidth="1"/>
    <col min="11022" max="11022" width="14" customWidth="1"/>
    <col min="11030" max="11030" width="13.7109375" customWidth="1"/>
    <col min="11034" max="11034" width="13.5703125" customWidth="1"/>
    <col min="11261" max="11261" width="3.42578125" bestFit="1" customWidth="1"/>
    <col min="11262" max="11262" width="14.85546875" customWidth="1"/>
    <col min="11265" max="11265" width="13.28515625" customWidth="1"/>
    <col min="11276" max="11276" width="13.42578125" customWidth="1"/>
    <col min="11277" max="11277" width="13.140625" customWidth="1"/>
    <col min="11278" max="11278" width="14" customWidth="1"/>
    <col min="11286" max="11286" width="13.7109375" customWidth="1"/>
    <col min="11290" max="11290" width="13.5703125" customWidth="1"/>
    <col min="11517" max="11517" width="3.42578125" bestFit="1" customWidth="1"/>
    <col min="11518" max="11518" width="14.85546875" customWidth="1"/>
    <col min="11521" max="11521" width="13.28515625" customWidth="1"/>
    <col min="11532" max="11532" width="13.42578125" customWidth="1"/>
    <col min="11533" max="11533" width="13.140625" customWidth="1"/>
    <col min="11534" max="11534" width="14" customWidth="1"/>
    <col min="11542" max="11542" width="13.7109375" customWidth="1"/>
    <col min="11546" max="11546" width="13.5703125" customWidth="1"/>
    <col min="11773" max="11773" width="3.42578125" bestFit="1" customWidth="1"/>
    <col min="11774" max="11774" width="14.85546875" customWidth="1"/>
    <col min="11777" max="11777" width="13.28515625" customWidth="1"/>
    <col min="11788" max="11788" width="13.42578125" customWidth="1"/>
    <col min="11789" max="11789" width="13.140625" customWidth="1"/>
    <col min="11790" max="11790" width="14" customWidth="1"/>
    <col min="11798" max="11798" width="13.7109375" customWidth="1"/>
    <col min="11802" max="11802" width="13.5703125" customWidth="1"/>
    <col min="12029" max="12029" width="3.42578125" bestFit="1" customWidth="1"/>
    <col min="12030" max="12030" width="14.85546875" customWidth="1"/>
    <col min="12033" max="12033" width="13.28515625" customWidth="1"/>
    <col min="12044" max="12044" width="13.42578125" customWidth="1"/>
    <col min="12045" max="12045" width="13.140625" customWidth="1"/>
    <col min="12046" max="12046" width="14" customWidth="1"/>
    <col min="12054" max="12054" width="13.7109375" customWidth="1"/>
    <col min="12058" max="12058" width="13.5703125" customWidth="1"/>
    <col min="12285" max="12285" width="3.42578125" bestFit="1" customWidth="1"/>
    <col min="12286" max="12286" width="14.85546875" customWidth="1"/>
    <col min="12289" max="12289" width="13.28515625" customWidth="1"/>
    <col min="12300" max="12300" width="13.42578125" customWidth="1"/>
    <col min="12301" max="12301" width="13.140625" customWidth="1"/>
    <col min="12302" max="12302" width="14" customWidth="1"/>
    <col min="12310" max="12310" width="13.7109375" customWidth="1"/>
    <col min="12314" max="12314" width="13.5703125" customWidth="1"/>
    <col min="12541" max="12541" width="3.42578125" bestFit="1" customWidth="1"/>
    <col min="12542" max="12542" width="14.85546875" customWidth="1"/>
    <col min="12545" max="12545" width="13.28515625" customWidth="1"/>
    <col min="12556" max="12556" width="13.42578125" customWidth="1"/>
    <col min="12557" max="12557" width="13.140625" customWidth="1"/>
    <col min="12558" max="12558" width="14" customWidth="1"/>
    <col min="12566" max="12566" width="13.7109375" customWidth="1"/>
    <col min="12570" max="12570" width="13.5703125" customWidth="1"/>
    <col min="12797" max="12797" width="3.42578125" bestFit="1" customWidth="1"/>
    <col min="12798" max="12798" width="14.85546875" customWidth="1"/>
    <col min="12801" max="12801" width="13.28515625" customWidth="1"/>
    <col min="12812" max="12812" width="13.42578125" customWidth="1"/>
    <col min="12813" max="12813" width="13.140625" customWidth="1"/>
    <col min="12814" max="12814" width="14" customWidth="1"/>
    <col min="12822" max="12822" width="13.7109375" customWidth="1"/>
    <col min="12826" max="12826" width="13.5703125" customWidth="1"/>
    <col min="13053" max="13053" width="3.42578125" bestFit="1" customWidth="1"/>
    <col min="13054" max="13054" width="14.85546875" customWidth="1"/>
    <col min="13057" max="13057" width="13.28515625" customWidth="1"/>
    <col min="13068" max="13068" width="13.42578125" customWidth="1"/>
    <col min="13069" max="13069" width="13.140625" customWidth="1"/>
    <col min="13070" max="13070" width="14" customWidth="1"/>
    <col min="13078" max="13078" width="13.7109375" customWidth="1"/>
    <col min="13082" max="13082" width="13.5703125" customWidth="1"/>
    <col min="13309" max="13309" width="3.42578125" bestFit="1" customWidth="1"/>
    <col min="13310" max="13310" width="14.85546875" customWidth="1"/>
    <col min="13313" max="13313" width="13.28515625" customWidth="1"/>
    <col min="13324" max="13324" width="13.42578125" customWidth="1"/>
    <col min="13325" max="13325" width="13.140625" customWidth="1"/>
    <col min="13326" max="13326" width="14" customWidth="1"/>
    <col min="13334" max="13334" width="13.7109375" customWidth="1"/>
    <col min="13338" max="13338" width="13.5703125" customWidth="1"/>
    <col min="13565" max="13565" width="3.42578125" bestFit="1" customWidth="1"/>
    <col min="13566" max="13566" width="14.85546875" customWidth="1"/>
    <col min="13569" max="13569" width="13.28515625" customWidth="1"/>
    <col min="13580" max="13580" width="13.42578125" customWidth="1"/>
    <col min="13581" max="13581" width="13.140625" customWidth="1"/>
    <col min="13582" max="13582" width="14" customWidth="1"/>
    <col min="13590" max="13590" width="13.7109375" customWidth="1"/>
    <col min="13594" max="13594" width="13.5703125" customWidth="1"/>
    <col min="13821" max="13821" width="3.42578125" bestFit="1" customWidth="1"/>
    <col min="13822" max="13822" width="14.85546875" customWidth="1"/>
    <col min="13825" max="13825" width="13.28515625" customWidth="1"/>
    <col min="13836" max="13836" width="13.42578125" customWidth="1"/>
    <col min="13837" max="13837" width="13.140625" customWidth="1"/>
    <col min="13838" max="13838" width="14" customWidth="1"/>
    <col min="13846" max="13846" width="13.7109375" customWidth="1"/>
    <col min="13850" max="13850" width="13.5703125" customWidth="1"/>
    <col min="14077" max="14077" width="3.42578125" bestFit="1" customWidth="1"/>
    <col min="14078" max="14078" width="14.85546875" customWidth="1"/>
    <col min="14081" max="14081" width="13.28515625" customWidth="1"/>
    <col min="14092" max="14092" width="13.42578125" customWidth="1"/>
    <col min="14093" max="14093" width="13.140625" customWidth="1"/>
    <col min="14094" max="14094" width="14" customWidth="1"/>
    <col min="14102" max="14102" width="13.7109375" customWidth="1"/>
    <col min="14106" max="14106" width="13.5703125" customWidth="1"/>
    <col min="14333" max="14333" width="3.42578125" bestFit="1" customWidth="1"/>
    <col min="14334" max="14334" width="14.85546875" customWidth="1"/>
    <col min="14337" max="14337" width="13.28515625" customWidth="1"/>
    <col min="14348" max="14348" width="13.42578125" customWidth="1"/>
    <col min="14349" max="14349" width="13.140625" customWidth="1"/>
    <col min="14350" max="14350" width="14" customWidth="1"/>
    <col min="14358" max="14358" width="13.7109375" customWidth="1"/>
    <col min="14362" max="14362" width="13.5703125" customWidth="1"/>
    <col min="14589" max="14589" width="3.42578125" bestFit="1" customWidth="1"/>
    <col min="14590" max="14590" width="14.85546875" customWidth="1"/>
    <col min="14593" max="14593" width="13.28515625" customWidth="1"/>
    <col min="14604" max="14604" width="13.42578125" customWidth="1"/>
    <col min="14605" max="14605" width="13.140625" customWidth="1"/>
    <col min="14606" max="14606" width="14" customWidth="1"/>
    <col min="14614" max="14614" width="13.7109375" customWidth="1"/>
    <col min="14618" max="14618" width="13.5703125" customWidth="1"/>
    <col min="14845" max="14845" width="3.42578125" bestFit="1" customWidth="1"/>
    <col min="14846" max="14846" width="14.85546875" customWidth="1"/>
    <col min="14849" max="14849" width="13.28515625" customWidth="1"/>
    <col min="14860" max="14860" width="13.42578125" customWidth="1"/>
    <col min="14861" max="14861" width="13.140625" customWidth="1"/>
    <col min="14862" max="14862" width="14" customWidth="1"/>
    <col min="14870" max="14870" width="13.7109375" customWidth="1"/>
    <col min="14874" max="14874" width="13.5703125" customWidth="1"/>
    <col min="15101" max="15101" width="3.42578125" bestFit="1" customWidth="1"/>
    <col min="15102" max="15102" width="14.85546875" customWidth="1"/>
    <col min="15105" max="15105" width="13.28515625" customWidth="1"/>
    <col min="15116" max="15116" width="13.42578125" customWidth="1"/>
    <col min="15117" max="15117" width="13.140625" customWidth="1"/>
    <col min="15118" max="15118" width="14" customWidth="1"/>
    <col min="15126" max="15126" width="13.7109375" customWidth="1"/>
    <col min="15130" max="15130" width="13.5703125" customWidth="1"/>
    <col min="15357" max="15357" width="3.42578125" bestFit="1" customWidth="1"/>
    <col min="15358" max="15358" width="14.85546875" customWidth="1"/>
    <col min="15361" max="15361" width="13.28515625" customWidth="1"/>
    <col min="15372" max="15372" width="13.42578125" customWidth="1"/>
    <col min="15373" max="15373" width="13.140625" customWidth="1"/>
    <col min="15374" max="15374" width="14" customWidth="1"/>
    <col min="15382" max="15382" width="13.7109375" customWidth="1"/>
    <col min="15386" max="15386" width="13.5703125" customWidth="1"/>
    <col min="15613" max="15613" width="3.42578125" bestFit="1" customWidth="1"/>
    <col min="15614" max="15614" width="14.85546875" customWidth="1"/>
    <col min="15617" max="15617" width="13.28515625" customWidth="1"/>
    <col min="15628" max="15628" width="13.42578125" customWidth="1"/>
    <col min="15629" max="15629" width="13.140625" customWidth="1"/>
    <col min="15630" max="15630" width="14" customWidth="1"/>
    <col min="15638" max="15638" width="13.7109375" customWidth="1"/>
    <col min="15642" max="15642" width="13.5703125" customWidth="1"/>
    <col min="15869" max="15869" width="3.42578125" bestFit="1" customWidth="1"/>
    <col min="15870" max="15870" width="14.85546875" customWidth="1"/>
    <col min="15873" max="15873" width="13.28515625" customWidth="1"/>
    <col min="15884" max="15884" width="13.42578125" customWidth="1"/>
    <col min="15885" max="15885" width="13.140625" customWidth="1"/>
    <col min="15886" max="15886" width="14" customWidth="1"/>
    <col min="15894" max="15894" width="13.7109375" customWidth="1"/>
    <col min="15898" max="15898" width="13.5703125" customWidth="1"/>
    <col min="16125" max="16125" width="3.42578125" bestFit="1" customWidth="1"/>
    <col min="16126" max="16126" width="14.85546875" customWidth="1"/>
    <col min="16129" max="16129" width="13.28515625" customWidth="1"/>
    <col min="16140" max="16140" width="13.42578125" customWidth="1"/>
    <col min="16141" max="16141" width="13.140625" customWidth="1"/>
    <col min="16142" max="16142" width="14" customWidth="1"/>
    <col min="16150" max="16150" width="13.7109375" customWidth="1"/>
    <col min="16154" max="16154" width="13.5703125" customWidth="1"/>
  </cols>
  <sheetData>
    <row r="1" spans="1:32" ht="15.75" x14ac:dyDescent="0.25">
      <c r="C1" s="88" t="s">
        <v>139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3" spans="1:32" s="6" customFormat="1" ht="25.5" x14ac:dyDescent="0.2">
      <c r="C3" s="89" t="s">
        <v>136</v>
      </c>
      <c r="D3" s="90"/>
      <c r="E3" s="91"/>
      <c r="F3" s="92" t="s">
        <v>135</v>
      </c>
      <c r="G3" s="93"/>
      <c r="H3" s="93"/>
      <c r="I3" s="93"/>
      <c r="J3" s="94"/>
      <c r="K3" s="92" t="s">
        <v>134</v>
      </c>
      <c r="L3" s="93"/>
      <c r="M3" s="93"/>
      <c r="N3" s="93"/>
      <c r="O3" s="94"/>
      <c r="P3" s="92" t="s">
        <v>133</v>
      </c>
      <c r="Q3" s="93"/>
      <c r="R3" s="93"/>
      <c r="S3" s="93"/>
      <c r="T3" s="94"/>
      <c r="U3" s="89" t="s">
        <v>132</v>
      </c>
      <c r="V3" s="91"/>
      <c r="W3" s="49" t="s">
        <v>131</v>
      </c>
      <c r="X3" s="89" t="s">
        <v>130</v>
      </c>
      <c r="Y3" s="90"/>
      <c r="Z3" s="90"/>
      <c r="AA3" s="91"/>
      <c r="AB3" s="54" t="s">
        <v>129</v>
      </c>
      <c r="AC3" s="95" t="s">
        <v>128</v>
      </c>
    </row>
    <row r="4" spans="1:32" s="6" customFormat="1" ht="60" customHeight="1" x14ac:dyDescent="0.2">
      <c r="A4" s="44" t="s">
        <v>127</v>
      </c>
      <c r="B4" s="53" t="s">
        <v>126</v>
      </c>
      <c r="C4" s="46" t="s">
        <v>125</v>
      </c>
      <c r="D4" s="44" t="s">
        <v>124</v>
      </c>
      <c r="E4" s="52" t="s">
        <v>123</v>
      </c>
      <c r="F4" s="44" t="s">
        <v>118</v>
      </c>
      <c r="G4" s="44" t="s">
        <v>117</v>
      </c>
      <c r="H4" s="44" t="s">
        <v>122</v>
      </c>
      <c r="I4" s="44" t="s">
        <v>115</v>
      </c>
      <c r="J4" s="51" t="s">
        <v>121</v>
      </c>
      <c r="K4" s="44" t="s">
        <v>118</v>
      </c>
      <c r="L4" s="44" t="s">
        <v>117</v>
      </c>
      <c r="M4" s="44" t="s">
        <v>120</v>
      </c>
      <c r="N4" s="44" t="s">
        <v>115</v>
      </c>
      <c r="O4" s="51" t="s">
        <v>119</v>
      </c>
      <c r="P4" s="44" t="s">
        <v>118</v>
      </c>
      <c r="Q4" s="44" t="s">
        <v>117</v>
      </c>
      <c r="R4" s="44" t="s">
        <v>116</v>
      </c>
      <c r="S4" s="44" t="s">
        <v>115</v>
      </c>
      <c r="T4" s="51" t="s">
        <v>114</v>
      </c>
      <c r="U4" s="50" t="s">
        <v>113</v>
      </c>
      <c r="V4" s="49" t="s">
        <v>112</v>
      </c>
      <c r="W4" s="48" t="s">
        <v>111</v>
      </c>
      <c r="X4" s="47" t="s">
        <v>110</v>
      </c>
      <c r="Y4" s="46" t="s">
        <v>341</v>
      </c>
      <c r="Z4" s="46" t="s">
        <v>109</v>
      </c>
      <c r="AA4" s="45" t="s">
        <v>108</v>
      </c>
      <c r="AB4" s="45" t="s">
        <v>107</v>
      </c>
      <c r="AC4" s="96"/>
    </row>
    <row r="5" spans="1:32" s="6" customFormat="1" ht="16.149999999999999" customHeight="1" x14ac:dyDescent="0.2">
      <c r="A5" s="34">
        <v>1</v>
      </c>
      <c r="B5" s="33" t="s">
        <v>106</v>
      </c>
      <c r="C5" s="24">
        <v>6550</v>
      </c>
      <c r="D5" s="32">
        <f t="shared" ref="D5:D36" si="0">C5/$C$112</f>
        <v>2.8221834824279225E-3</v>
      </c>
      <c r="E5" s="32">
        <f t="shared" ref="E5:E36" si="1">D5*0.64</f>
        <v>1.8061974287538704E-3</v>
      </c>
      <c r="F5" s="28">
        <v>0</v>
      </c>
      <c r="G5" s="28">
        <v>0</v>
      </c>
      <c r="H5" s="28">
        <f t="shared" ref="H5:H36" si="2">F5+G5</f>
        <v>0</v>
      </c>
      <c r="I5" s="31">
        <f t="shared" ref="I5:I36" si="3">H5/$H$112</f>
        <v>0</v>
      </c>
      <c r="J5" s="31">
        <f t="shared" ref="J5:J36" si="4">I5*0.33</f>
        <v>0</v>
      </c>
      <c r="K5" s="29">
        <v>0</v>
      </c>
      <c r="L5" s="29">
        <v>0</v>
      </c>
      <c r="M5" s="28">
        <f t="shared" ref="M5:M36" si="5">K5+L5</f>
        <v>0</v>
      </c>
      <c r="N5" s="22">
        <f t="shared" ref="N5:N36" si="6">M5/$M$112</f>
        <v>0</v>
      </c>
      <c r="O5" s="30">
        <f t="shared" ref="O5:O36" si="7">N5*0.33</f>
        <v>0</v>
      </c>
      <c r="P5" s="29">
        <v>25055.29</v>
      </c>
      <c r="Q5" s="29">
        <v>50000</v>
      </c>
      <c r="R5" s="28">
        <f t="shared" ref="R5:R36" si="8">P5+Q5</f>
        <v>75055.290000000008</v>
      </c>
      <c r="S5" s="61">
        <f t="shared" ref="S5:S36" si="9">R5/$R$112</f>
        <v>7.1674809516137831E-5</v>
      </c>
      <c r="T5" s="26">
        <f t="shared" ref="T5:T36" si="10">S5*0.34</f>
        <v>2.4369435235486865E-5</v>
      </c>
      <c r="U5" s="61">
        <f t="shared" ref="U5:U36" si="11">J5+O5+T5</f>
        <v>2.4369435235486865E-5</v>
      </c>
      <c r="V5" s="27">
        <f t="shared" ref="V5:V36" si="12">U5*0.045</f>
        <v>1.0966245855969089E-6</v>
      </c>
      <c r="W5" s="26">
        <f>S5*0.02</f>
        <v>1.4334961903227567E-6</v>
      </c>
      <c r="X5" s="25">
        <v>52.064402972226397</v>
      </c>
      <c r="Y5" s="24">
        <f>C5*(9.261-0.1456*X5)</f>
        <v>11006.770173447123</v>
      </c>
      <c r="Z5" s="23">
        <f>Y5/$Y$112</f>
        <v>4.7665005926614346E-3</v>
      </c>
      <c r="AA5" s="23">
        <f>Z5*0.025</f>
        <v>1.1916251481653587E-4</v>
      </c>
      <c r="AB5" s="23">
        <f>0.27/106</f>
        <v>2.5471698113207547E-3</v>
      </c>
      <c r="AC5" s="82">
        <f t="shared" ref="AC5:AC36" si="13">E5+V5+W5+AA5+AB5</f>
        <v>4.4750598756670805E-3</v>
      </c>
      <c r="AD5" s="84"/>
      <c r="AE5" s="86"/>
      <c r="AF5" s="85"/>
    </row>
    <row r="6" spans="1:32" s="6" customFormat="1" ht="16.149999999999999" customHeight="1" x14ac:dyDescent="0.2">
      <c r="A6" s="34">
        <v>2</v>
      </c>
      <c r="B6" s="33" t="s">
        <v>105</v>
      </c>
      <c r="C6" s="24">
        <v>16772</v>
      </c>
      <c r="D6" s="32">
        <f t="shared" si="0"/>
        <v>7.2265131858444444E-3</v>
      </c>
      <c r="E6" s="32">
        <f t="shared" si="1"/>
        <v>4.6249684389404449E-3</v>
      </c>
      <c r="F6" s="28">
        <v>37185</v>
      </c>
      <c r="G6" s="28">
        <v>58920</v>
      </c>
      <c r="H6" s="28">
        <f t="shared" si="2"/>
        <v>96105</v>
      </c>
      <c r="I6" s="31">
        <f t="shared" si="3"/>
        <v>1.0228596588135093E-4</v>
      </c>
      <c r="J6" s="31">
        <f t="shared" si="4"/>
        <v>3.3754368740845809E-5</v>
      </c>
      <c r="K6" s="29">
        <v>31181</v>
      </c>
      <c r="L6" s="29">
        <v>105808.5</v>
      </c>
      <c r="M6" s="28">
        <f t="shared" si="5"/>
        <v>136989.5</v>
      </c>
      <c r="N6" s="22">
        <f t="shared" si="6"/>
        <v>1.2700822601900848E-4</v>
      </c>
      <c r="O6" s="30">
        <f t="shared" si="7"/>
        <v>4.1912714586272798E-5</v>
      </c>
      <c r="P6" s="29">
        <v>23043</v>
      </c>
      <c r="Q6" s="29">
        <v>25600</v>
      </c>
      <c r="R6" s="28">
        <f t="shared" si="8"/>
        <v>48643</v>
      </c>
      <c r="S6" s="26">
        <f t="shared" si="9"/>
        <v>4.6452125616908445E-5</v>
      </c>
      <c r="T6" s="26">
        <f t="shared" si="10"/>
        <v>1.5793722709748874E-5</v>
      </c>
      <c r="U6" s="26">
        <f t="shared" si="11"/>
        <v>9.1460806036867482E-5</v>
      </c>
      <c r="V6" s="27">
        <f t="shared" si="12"/>
        <v>4.1157362716590367E-6</v>
      </c>
      <c r="W6" s="26">
        <f t="shared" ref="W6:W36" si="14">S6*0.02</f>
        <v>9.2904251233816887E-7</v>
      </c>
      <c r="X6" s="25">
        <v>55.083317191262999</v>
      </c>
      <c r="Y6" s="24">
        <f t="shared" ref="Y6:Y69" si="15">C6*(9.261-0.1456*X6)</f>
        <v>20811.855152320713</v>
      </c>
      <c r="Z6" s="23">
        <f t="shared" ref="Z6:Z69" si="16">Y6/$Y$112</f>
        <v>9.0126093626658361E-3</v>
      </c>
      <c r="AA6" s="23">
        <f t="shared" ref="AA6:AA36" si="17">Z6*0.025</f>
        <v>2.2531523406664591E-4</v>
      </c>
      <c r="AB6" s="23">
        <f t="shared" ref="AB6:AB36" si="18">0.27/106</f>
        <v>2.5471698113207547E-3</v>
      </c>
      <c r="AC6" s="82">
        <f t="shared" si="13"/>
        <v>7.4024982631118426E-3</v>
      </c>
      <c r="AD6" s="84"/>
      <c r="AE6" s="86"/>
    </row>
    <row r="7" spans="1:32" s="6" customFormat="1" ht="16.149999999999999" customHeight="1" x14ac:dyDescent="0.2">
      <c r="A7" s="43">
        <v>3</v>
      </c>
      <c r="B7" s="33" t="s">
        <v>104</v>
      </c>
      <c r="C7" s="24">
        <v>12285</v>
      </c>
      <c r="D7" s="42">
        <f t="shared" si="0"/>
        <v>5.293209783454508E-3</v>
      </c>
      <c r="E7" s="42">
        <f t="shared" si="1"/>
        <v>3.3876542614108851E-3</v>
      </c>
      <c r="F7" s="40">
        <v>58100</v>
      </c>
      <c r="G7" s="40">
        <v>275515</v>
      </c>
      <c r="H7" s="40">
        <f t="shared" si="2"/>
        <v>333615</v>
      </c>
      <c r="I7" s="31">
        <f t="shared" si="3"/>
        <v>3.5507135432606934E-4</v>
      </c>
      <c r="J7" s="31">
        <f t="shared" si="4"/>
        <v>1.1717354692760288E-4</v>
      </c>
      <c r="K7" s="41">
        <v>104252.65</v>
      </c>
      <c r="L7" s="41">
        <v>196917.5</v>
      </c>
      <c r="M7" s="28">
        <f t="shared" si="5"/>
        <v>301170.15000000002</v>
      </c>
      <c r="N7" s="22">
        <f t="shared" si="6"/>
        <v>2.7922641137735876E-4</v>
      </c>
      <c r="O7" s="30">
        <f t="shared" si="7"/>
        <v>9.2144715754528391E-5</v>
      </c>
      <c r="P7" s="41">
        <v>67378.81</v>
      </c>
      <c r="Q7" s="41">
        <v>37410</v>
      </c>
      <c r="R7" s="40">
        <f t="shared" si="8"/>
        <v>104788.81</v>
      </c>
      <c r="S7" s="38">
        <f t="shared" si="9"/>
        <v>1.0006913564883645E-4</v>
      </c>
      <c r="T7" s="38">
        <f t="shared" si="10"/>
        <v>3.4023506120604393E-5</v>
      </c>
      <c r="U7" s="26">
        <f t="shared" si="11"/>
        <v>2.4334176880273567E-4</v>
      </c>
      <c r="V7" s="39">
        <f t="shared" si="12"/>
        <v>1.0950379596123105E-5</v>
      </c>
      <c r="W7" s="38">
        <f t="shared" si="14"/>
        <v>2.0013827129767289E-6</v>
      </c>
      <c r="X7" s="25">
        <v>53.822860644154098</v>
      </c>
      <c r="Y7" s="24">
        <f t="shared" si="15"/>
        <v>17498.64945724413</v>
      </c>
      <c r="Z7" s="23">
        <f t="shared" si="16"/>
        <v>7.5778199866425632E-3</v>
      </c>
      <c r="AA7" s="37">
        <f t="shared" si="17"/>
        <v>1.8944549966606409E-4</v>
      </c>
      <c r="AB7" s="37">
        <f t="shared" si="18"/>
        <v>2.5471698113207547E-3</v>
      </c>
      <c r="AC7" s="83">
        <f t="shared" si="13"/>
        <v>6.1372213347068039E-3</v>
      </c>
      <c r="AD7" s="84"/>
      <c r="AE7" s="86"/>
    </row>
    <row r="8" spans="1:32" s="6" customFormat="1" ht="16.149999999999999" customHeight="1" x14ac:dyDescent="0.2">
      <c r="A8" s="34">
        <v>4</v>
      </c>
      <c r="B8" s="35" t="s">
        <v>103</v>
      </c>
      <c r="C8" s="24">
        <v>6195</v>
      </c>
      <c r="D8" s="32">
        <f t="shared" si="0"/>
        <v>2.6692254463574015E-3</v>
      </c>
      <c r="E8" s="32">
        <f t="shared" si="1"/>
        <v>1.708304285668737E-3</v>
      </c>
      <c r="F8" s="28">
        <v>748792</v>
      </c>
      <c r="G8" s="28">
        <v>500</v>
      </c>
      <c r="H8" s="28">
        <f t="shared" si="2"/>
        <v>749292</v>
      </c>
      <c r="I8" s="31">
        <f t="shared" si="3"/>
        <v>7.9748250296206443E-4</v>
      </c>
      <c r="J8" s="31">
        <f t="shared" si="4"/>
        <v>2.6316922597748125E-4</v>
      </c>
      <c r="K8" s="29">
        <v>458379</v>
      </c>
      <c r="L8" s="29">
        <v>3400</v>
      </c>
      <c r="M8" s="28">
        <f t="shared" si="5"/>
        <v>461779</v>
      </c>
      <c r="N8" s="22">
        <f t="shared" si="6"/>
        <v>4.2813304379409891E-4</v>
      </c>
      <c r="O8" s="30">
        <f t="shared" si="7"/>
        <v>1.4128390445205264E-4</v>
      </c>
      <c r="P8" s="29">
        <v>195541</v>
      </c>
      <c r="Q8" s="29">
        <v>6000</v>
      </c>
      <c r="R8" s="28">
        <f t="shared" si="8"/>
        <v>201541</v>
      </c>
      <c r="S8" s="26">
        <f t="shared" si="9"/>
        <v>1.9246361961551187E-4</v>
      </c>
      <c r="T8" s="26">
        <f t="shared" si="10"/>
        <v>6.5437630669274037E-5</v>
      </c>
      <c r="U8" s="26">
        <f t="shared" si="11"/>
        <v>4.6989076109880788E-4</v>
      </c>
      <c r="V8" s="27">
        <f t="shared" si="12"/>
        <v>2.1145084249446353E-5</v>
      </c>
      <c r="W8" s="26">
        <f t="shared" si="14"/>
        <v>3.8492723923102372E-6</v>
      </c>
      <c r="X8" s="25">
        <v>55.026934819492702</v>
      </c>
      <c r="Y8" s="24">
        <f t="shared" si="15"/>
        <v>7738.0400082961323</v>
      </c>
      <c r="Z8" s="23">
        <f t="shared" si="16"/>
        <v>3.3509714207133477E-3</v>
      </c>
      <c r="AA8" s="23">
        <f t="shared" si="17"/>
        <v>8.3774285517833702E-5</v>
      </c>
      <c r="AB8" s="23">
        <f t="shared" si="18"/>
        <v>2.5471698113207547E-3</v>
      </c>
      <c r="AC8" s="82">
        <f t="shared" si="13"/>
        <v>4.3642427391490822E-3</v>
      </c>
      <c r="AD8" s="84"/>
      <c r="AE8" s="86"/>
    </row>
    <row r="9" spans="1:32" s="6" customFormat="1" ht="16.149999999999999" customHeight="1" x14ac:dyDescent="0.2">
      <c r="A9" s="34">
        <v>5</v>
      </c>
      <c r="B9" s="35" t="s">
        <v>102</v>
      </c>
      <c r="C9" s="24">
        <v>2167</v>
      </c>
      <c r="D9" s="32">
        <f t="shared" si="0"/>
        <v>9.3369032159103932E-4</v>
      </c>
      <c r="E9" s="32">
        <f t="shared" si="1"/>
        <v>5.9756180581826523E-4</v>
      </c>
      <c r="F9" s="28">
        <v>6700</v>
      </c>
      <c r="G9" s="28">
        <v>0</v>
      </c>
      <c r="H9" s="28">
        <f t="shared" si="2"/>
        <v>6700</v>
      </c>
      <c r="I9" s="31">
        <f t="shared" si="3"/>
        <v>7.1309086041834581E-6</v>
      </c>
      <c r="J9" s="31">
        <f t="shared" si="4"/>
        <v>2.3531998393805411E-6</v>
      </c>
      <c r="K9" s="29">
        <v>0</v>
      </c>
      <c r="L9" s="29">
        <v>0</v>
      </c>
      <c r="M9" s="28">
        <f t="shared" si="5"/>
        <v>0</v>
      </c>
      <c r="N9" s="22">
        <f t="shared" si="6"/>
        <v>0</v>
      </c>
      <c r="O9" s="30">
        <f t="shared" si="7"/>
        <v>0</v>
      </c>
      <c r="P9" s="29">
        <v>0</v>
      </c>
      <c r="Q9" s="29">
        <v>0</v>
      </c>
      <c r="R9" s="28">
        <f t="shared" si="8"/>
        <v>0</v>
      </c>
      <c r="S9" s="26">
        <f t="shared" si="9"/>
        <v>0</v>
      </c>
      <c r="T9" s="26">
        <f t="shared" si="10"/>
        <v>0</v>
      </c>
      <c r="U9" s="26">
        <f t="shared" si="11"/>
        <v>2.3531998393805411E-6</v>
      </c>
      <c r="V9" s="27">
        <f t="shared" si="12"/>
        <v>1.0589399277212435E-7</v>
      </c>
      <c r="W9" s="26">
        <f t="shared" si="14"/>
        <v>0</v>
      </c>
      <c r="X9" s="25">
        <v>54.383083000653997</v>
      </c>
      <c r="Y9" s="24">
        <f t="shared" si="15"/>
        <v>2909.8976904320507</v>
      </c>
      <c r="Z9" s="23">
        <f t="shared" si="16"/>
        <v>1.2601361568799492E-3</v>
      </c>
      <c r="AA9" s="23">
        <f t="shared" si="17"/>
        <v>3.1503403921998733E-5</v>
      </c>
      <c r="AB9" s="23">
        <f t="shared" si="18"/>
        <v>2.5471698113207547E-3</v>
      </c>
      <c r="AC9" s="82">
        <f t="shared" si="13"/>
        <v>3.1763409150537907E-3</v>
      </c>
      <c r="AD9" s="84"/>
      <c r="AE9" s="86"/>
    </row>
    <row r="10" spans="1:32" s="6" customFormat="1" ht="16.149999999999999" customHeight="1" x14ac:dyDescent="0.2">
      <c r="A10" s="34">
        <v>6</v>
      </c>
      <c r="B10" s="33" t="s">
        <v>101</v>
      </c>
      <c r="C10" s="24">
        <v>9159</v>
      </c>
      <c r="D10" s="32">
        <f t="shared" si="0"/>
        <v>3.9463173306194411E-3</v>
      </c>
      <c r="E10" s="32">
        <f t="shared" si="1"/>
        <v>2.5256430915964424E-3</v>
      </c>
      <c r="F10" s="28">
        <v>47950.5</v>
      </c>
      <c r="G10" s="28">
        <v>89573</v>
      </c>
      <c r="H10" s="28">
        <f t="shared" si="2"/>
        <v>137523.5</v>
      </c>
      <c r="I10" s="31">
        <f t="shared" si="3"/>
        <v>1.4636828498916773E-4</v>
      </c>
      <c r="J10" s="31">
        <f t="shared" si="4"/>
        <v>4.8301534046425352E-5</v>
      </c>
      <c r="K10" s="29">
        <v>111676.66</v>
      </c>
      <c r="L10" s="29">
        <v>197134</v>
      </c>
      <c r="M10" s="28">
        <f t="shared" si="5"/>
        <v>308810.66000000003</v>
      </c>
      <c r="N10" s="22">
        <f t="shared" si="6"/>
        <v>2.8631022160354759E-4</v>
      </c>
      <c r="O10" s="30">
        <f t="shared" si="7"/>
        <v>9.4482373129170717E-5</v>
      </c>
      <c r="P10" s="29">
        <v>80087</v>
      </c>
      <c r="Q10" s="29">
        <v>97394</v>
      </c>
      <c r="R10" s="28">
        <f t="shared" si="8"/>
        <v>177481</v>
      </c>
      <c r="S10" s="26">
        <f t="shared" si="9"/>
        <v>1.6948727888112426E-4</v>
      </c>
      <c r="T10" s="26">
        <f t="shared" si="10"/>
        <v>5.7625674819582251E-5</v>
      </c>
      <c r="U10" s="26">
        <f t="shared" si="11"/>
        <v>2.0040958199517831E-4</v>
      </c>
      <c r="V10" s="27">
        <f t="shared" si="12"/>
        <v>9.0184311897830238E-6</v>
      </c>
      <c r="W10" s="26">
        <f t="shared" si="14"/>
        <v>3.3897455776224853E-6</v>
      </c>
      <c r="X10" s="25">
        <v>54.146130246399998</v>
      </c>
      <c r="Y10" s="24">
        <f t="shared" si="15"/>
        <v>12614.90535146117</v>
      </c>
      <c r="Z10" s="23">
        <f t="shared" si="16"/>
        <v>5.4629062737371814E-3</v>
      </c>
      <c r="AA10" s="23">
        <f t="shared" si="17"/>
        <v>1.3657265684342953E-4</v>
      </c>
      <c r="AB10" s="23">
        <f t="shared" si="18"/>
        <v>2.5471698113207547E-3</v>
      </c>
      <c r="AC10" s="82">
        <f t="shared" si="13"/>
        <v>5.2217937365280319E-3</v>
      </c>
      <c r="AD10" s="84"/>
      <c r="AE10" s="86"/>
    </row>
    <row r="11" spans="1:32" s="6" customFormat="1" ht="16.149999999999999" customHeight="1" x14ac:dyDescent="0.2">
      <c r="A11" s="34">
        <v>7</v>
      </c>
      <c r="B11" s="35" t="s">
        <v>100</v>
      </c>
      <c r="C11" s="24">
        <v>7490</v>
      </c>
      <c r="D11" s="32">
        <f t="shared" si="0"/>
        <v>3.2271991272343724E-3</v>
      </c>
      <c r="E11" s="32">
        <f t="shared" si="1"/>
        <v>2.0654074414299985E-3</v>
      </c>
      <c r="F11" s="28">
        <v>18026.12</v>
      </c>
      <c r="G11" s="28">
        <v>490</v>
      </c>
      <c r="H11" s="28">
        <f t="shared" si="2"/>
        <v>18516.12</v>
      </c>
      <c r="I11" s="31">
        <f t="shared" si="3"/>
        <v>1.9706979018521404E-5</v>
      </c>
      <c r="J11" s="31">
        <f t="shared" si="4"/>
        <v>6.5033030761120639E-6</v>
      </c>
      <c r="K11" s="29">
        <v>64825.5</v>
      </c>
      <c r="L11" s="29">
        <v>15760</v>
      </c>
      <c r="M11" s="28">
        <f t="shared" si="5"/>
        <v>80585.5</v>
      </c>
      <c r="N11" s="22">
        <f t="shared" si="6"/>
        <v>7.4713911634503429E-5</v>
      </c>
      <c r="O11" s="30">
        <f t="shared" si="7"/>
        <v>2.4655590839386131E-5</v>
      </c>
      <c r="P11" s="29">
        <v>52111</v>
      </c>
      <c r="Q11" s="29">
        <v>11460</v>
      </c>
      <c r="R11" s="28">
        <f t="shared" si="8"/>
        <v>63571</v>
      </c>
      <c r="S11" s="26">
        <f t="shared" si="9"/>
        <v>6.0707770441635721E-5</v>
      </c>
      <c r="T11" s="26">
        <f t="shared" si="10"/>
        <v>2.0640641950156148E-5</v>
      </c>
      <c r="U11" s="26">
        <f t="shared" si="11"/>
        <v>5.179953586565435E-5</v>
      </c>
      <c r="V11" s="27">
        <f t="shared" si="12"/>
        <v>2.3309791139544458E-6</v>
      </c>
      <c r="W11" s="26">
        <f t="shared" si="14"/>
        <v>1.2141554088327145E-6</v>
      </c>
      <c r="X11" s="25">
        <v>56.256665752072699</v>
      </c>
      <c r="Y11" s="24">
        <f t="shared" si="15"/>
        <v>8014.5207040716241</v>
      </c>
      <c r="Z11" s="23">
        <f t="shared" si="16"/>
        <v>3.4707018574814848E-3</v>
      </c>
      <c r="AA11" s="23">
        <f t="shared" si="17"/>
        <v>8.676754643703713E-5</v>
      </c>
      <c r="AB11" s="23">
        <f t="shared" si="18"/>
        <v>2.5471698113207547E-3</v>
      </c>
      <c r="AC11" s="82">
        <f t="shared" si="13"/>
        <v>4.7028899337105776E-3</v>
      </c>
      <c r="AD11" s="84"/>
      <c r="AE11" s="86"/>
    </row>
    <row r="12" spans="1:32" s="6" customFormat="1" ht="16.149999999999999" customHeight="1" x14ac:dyDescent="0.2">
      <c r="A12" s="34">
        <v>8</v>
      </c>
      <c r="B12" s="33" t="s">
        <v>99</v>
      </c>
      <c r="C12" s="24">
        <v>3949</v>
      </c>
      <c r="D12" s="32">
        <f t="shared" si="0"/>
        <v>1.7014965758943305E-3</v>
      </c>
      <c r="E12" s="32">
        <f t="shared" si="1"/>
        <v>1.0889578085723716E-3</v>
      </c>
      <c r="F12" s="28">
        <v>46318.46</v>
      </c>
      <c r="G12" s="28">
        <v>1400</v>
      </c>
      <c r="H12" s="28">
        <f t="shared" si="2"/>
        <v>47718.46</v>
      </c>
      <c r="I12" s="31">
        <f t="shared" si="3"/>
        <v>5.0787459252594653E-5</v>
      </c>
      <c r="J12" s="31">
        <f t="shared" si="4"/>
        <v>1.6759861553356235E-5</v>
      </c>
      <c r="K12" s="29">
        <v>33013.21</v>
      </c>
      <c r="L12" s="29">
        <v>5525</v>
      </c>
      <c r="M12" s="28">
        <f t="shared" si="5"/>
        <v>38538.21</v>
      </c>
      <c r="N12" s="22">
        <f t="shared" si="6"/>
        <v>3.5730254406710093E-5</v>
      </c>
      <c r="O12" s="30">
        <f t="shared" si="7"/>
        <v>1.1790983954214331E-5</v>
      </c>
      <c r="P12" s="29">
        <v>36716.720000000001</v>
      </c>
      <c r="Q12" s="29">
        <v>58257</v>
      </c>
      <c r="R12" s="28">
        <f t="shared" si="8"/>
        <v>94973.72</v>
      </c>
      <c r="S12" s="26">
        <f t="shared" si="9"/>
        <v>9.069611602378738E-5</v>
      </c>
      <c r="T12" s="26">
        <f t="shared" si="10"/>
        <v>3.0836679448087712E-5</v>
      </c>
      <c r="U12" s="26">
        <f t="shared" si="11"/>
        <v>5.9387524955658281E-5</v>
      </c>
      <c r="V12" s="27">
        <f t="shared" si="12"/>
        <v>2.6724386230046227E-6</v>
      </c>
      <c r="W12" s="26">
        <f t="shared" si="14"/>
        <v>1.8139223204757477E-6</v>
      </c>
      <c r="X12" s="25">
        <v>52.119102222447303</v>
      </c>
      <c r="Y12" s="24">
        <f t="shared" si="15"/>
        <v>6604.5394711096887</v>
      </c>
      <c r="Z12" s="23">
        <f t="shared" si="16"/>
        <v>2.8601070802081654E-3</v>
      </c>
      <c r="AA12" s="23">
        <f t="shared" si="17"/>
        <v>7.1502677005204143E-5</v>
      </c>
      <c r="AB12" s="23">
        <f t="shared" si="18"/>
        <v>2.5471698113207547E-3</v>
      </c>
      <c r="AC12" s="82">
        <f t="shared" si="13"/>
        <v>3.7121166578418107E-3</v>
      </c>
      <c r="AD12" s="84"/>
      <c r="AE12" s="86"/>
    </row>
    <row r="13" spans="1:32" s="6" customFormat="1" ht="16.149999999999999" customHeight="1" x14ac:dyDescent="0.2">
      <c r="A13" s="34">
        <v>9</v>
      </c>
      <c r="B13" s="35" t="s">
        <v>98</v>
      </c>
      <c r="C13" s="24">
        <v>4466</v>
      </c>
      <c r="D13" s="32">
        <f t="shared" si="0"/>
        <v>1.924255180537878E-3</v>
      </c>
      <c r="E13" s="32">
        <f t="shared" si="1"/>
        <v>1.231523315544242E-3</v>
      </c>
      <c r="F13" s="28">
        <v>62412</v>
      </c>
      <c r="G13" s="28">
        <v>51975</v>
      </c>
      <c r="H13" s="28">
        <f t="shared" si="2"/>
        <v>114387</v>
      </c>
      <c r="I13" s="31">
        <f t="shared" si="3"/>
        <v>1.217437675383184E-4</v>
      </c>
      <c r="J13" s="31">
        <f t="shared" si="4"/>
        <v>4.0175443287645077E-5</v>
      </c>
      <c r="K13" s="29">
        <v>67793</v>
      </c>
      <c r="L13" s="29">
        <v>39213</v>
      </c>
      <c r="M13" s="28">
        <f t="shared" si="5"/>
        <v>107006</v>
      </c>
      <c r="N13" s="22">
        <f t="shared" si="6"/>
        <v>9.9209371764916437E-5</v>
      </c>
      <c r="O13" s="30">
        <f t="shared" si="7"/>
        <v>3.2739092682422426E-5</v>
      </c>
      <c r="P13" s="29">
        <v>54723</v>
      </c>
      <c r="Q13" s="29">
        <v>90810</v>
      </c>
      <c r="R13" s="28">
        <f t="shared" si="8"/>
        <v>145533</v>
      </c>
      <c r="S13" s="26">
        <f t="shared" si="9"/>
        <v>1.389782126391369E-4</v>
      </c>
      <c r="T13" s="26">
        <f t="shared" si="10"/>
        <v>4.7252592297306552E-5</v>
      </c>
      <c r="U13" s="26">
        <f t="shared" si="11"/>
        <v>1.2016712826737405E-4</v>
      </c>
      <c r="V13" s="27">
        <f t="shared" si="12"/>
        <v>5.4075207720318322E-6</v>
      </c>
      <c r="W13" s="26">
        <f t="shared" si="14"/>
        <v>2.779564252782738E-6</v>
      </c>
      <c r="X13" s="25">
        <v>53.728510472629701</v>
      </c>
      <c r="Y13" s="24">
        <f t="shared" si="15"/>
        <v>6422.6835565767215</v>
      </c>
      <c r="Z13" s="23">
        <f t="shared" si="16"/>
        <v>2.7813540663139081E-3</v>
      </c>
      <c r="AA13" s="23">
        <f t="shared" si="17"/>
        <v>6.9533851657847706E-5</v>
      </c>
      <c r="AB13" s="23">
        <f t="shared" si="18"/>
        <v>2.5471698113207547E-3</v>
      </c>
      <c r="AC13" s="82">
        <f t="shared" si="13"/>
        <v>3.8564140635476592E-3</v>
      </c>
      <c r="AD13" s="84"/>
      <c r="AE13" s="86"/>
    </row>
    <row r="14" spans="1:32" s="6" customFormat="1" ht="16.149999999999999" customHeight="1" x14ac:dyDescent="0.2">
      <c r="A14" s="34">
        <v>10</v>
      </c>
      <c r="B14" s="33" t="s">
        <v>97</v>
      </c>
      <c r="C14" s="24">
        <v>2755</v>
      </c>
      <c r="D14" s="32">
        <f t="shared" si="0"/>
        <v>1.1870405334486909E-3</v>
      </c>
      <c r="E14" s="32">
        <f t="shared" si="1"/>
        <v>7.5970594140716224E-4</v>
      </c>
      <c r="F14" s="28">
        <v>26545.9</v>
      </c>
      <c r="G14" s="28">
        <v>1380</v>
      </c>
      <c r="H14" s="28">
        <f t="shared" si="2"/>
        <v>27925.9</v>
      </c>
      <c r="I14" s="31">
        <f t="shared" si="3"/>
        <v>2.9721946356651767E-5</v>
      </c>
      <c r="J14" s="31">
        <f t="shared" si="4"/>
        <v>9.8082422976950828E-6</v>
      </c>
      <c r="K14" s="29">
        <v>0</v>
      </c>
      <c r="L14" s="29">
        <v>0</v>
      </c>
      <c r="M14" s="28">
        <f t="shared" si="5"/>
        <v>0</v>
      </c>
      <c r="N14" s="22">
        <f t="shared" si="6"/>
        <v>0</v>
      </c>
      <c r="O14" s="30">
        <f t="shared" si="7"/>
        <v>0</v>
      </c>
      <c r="P14" s="29">
        <v>0</v>
      </c>
      <c r="Q14" s="29">
        <v>0</v>
      </c>
      <c r="R14" s="28">
        <f t="shared" si="8"/>
        <v>0</v>
      </c>
      <c r="S14" s="26">
        <f t="shared" si="9"/>
        <v>0</v>
      </c>
      <c r="T14" s="26">
        <f t="shared" si="10"/>
        <v>0</v>
      </c>
      <c r="U14" s="26">
        <f t="shared" si="11"/>
        <v>9.8082422976950828E-6</v>
      </c>
      <c r="V14" s="27">
        <f t="shared" si="12"/>
        <v>4.4137090339627873E-7</v>
      </c>
      <c r="W14" s="26">
        <f t="shared" si="14"/>
        <v>0</v>
      </c>
      <c r="X14" s="25">
        <v>49.061852249180603</v>
      </c>
      <c r="Y14" s="24">
        <f t="shared" si="15"/>
        <v>5833.9723309906803</v>
      </c>
      <c r="Z14" s="23">
        <f t="shared" si="16"/>
        <v>2.5264116661871425E-3</v>
      </c>
      <c r="AA14" s="23">
        <f t="shared" si="17"/>
        <v>6.3160291654678569E-5</v>
      </c>
      <c r="AB14" s="23">
        <f t="shared" si="18"/>
        <v>2.5471698113207547E-3</v>
      </c>
      <c r="AC14" s="82">
        <f t="shared" si="13"/>
        <v>3.3704774152859916E-3</v>
      </c>
      <c r="AD14" s="84"/>
      <c r="AE14" s="86"/>
    </row>
    <row r="15" spans="1:32" s="6" customFormat="1" ht="16.149999999999999" customHeight="1" x14ac:dyDescent="0.2">
      <c r="A15" s="34">
        <v>11</v>
      </c>
      <c r="B15" s="33" t="s">
        <v>96</v>
      </c>
      <c r="C15" s="24">
        <v>8389</v>
      </c>
      <c r="D15" s="32">
        <f t="shared" si="0"/>
        <v>3.6145491960439449E-3</v>
      </c>
      <c r="E15" s="32">
        <f t="shared" si="1"/>
        <v>2.3133114854681247E-3</v>
      </c>
      <c r="F15" s="28">
        <v>103742.94</v>
      </c>
      <c r="G15" s="28">
        <v>24300</v>
      </c>
      <c r="H15" s="28">
        <f t="shared" si="2"/>
        <v>128042.94</v>
      </c>
      <c r="I15" s="31">
        <f t="shared" si="3"/>
        <v>1.3627798545536512E-4</v>
      </c>
      <c r="J15" s="31">
        <f t="shared" si="4"/>
        <v>4.4971735200270489E-5</v>
      </c>
      <c r="K15" s="29">
        <v>530347.30000000005</v>
      </c>
      <c r="L15" s="29">
        <v>23110</v>
      </c>
      <c r="M15" s="28">
        <f t="shared" si="5"/>
        <v>553457.30000000005</v>
      </c>
      <c r="N15" s="22">
        <f t="shared" si="6"/>
        <v>5.1313151628606707E-4</v>
      </c>
      <c r="O15" s="30">
        <f t="shared" si="7"/>
        <v>1.6933340037440214E-4</v>
      </c>
      <c r="P15" s="29">
        <v>382911.11</v>
      </c>
      <c r="Q15" s="29">
        <v>37000</v>
      </c>
      <c r="R15" s="28">
        <f t="shared" si="8"/>
        <v>419911.11</v>
      </c>
      <c r="S15" s="26">
        <f t="shared" si="9"/>
        <v>4.0099836830901584E-4</v>
      </c>
      <c r="T15" s="26">
        <f t="shared" si="10"/>
        <v>1.3633944522506539E-4</v>
      </c>
      <c r="U15" s="26">
        <f t="shared" si="11"/>
        <v>3.5064458079973806E-4</v>
      </c>
      <c r="V15" s="27">
        <f t="shared" si="12"/>
        <v>1.5779006135988211E-5</v>
      </c>
      <c r="W15" s="26">
        <f t="shared" si="14"/>
        <v>8.0199673661803162E-6</v>
      </c>
      <c r="X15" s="25">
        <v>55.201169409642802</v>
      </c>
      <c r="Y15" s="24">
        <f t="shared" si="15"/>
        <v>10265.70095815694</v>
      </c>
      <c r="Z15" s="23">
        <f t="shared" si="16"/>
        <v>4.4455793052882156E-3</v>
      </c>
      <c r="AA15" s="23">
        <f t="shared" si="17"/>
        <v>1.1113948263220539E-4</v>
      </c>
      <c r="AB15" s="23">
        <f t="shared" si="18"/>
        <v>2.5471698113207547E-3</v>
      </c>
      <c r="AC15" s="82">
        <f t="shared" si="13"/>
        <v>4.9954197529232533E-3</v>
      </c>
      <c r="AD15" s="84"/>
      <c r="AE15" s="86"/>
    </row>
    <row r="16" spans="1:32" s="6" customFormat="1" ht="16.149999999999999" customHeight="1" x14ac:dyDescent="0.2">
      <c r="A16" s="34">
        <v>12</v>
      </c>
      <c r="B16" s="33" t="s">
        <v>95</v>
      </c>
      <c r="C16" s="24">
        <v>3736</v>
      </c>
      <c r="D16" s="32">
        <f t="shared" si="0"/>
        <v>1.609721754252018E-3</v>
      </c>
      <c r="E16" s="32">
        <f t="shared" si="1"/>
        <v>1.0302219227212915E-3</v>
      </c>
      <c r="F16" s="28">
        <v>204262.5</v>
      </c>
      <c r="G16" s="28">
        <v>92236</v>
      </c>
      <c r="H16" s="28">
        <f t="shared" si="2"/>
        <v>296498.5</v>
      </c>
      <c r="I16" s="31">
        <f t="shared" si="3"/>
        <v>3.1556771713096854E-4</v>
      </c>
      <c r="J16" s="31">
        <f t="shared" si="4"/>
        <v>1.0413734665321962E-4</v>
      </c>
      <c r="K16" s="29">
        <v>216144.5</v>
      </c>
      <c r="L16" s="29">
        <v>168126</v>
      </c>
      <c r="M16" s="28">
        <f t="shared" si="5"/>
        <v>384270.5</v>
      </c>
      <c r="N16" s="22">
        <f t="shared" si="6"/>
        <v>3.5627193702026359E-4</v>
      </c>
      <c r="O16" s="30">
        <f t="shared" si="7"/>
        <v>1.1756973921668699E-4</v>
      </c>
      <c r="P16" s="29">
        <v>306413</v>
      </c>
      <c r="Q16" s="29">
        <v>222517</v>
      </c>
      <c r="R16" s="28">
        <f t="shared" si="8"/>
        <v>528930</v>
      </c>
      <c r="S16" s="26">
        <f t="shared" si="9"/>
        <v>5.0510706170572091E-4</v>
      </c>
      <c r="T16" s="26">
        <f t="shared" si="10"/>
        <v>1.7173640097994513E-4</v>
      </c>
      <c r="U16" s="26">
        <f t="shared" si="11"/>
        <v>3.9344348684985171E-4</v>
      </c>
      <c r="V16" s="27">
        <f t="shared" si="12"/>
        <v>1.7704956908243326E-5</v>
      </c>
      <c r="W16" s="26">
        <f t="shared" si="14"/>
        <v>1.0102141234114418E-5</v>
      </c>
      <c r="X16" s="25">
        <v>53.734002402342497</v>
      </c>
      <c r="Y16" s="24">
        <f t="shared" si="15"/>
        <v>5369.862078817926</v>
      </c>
      <c r="Z16" s="23">
        <f t="shared" si="16"/>
        <v>2.3254279300700411E-3</v>
      </c>
      <c r="AA16" s="23">
        <f t="shared" si="17"/>
        <v>5.8135698251751027E-5</v>
      </c>
      <c r="AB16" s="23">
        <f t="shared" si="18"/>
        <v>2.5471698113207547E-3</v>
      </c>
      <c r="AC16" s="82">
        <f t="shared" si="13"/>
        <v>3.6633345304361549E-3</v>
      </c>
      <c r="AD16" s="84"/>
      <c r="AE16" s="86"/>
    </row>
    <row r="17" spans="1:31" s="6" customFormat="1" ht="16.149999999999999" customHeight="1" x14ac:dyDescent="0.2">
      <c r="A17" s="34">
        <v>13</v>
      </c>
      <c r="B17" s="35" t="s">
        <v>94</v>
      </c>
      <c r="C17" s="24">
        <v>16671</v>
      </c>
      <c r="D17" s="32">
        <f t="shared" si="0"/>
        <v>7.1829955474131133E-3</v>
      </c>
      <c r="E17" s="32">
        <f t="shared" si="1"/>
        <v>4.5971171503443927E-3</v>
      </c>
      <c r="F17" s="28">
        <v>1459117.37</v>
      </c>
      <c r="G17" s="28">
        <v>334200</v>
      </c>
      <c r="H17" s="28">
        <f t="shared" si="2"/>
        <v>1793317.37</v>
      </c>
      <c r="I17" s="31">
        <f t="shared" si="3"/>
        <v>1.9086540692186047E-3</v>
      </c>
      <c r="J17" s="31">
        <f t="shared" si="4"/>
        <v>6.2985584284213953E-4</v>
      </c>
      <c r="K17" s="29">
        <v>1947092.82</v>
      </c>
      <c r="L17" s="29">
        <v>646498.4</v>
      </c>
      <c r="M17" s="28">
        <f t="shared" si="5"/>
        <v>2593591.2200000002</v>
      </c>
      <c r="N17" s="22">
        <f t="shared" si="6"/>
        <v>2.4046180172252324E-3</v>
      </c>
      <c r="O17" s="30">
        <f t="shared" si="7"/>
        <v>7.9352394568432672E-4</v>
      </c>
      <c r="P17" s="29">
        <v>5209291.54</v>
      </c>
      <c r="Q17" s="29">
        <v>2121109.84</v>
      </c>
      <c r="R17" s="28">
        <f t="shared" si="8"/>
        <v>7330401.3799999999</v>
      </c>
      <c r="S17" s="26">
        <f t="shared" si="9"/>
        <v>7.0002410568040414E-3</v>
      </c>
      <c r="T17" s="26">
        <f t="shared" si="10"/>
        <v>2.3800819593133744E-3</v>
      </c>
      <c r="U17" s="26">
        <f t="shared" si="11"/>
        <v>3.8034617478398406E-3</v>
      </c>
      <c r="V17" s="27">
        <f t="shared" si="12"/>
        <v>1.7115577865279281E-4</v>
      </c>
      <c r="W17" s="26">
        <f t="shared" si="14"/>
        <v>1.4000482113608084E-4</v>
      </c>
      <c r="X17" s="25">
        <v>58.883084195099201</v>
      </c>
      <c r="Y17" s="24">
        <f t="shared" si="15"/>
        <v>11463.362052637745</v>
      </c>
      <c r="Z17" s="23">
        <f t="shared" si="16"/>
        <v>4.9642284845380861E-3</v>
      </c>
      <c r="AA17" s="23">
        <f t="shared" si="17"/>
        <v>1.2410571211345217E-4</v>
      </c>
      <c r="AB17" s="23">
        <f t="shared" si="18"/>
        <v>2.5471698113207547E-3</v>
      </c>
      <c r="AC17" s="82">
        <f t="shared" si="13"/>
        <v>7.5795532735674727E-3</v>
      </c>
      <c r="AD17" s="84"/>
      <c r="AE17" s="86"/>
    </row>
    <row r="18" spans="1:31" s="6" customFormat="1" ht="16.149999999999999" customHeight="1" x14ac:dyDescent="0.2">
      <c r="A18" s="34">
        <v>14</v>
      </c>
      <c r="B18" s="33" t="s">
        <v>93</v>
      </c>
      <c r="C18" s="24">
        <v>1714</v>
      </c>
      <c r="D18" s="32">
        <f t="shared" si="0"/>
        <v>7.3850725021090973E-4</v>
      </c>
      <c r="E18" s="32">
        <f t="shared" si="1"/>
        <v>4.7264464013498222E-4</v>
      </c>
      <c r="F18" s="28">
        <v>16306.75</v>
      </c>
      <c r="G18" s="28">
        <v>350</v>
      </c>
      <c r="H18" s="28">
        <f t="shared" si="2"/>
        <v>16656.75</v>
      </c>
      <c r="I18" s="31">
        <f t="shared" si="3"/>
        <v>1.7728024163094452E-5</v>
      </c>
      <c r="J18" s="31">
        <f t="shared" si="4"/>
        <v>5.8502479738211694E-6</v>
      </c>
      <c r="K18" s="29">
        <v>13788</v>
      </c>
      <c r="L18" s="29">
        <v>4215</v>
      </c>
      <c r="M18" s="28">
        <f t="shared" si="5"/>
        <v>18003</v>
      </c>
      <c r="N18" s="22">
        <f t="shared" si="6"/>
        <v>1.6691272637831436E-5</v>
      </c>
      <c r="O18" s="30">
        <f t="shared" si="7"/>
        <v>5.5081199704843742E-6</v>
      </c>
      <c r="P18" s="29">
        <v>31363</v>
      </c>
      <c r="Q18" s="29">
        <v>800</v>
      </c>
      <c r="R18" s="28">
        <f t="shared" si="8"/>
        <v>32163</v>
      </c>
      <c r="S18" s="26">
        <f t="shared" si="9"/>
        <v>3.071438266999622E-5</v>
      </c>
      <c r="T18" s="26">
        <f t="shared" si="10"/>
        <v>1.0442890107798716E-5</v>
      </c>
      <c r="U18" s="26">
        <f t="shared" si="11"/>
        <v>2.1801258052104259E-5</v>
      </c>
      <c r="V18" s="27">
        <f t="shared" si="12"/>
        <v>9.8105661234469155E-7</v>
      </c>
      <c r="W18" s="26">
        <f t="shared" si="14"/>
        <v>6.1428765339992437E-7</v>
      </c>
      <c r="X18" s="25">
        <v>52.603119206433099</v>
      </c>
      <c r="Y18" s="24">
        <f t="shared" si="15"/>
        <v>2745.8037358332836</v>
      </c>
      <c r="Z18" s="23">
        <f t="shared" si="16"/>
        <v>1.1890749900233849E-3</v>
      </c>
      <c r="AA18" s="23">
        <f t="shared" si="17"/>
        <v>2.9726874750584623E-5</v>
      </c>
      <c r="AB18" s="23">
        <f t="shared" si="18"/>
        <v>2.5471698113207547E-3</v>
      </c>
      <c r="AC18" s="82">
        <f t="shared" si="13"/>
        <v>3.0511366704720662E-3</v>
      </c>
      <c r="AD18" s="84"/>
      <c r="AE18" s="86"/>
    </row>
    <row r="19" spans="1:31" s="6" customFormat="1" ht="16.149999999999999" customHeight="1" x14ac:dyDescent="0.2">
      <c r="A19" s="34">
        <v>15</v>
      </c>
      <c r="B19" s="35" t="s">
        <v>92</v>
      </c>
      <c r="C19" s="24">
        <v>5560</v>
      </c>
      <c r="D19" s="32">
        <f t="shared" si="0"/>
        <v>2.3956244522594272E-3</v>
      </c>
      <c r="E19" s="32">
        <f t="shared" si="1"/>
        <v>1.5331996494460335E-3</v>
      </c>
      <c r="F19" s="28">
        <v>0</v>
      </c>
      <c r="G19" s="28">
        <v>0</v>
      </c>
      <c r="H19" s="28">
        <f t="shared" si="2"/>
        <v>0</v>
      </c>
      <c r="I19" s="31">
        <f t="shared" si="3"/>
        <v>0</v>
      </c>
      <c r="J19" s="31">
        <f t="shared" si="4"/>
        <v>0</v>
      </c>
      <c r="K19" s="29">
        <v>19150</v>
      </c>
      <c r="L19" s="29">
        <v>0</v>
      </c>
      <c r="M19" s="28">
        <f t="shared" si="5"/>
        <v>19150</v>
      </c>
      <c r="N19" s="22">
        <f t="shared" si="6"/>
        <v>1.7754700384073322E-5</v>
      </c>
      <c r="O19" s="30">
        <f t="shared" si="7"/>
        <v>5.8590511267441967E-6</v>
      </c>
      <c r="P19" s="29">
        <v>20500</v>
      </c>
      <c r="Q19" s="29">
        <v>0</v>
      </c>
      <c r="R19" s="28">
        <f t="shared" si="8"/>
        <v>20500</v>
      </c>
      <c r="S19" s="26">
        <f t="shared" si="9"/>
        <v>1.9576682670612894E-5</v>
      </c>
      <c r="T19" s="26">
        <f t="shared" si="10"/>
        <v>6.6560721080083845E-6</v>
      </c>
      <c r="U19" s="26">
        <f t="shared" si="11"/>
        <v>1.251512323475258E-5</v>
      </c>
      <c r="V19" s="27">
        <f t="shared" si="12"/>
        <v>5.6318054556386614E-7</v>
      </c>
      <c r="W19" s="26">
        <f t="shared" si="14"/>
        <v>3.915336534122579E-7</v>
      </c>
      <c r="X19" s="25">
        <v>51.711242823354397</v>
      </c>
      <c r="Y19" s="24">
        <f t="shared" si="15"/>
        <v>9629.0473297529661</v>
      </c>
      <c r="Z19" s="23">
        <f t="shared" si="16"/>
        <v>4.1698753658684275E-3</v>
      </c>
      <c r="AA19" s="23">
        <f t="shared" si="17"/>
        <v>1.042468841467107E-4</v>
      </c>
      <c r="AB19" s="23">
        <f t="shared" si="18"/>
        <v>2.5471698113207547E-3</v>
      </c>
      <c r="AC19" s="82">
        <f t="shared" si="13"/>
        <v>4.1855710591124744E-3</v>
      </c>
      <c r="AD19" s="84"/>
      <c r="AE19" s="86"/>
    </row>
    <row r="20" spans="1:31" s="6" customFormat="1" ht="16.149999999999999" customHeight="1" x14ac:dyDescent="0.2">
      <c r="A20" s="34">
        <v>16</v>
      </c>
      <c r="B20" s="33" t="s">
        <v>91</v>
      </c>
      <c r="C20" s="24">
        <v>3104</v>
      </c>
      <c r="D20" s="32">
        <f t="shared" si="0"/>
        <v>1.3374133632757666E-3</v>
      </c>
      <c r="E20" s="32">
        <f t="shared" si="1"/>
        <v>8.559445524964907E-4</v>
      </c>
      <c r="F20" s="28">
        <v>0</v>
      </c>
      <c r="G20" s="28">
        <v>0</v>
      </c>
      <c r="H20" s="28">
        <f t="shared" si="2"/>
        <v>0</v>
      </c>
      <c r="I20" s="31">
        <f t="shared" si="3"/>
        <v>0</v>
      </c>
      <c r="J20" s="31">
        <f t="shared" si="4"/>
        <v>0</v>
      </c>
      <c r="K20" s="29">
        <v>0</v>
      </c>
      <c r="L20" s="29">
        <v>23390</v>
      </c>
      <c r="M20" s="28">
        <f t="shared" si="5"/>
        <v>23390</v>
      </c>
      <c r="N20" s="22">
        <f t="shared" si="6"/>
        <v>2.1685767205403394E-5</v>
      </c>
      <c r="O20" s="30">
        <f t="shared" si="7"/>
        <v>7.1563031777831205E-6</v>
      </c>
      <c r="P20" s="29">
        <v>0</v>
      </c>
      <c r="Q20" s="29">
        <v>0</v>
      </c>
      <c r="R20" s="28">
        <f t="shared" si="8"/>
        <v>0</v>
      </c>
      <c r="S20" s="26">
        <f t="shared" si="9"/>
        <v>0</v>
      </c>
      <c r="T20" s="26">
        <f t="shared" si="10"/>
        <v>0</v>
      </c>
      <c r="U20" s="26">
        <f t="shared" si="11"/>
        <v>7.1563031777831205E-6</v>
      </c>
      <c r="V20" s="27">
        <f t="shared" si="12"/>
        <v>3.2203364300024041E-7</v>
      </c>
      <c r="W20" s="26">
        <f t="shared" si="14"/>
        <v>0</v>
      </c>
      <c r="X20" s="25">
        <v>52.303856046019497</v>
      </c>
      <c r="Y20" s="24">
        <f t="shared" si="15"/>
        <v>5107.8137693074341</v>
      </c>
      <c r="Z20" s="23">
        <f t="shared" si="16"/>
        <v>2.211947462784468E-3</v>
      </c>
      <c r="AA20" s="23">
        <f t="shared" si="17"/>
        <v>5.5298686569611701E-5</v>
      </c>
      <c r="AB20" s="23">
        <f t="shared" si="18"/>
        <v>2.5471698113207547E-3</v>
      </c>
      <c r="AC20" s="82">
        <f t="shared" si="13"/>
        <v>3.4587350840298574E-3</v>
      </c>
      <c r="AD20" s="84"/>
      <c r="AE20" s="86"/>
    </row>
    <row r="21" spans="1:31" s="6" customFormat="1" ht="16.149999999999999" customHeight="1" x14ac:dyDescent="0.2">
      <c r="A21" s="34">
        <v>17</v>
      </c>
      <c r="B21" s="33" t="s">
        <v>90</v>
      </c>
      <c r="C21" s="24">
        <v>4686</v>
      </c>
      <c r="D21" s="32">
        <f t="shared" si="0"/>
        <v>2.0190460761308768E-3</v>
      </c>
      <c r="E21" s="32">
        <f t="shared" si="1"/>
        <v>1.2921894887237611E-3</v>
      </c>
      <c r="F21" s="28">
        <v>0</v>
      </c>
      <c r="G21" s="28">
        <v>0</v>
      </c>
      <c r="H21" s="28">
        <f t="shared" si="2"/>
        <v>0</v>
      </c>
      <c r="I21" s="31">
        <f t="shared" si="3"/>
        <v>0</v>
      </c>
      <c r="J21" s="31">
        <f t="shared" si="4"/>
        <v>0</v>
      </c>
      <c r="K21" s="29">
        <v>9000</v>
      </c>
      <c r="L21" s="29">
        <v>0</v>
      </c>
      <c r="M21" s="28">
        <f t="shared" si="5"/>
        <v>9000</v>
      </c>
      <c r="N21" s="22">
        <f t="shared" si="6"/>
        <v>8.3442456113138325E-6</v>
      </c>
      <c r="O21" s="30">
        <f t="shared" si="7"/>
        <v>2.7536010517335647E-6</v>
      </c>
      <c r="P21" s="29">
        <v>0</v>
      </c>
      <c r="Q21" s="29">
        <v>0</v>
      </c>
      <c r="R21" s="28">
        <f t="shared" si="8"/>
        <v>0</v>
      </c>
      <c r="S21" s="26">
        <f t="shared" si="9"/>
        <v>0</v>
      </c>
      <c r="T21" s="26">
        <f t="shared" si="10"/>
        <v>0</v>
      </c>
      <c r="U21" s="26">
        <f t="shared" si="11"/>
        <v>2.7536010517335647E-6</v>
      </c>
      <c r="V21" s="27">
        <f t="shared" si="12"/>
        <v>1.239120473280104E-7</v>
      </c>
      <c r="W21" s="26">
        <f t="shared" si="14"/>
        <v>0</v>
      </c>
      <c r="X21" s="25">
        <v>49.888448401560701</v>
      </c>
      <c r="Y21" s="24">
        <f t="shared" si="15"/>
        <v>9359.0756030657139</v>
      </c>
      <c r="Z21" s="23">
        <f t="shared" si="16"/>
        <v>4.052963649263228E-3</v>
      </c>
      <c r="AA21" s="23">
        <f t="shared" si="17"/>
        <v>1.013240912315807E-4</v>
      </c>
      <c r="AB21" s="23">
        <f t="shared" si="18"/>
        <v>2.5471698113207547E-3</v>
      </c>
      <c r="AC21" s="82">
        <f t="shared" si="13"/>
        <v>3.9408073033234247E-3</v>
      </c>
      <c r="AD21" s="84"/>
      <c r="AE21" s="86"/>
    </row>
    <row r="22" spans="1:31" s="6" customFormat="1" ht="16.149999999999999" customHeight="1" x14ac:dyDescent="0.2">
      <c r="A22" s="34">
        <v>18</v>
      </c>
      <c r="B22" s="33" t="s">
        <v>89</v>
      </c>
      <c r="C22" s="24">
        <v>3385</v>
      </c>
      <c r="D22" s="32">
        <f t="shared" si="0"/>
        <v>1.4584871890104606E-3</v>
      </c>
      <c r="E22" s="32">
        <f t="shared" si="1"/>
        <v>9.3343180096669474E-4</v>
      </c>
      <c r="F22" s="28">
        <v>750</v>
      </c>
      <c r="G22" s="28">
        <v>0</v>
      </c>
      <c r="H22" s="28">
        <f t="shared" si="2"/>
        <v>750</v>
      </c>
      <c r="I22" s="31">
        <f t="shared" si="3"/>
        <v>7.9823603778173042E-7</v>
      </c>
      <c r="J22" s="31">
        <f t="shared" si="4"/>
        <v>2.6341789246797103E-7</v>
      </c>
      <c r="K22" s="29">
        <v>4600</v>
      </c>
      <c r="L22" s="29">
        <v>0</v>
      </c>
      <c r="M22" s="28">
        <f t="shared" si="5"/>
        <v>4600</v>
      </c>
      <c r="N22" s="22">
        <f t="shared" si="6"/>
        <v>4.2648366457826255E-6</v>
      </c>
      <c r="O22" s="30">
        <f t="shared" si="7"/>
        <v>1.4073960931082665E-6</v>
      </c>
      <c r="P22" s="29">
        <v>0</v>
      </c>
      <c r="Q22" s="29">
        <v>0</v>
      </c>
      <c r="R22" s="28">
        <f t="shared" si="8"/>
        <v>0</v>
      </c>
      <c r="S22" s="26">
        <f t="shared" si="9"/>
        <v>0</v>
      </c>
      <c r="T22" s="26">
        <f t="shared" si="10"/>
        <v>0</v>
      </c>
      <c r="U22" s="26">
        <f t="shared" si="11"/>
        <v>1.6708139855762375E-6</v>
      </c>
      <c r="V22" s="27">
        <f t="shared" si="12"/>
        <v>7.5186629350930688E-8</v>
      </c>
      <c r="W22" s="26">
        <f t="shared" si="14"/>
        <v>0</v>
      </c>
      <c r="X22" s="25">
        <v>52.576072279621599</v>
      </c>
      <c r="Y22" s="24">
        <f t="shared" si="15"/>
        <v>5436.0523205548143</v>
      </c>
      <c r="Z22" s="23">
        <f t="shared" si="16"/>
        <v>2.3540917271236386E-3</v>
      </c>
      <c r="AA22" s="23">
        <f t="shared" si="17"/>
        <v>5.8852293178090967E-5</v>
      </c>
      <c r="AB22" s="23">
        <f t="shared" si="18"/>
        <v>2.5471698113207547E-3</v>
      </c>
      <c r="AC22" s="82">
        <f t="shared" si="13"/>
        <v>3.5395290920948912E-3</v>
      </c>
      <c r="AD22" s="84"/>
      <c r="AE22" s="86"/>
    </row>
    <row r="23" spans="1:31" s="6" customFormat="1" ht="16.149999999999999" customHeight="1" x14ac:dyDescent="0.2">
      <c r="A23" s="34">
        <v>19</v>
      </c>
      <c r="B23" s="33" t="s">
        <v>88</v>
      </c>
      <c r="C23" s="24">
        <v>38934</v>
      </c>
      <c r="D23" s="32">
        <f t="shared" si="0"/>
        <v>1.6775403313717362E-2</v>
      </c>
      <c r="E23" s="32">
        <f t="shared" si="1"/>
        <v>1.0736258120779113E-2</v>
      </c>
      <c r="F23" s="28">
        <v>49024</v>
      </c>
      <c r="G23" s="28">
        <v>1000</v>
      </c>
      <c r="H23" s="28">
        <f t="shared" si="2"/>
        <v>50024</v>
      </c>
      <c r="I23" s="31">
        <f t="shared" si="3"/>
        <v>5.3241279405324378E-5</v>
      </c>
      <c r="J23" s="31">
        <f t="shared" si="4"/>
        <v>1.7569622203757047E-5</v>
      </c>
      <c r="K23" s="29">
        <v>31861</v>
      </c>
      <c r="L23" s="29">
        <v>500</v>
      </c>
      <c r="M23" s="28">
        <f t="shared" si="5"/>
        <v>32361</v>
      </c>
      <c r="N23" s="22">
        <f t="shared" si="6"/>
        <v>3.0003125803080769E-5</v>
      </c>
      <c r="O23" s="30">
        <f t="shared" si="7"/>
        <v>9.9010315150166542E-6</v>
      </c>
      <c r="P23" s="29">
        <v>34106</v>
      </c>
      <c r="Q23" s="29">
        <v>37700</v>
      </c>
      <c r="R23" s="28">
        <f t="shared" si="8"/>
        <v>71806</v>
      </c>
      <c r="S23" s="26">
        <f t="shared" si="9"/>
        <v>6.8571867114440463E-5</v>
      </c>
      <c r="T23" s="26">
        <f t="shared" si="10"/>
        <v>2.3314434818909761E-5</v>
      </c>
      <c r="U23" s="26">
        <f t="shared" si="11"/>
        <v>5.078508853768346E-5</v>
      </c>
      <c r="V23" s="27">
        <f t="shared" si="12"/>
        <v>2.2853289841957557E-6</v>
      </c>
      <c r="W23" s="26">
        <f t="shared" si="14"/>
        <v>1.3714373422888093E-6</v>
      </c>
      <c r="X23" s="25">
        <v>48.7793371874385</v>
      </c>
      <c r="Y23" s="24">
        <f t="shared" si="15"/>
        <v>84047.935633485569</v>
      </c>
      <c r="Z23" s="23">
        <f t="shared" si="16"/>
        <v>3.6397101846954785E-2</v>
      </c>
      <c r="AA23" s="23">
        <f t="shared" si="17"/>
        <v>9.0992754617386963E-4</v>
      </c>
      <c r="AB23" s="23">
        <f t="shared" si="18"/>
        <v>2.5471698113207547E-3</v>
      </c>
      <c r="AC23" s="82">
        <f t="shared" si="13"/>
        <v>1.419701224460022E-2</v>
      </c>
      <c r="AD23" s="84"/>
      <c r="AE23" s="86"/>
    </row>
    <row r="24" spans="1:31" s="6" customFormat="1" ht="16.149999999999999" customHeight="1" x14ac:dyDescent="0.2">
      <c r="A24" s="34">
        <v>20</v>
      </c>
      <c r="B24" s="35" t="s">
        <v>87</v>
      </c>
      <c r="C24" s="24">
        <v>4497</v>
      </c>
      <c r="D24" s="32">
        <f t="shared" si="0"/>
        <v>1.937612079462346E-3</v>
      </c>
      <c r="E24" s="32">
        <f t="shared" si="1"/>
        <v>1.2400717308559015E-3</v>
      </c>
      <c r="F24" s="28">
        <v>166879.54999999999</v>
      </c>
      <c r="G24" s="28">
        <v>244945</v>
      </c>
      <c r="H24" s="28">
        <f t="shared" si="2"/>
        <v>411824.55</v>
      </c>
      <c r="I24" s="31">
        <f t="shared" si="3"/>
        <v>4.383109294043255E-4</v>
      </c>
      <c r="J24" s="31">
        <f t="shared" si="4"/>
        <v>1.4464260670342741E-4</v>
      </c>
      <c r="K24" s="29">
        <v>264386.34000000003</v>
      </c>
      <c r="L24" s="29">
        <v>327538.09999999998</v>
      </c>
      <c r="M24" s="28">
        <f t="shared" si="5"/>
        <v>591924.43999999994</v>
      </c>
      <c r="N24" s="22">
        <f t="shared" si="6"/>
        <v>5.4879587896659973E-4</v>
      </c>
      <c r="O24" s="30">
        <f t="shared" si="7"/>
        <v>1.8110264005897792E-4</v>
      </c>
      <c r="P24" s="29">
        <v>306826.23999999999</v>
      </c>
      <c r="Q24" s="29">
        <v>312741</v>
      </c>
      <c r="R24" s="28">
        <f t="shared" si="8"/>
        <v>619567.24</v>
      </c>
      <c r="S24" s="26">
        <f t="shared" si="9"/>
        <v>5.9166201222377859E-4</v>
      </c>
      <c r="T24" s="26">
        <f t="shared" si="10"/>
        <v>2.0116508415608475E-4</v>
      </c>
      <c r="U24" s="26">
        <f t="shared" si="11"/>
        <v>5.269103309184901E-4</v>
      </c>
      <c r="V24" s="27">
        <f t="shared" si="12"/>
        <v>2.3710964891332054E-5</v>
      </c>
      <c r="W24" s="26">
        <f t="shared" si="14"/>
        <v>1.1833240244475572E-5</v>
      </c>
      <c r="X24" s="25">
        <v>55.688963939236402</v>
      </c>
      <c r="Y24" s="24">
        <f t="shared" si="15"/>
        <v>5183.6327664609616</v>
      </c>
      <c r="Z24" s="23">
        <f t="shared" si="16"/>
        <v>2.2447810087904627E-3</v>
      </c>
      <c r="AA24" s="23">
        <f t="shared" si="17"/>
        <v>5.6119525219761572E-5</v>
      </c>
      <c r="AB24" s="23">
        <f t="shared" si="18"/>
        <v>2.5471698113207547E-3</v>
      </c>
      <c r="AC24" s="82">
        <f t="shared" si="13"/>
        <v>3.8789052725322253E-3</v>
      </c>
      <c r="AD24" s="84"/>
      <c r="AE24" s="86"/>
    </row>
    <row r="25" spans="1:31" s="6" customFormat="1" ht="16.149999999999999" customHeight="1" x14ac:dyDescent="0.2">
      <c r="A25" s="34">
        <v>21</v>
      </c>
      <c r="B25" s="33" t="s">
        <v>86</v>
      </c>
      <c r="C25" s="24">
        <v>9406</v>
      </c>
      <c r="D25" s="32">
        <f t="shared" si="0"/>
        <v>4.052741654307945E-3</v>
      </c>
      <c r="E25" s="32">
        <f t="shared" si="1"/>
        <v>2.5937546587570847E-3</v>
      </c>
      <c r="F25" s="28">
        <v>16613.3</v>
      </c>
      <c r="G25" s="28">
        <v>14600</v>
      </c>
      <c r="H25" s="28">
        <f t="shared" si="2"/>
        <v>31213.3</v>
      </c>
      <c r="I25" s="31">
        <f t="shared" si="3"/>
        <v>3.3220774557456649E-5</v>
      </c>
      <c r="J25" s="31">
        <f t="shared" si="4"/>
        <v>1.0962855603960695E-5</v>
      </c>
      <c r="K25" s="29">
        <v>15078</v>
      </c>
      <c r="L25" s="29">
        <v>3800</v>
      </c>
      <c r="M25" s="28">
        <f t="shared" si="5"/>
        <v>18878</v>
      </c>
      <c r="N25" s="22">
        <f t="shared" si="6"/>
        <v>1.7502518738931394E-5</v>
      </c>
      <c r="O25" s="30">
        <f t="shared" si="7"/>
        <v>5.7758311838473599E-6</v>
      </c>
      <c r="P25" s="29">
        <v>7492</v>
      </c>
      <c r="Q25" s="29">
        <v>0</v>
      </c>
      <c r="R25" s="28">
        <f t="shared" si="8"/>
        <v>7492</v>
      </c>
      <c r="S25" s="26">
        <f t="shared" si="9"/>
        <v>7.1545612960113082E-6</v>
      </c>
      <c r="T25" s="26">
        <f t="shared" si="10"/>
        <v>2.4325508406438448E-6</v>
      </c>
      <c r="U25" s="26">
        <f t="shared" si="11"/>
        <v>1.9171237628451899E-5</v>
      </c>
      <c r="V25" s="27">
        <f t="shared" si="12"/>
        <v>8.6270569328033542E-7</v>
      </c>
      <c r="W25" s="26">
        <f t="shared" si="14"/>
        <v>1.4309122592022617E-7</v>
      </c>
      <c r="X25" s="25">
        <v>50.171329232292102</v>
      </c>
      <c r="Y25" s="24">
        <f t="shared" si="15"/>
        <v>18398.648286298398</v>
      </c>
      <c r="Z25" s="23">
        <f t="shared" si="16"/>
        <v>7.9675660142675096E-3</v>
      </c>
      <c r="AA25" s="23">
        <f t="shared" si="17"/>
        <v>1.9918915035668775E-4</v>
      </c>
      <c r="AB25" s="23">
        <f t="shared" si="18"/>
        <v>2.5471698113207547E-3</v>
      </c>
      <c r="AC25" s="82">
        <f t="shared" si="13"/>
        <v>5.341119417353728E-3</v>
      </c>
      <c r="AD25" s="84"/>
      <c r="AE25" s="86"/>
    </row>
    <row r="26" spans="1:31" s="6" customFormat="1" ht="16.149999999999999" customHeight="1" x14ac:dyDescent="0.2">
      <c r="A26" s="34">
        <v>22</v>
      </c>
      <c r="B26" s="33" t="s">
        <v>85</v>
      </c>
      <c r="C26" s="24">
        <v>4363</v>
      </c>
      <c r="D26" s="32">
        <f t="shared" si="0"/>
        <v>1.879875806692065E-3</v>
      </c>
      <c r="E26" s="32">
        <f t="shared" si="1"/>
        <v>1.2031205162829216E-3</v>
      </c>
      <c r="F26" s="28">
        <v>0</v>
      </c>
      <c r="G26" s="28">
        <v>0</v>
      </c>
      <c r="H26" s="28">
        <f t="shared" si="2"/>
        <v>0</v>
      </c>
      <c r="I26" s="31">
        <f t="shared" si="3"/>
        <v>0</v>
      </c>
      <c r="J26" s="31">
        <f t="shared" si="4"/>
        <v>0</v>
      </c>
      <c r="K26" s="29">
        <v>450</v>
      </c>
      <c r="L26" s="29">
        <v>0</v>
      </c>
      <c r="M26" s="28">
        <f t="shared" si="5"/>
        <v>450</v>
      </c>
      <c r="N26" s="22">
        <f t="shared" si="6"/>
        <v>4.1721228056569162E-7</v>
      </c>
      <c r="O26" s="30">
        <f t="shared" si="7"/>
        <v>1.3768005258667824E-7</v>
      </c>
      <c r="P26" s="29">
        <v>496</v>
      </c>
      <c r="Q26" s="29">
        <v>0</v>
      </c>
      <c r="R26" s="28">
        <f t="shared" si="8"/>
        <v>496</v>
      </c>
      <c r="S26" s="26">
        <f t="shared" si="9"/>
        <v>4.7366022461580469E-7</v>
      </c>
      <c r="T26" s="26">
        <f t="shared" si="10"/>
        <v>1.610444763693736E-7</v>
      </c>
      <c r="U26" s="26">
        <f t="shared" si="11"/>
        <v>2.9872452895605184E-7</v>
      </c>
      <c r="V26" s="27">
        <f t="shared" si="12"/>
        <v>1.3442603803022332E-8</v>
      </c>
      <c r="W26" s="26">
        <f t="shared" si="14"/>
        <v>9.4732044923160948E-9</v>
      </c>
      <c r="X26" s="25">
        <v>49.088945837836199</v>
      </c>
      <c r="Y26" s="24">
        <f t="shared" si="15"/>
        <v>9221.8527074662015</v>
      </c>
      <c r="Z26" s="23">
        <f t="shared" si="16"/>
        <v>3.9935390403275667E-3</v>
      </c>
      <c r="AA26" s="23">
        <f t="shared" si="17"/>
        <v>9.983847600818918E-5</v>
      </c>
      <c r="AB26" s="23">
        <f t="shared" si="18"/>
        <v>2.5471698113207547E-3</v>
      </c>
      <c r="AC26" s="82">
        <f t="shared" si="13"/>
        <v>3.850151719420161E-3</v>
      </c>
      <c r="AD26" s="84"/>
      <c r="AE26" s="86"/>
    </row>
    <row r="27" spans="1:31" s="6" customFormat="1" ht="16.149999999999999" customHeight="1" x14ac:dyDescent="0.2">
      <c r="A27" s="34">
        <v>23</v>
      </c>
      <c r="B27" s="33" t="s">
        <v>84</v>
      </c>
      <c r="C27" s="24">
        <v>4863</v>
      </c>
      <c r="D27" s="32">
        <f t="shared" si="0"/>
        <v>2.095309660312517E-3</v>
      </c>
      <c r="E27" s="32">
        <f t="shared" si="1"/>
        <v>1.3409981826000108E-3</v>
      </c>
      <c r="F27" s="28">
        <v>50665.75</v>
      </c>
      <c r="G27" s="28">
        <v>23640</v>
      </c>
      <c r="H27" s="28">
        <f t="shared" si="2"/>
        <v>74305.75</v>
      </c>
      <c r="I27" s="31">
        <f t="shared" si="3"/>
        <v>7.9084703285866423E-5</v>
      </c>
      <c r="J27" s="31">
        <f t="shared" si="4"/>
        <v>2.6097952084335921E-5</v>
      </c>
      <c r="K27" s="29">
        <v>105261.8</v>
      </c>
      <c r="L27" s="29">
        <v>16020</v>
      </c>
      <c r="M27" s="28">
        <f t="shared" si="5"/>
        <v>121281.8</v>
      </c>
      <c r="N27" s="22">
        <f t="shared" si="6"/>
        <v>1.1244501415358245E-4</v>
      </c>
      <c r="O27" s="30">
        <f t="shared" si="7"/>
        <v>3.7106854670682208E-5</v>
      </c>
      <c r="P27" s="29">
        <v>67210.59</v>
      </c>
      <c r="Q27" s="29">
        <v>5350</v>
      </c>
      <c r="R27" s="28">
        <f t="shared" si="8"/>
        <v>72560.59</v>
      </c>
      <c r="S27" s="26">
        <f t="shared" si="9"/>
        <v>6.9292470479143762E-5</v>
      </c>
      <c r="T27" s="26">
        <f t="shared" si="10"/>
        <v>2.3559439962908881E-5</v>
      </c>
      <c r="U27" s="26">
        <f t="shared" si="11"/>
        <v>8.6764246717927011E-5</v>
      </c>
      <c r="V27" s="27">
        <f t="shared" si="12"/>
        <v>3.9043911023067152E-6</v>
      </c>
      <c r="W27" s="26">
        <f t="shared" si="14"/>
        <v>1.3858494095828753E-6</v>
      </c>
      <c r="X27" s="25">
        <v>54.827067853042699</v>
      </c>
      <c r="Y27" s="24">
        <f t="shared" si="15"/>
        <v>6215.7840908631242</v>
      </c>
      <c r="Z27" s="23">
        <f t="shared" si="16"/>
        <v>2.6917558998759204E-3</v>
      </c>
      <c r="AA27" s="23">
        <f t="shared" si="17"/>
        <v>6.7293897496898016E-5</v>
      </c>
      <c r="AB27" s="23">
        <f t="shared" si="18"/>
        <v>2.5471698113207547E-3</v>
      </c>
      <c r="AC27" s="82">
        <f t="shared" si="13"/>
        <v>3.9607521319295529E-3</v>
      </c>
      <c r="AD27" s="84"/>
      <c r="AE27" s="86"/>
    </row>
    <row r="28" spans="1:31" s="6" customFormat="1" ht="16.149999999999999" customHeight="1" x14ac:dyDescent="0.2">
      <c r="A28" s="34">
        <v>24</v>
      </c>
      <c r="B28" s="33" t="s">
        <v>83</v>
      </c>
      <c r="C28" s="24">
        <v>3244</v>
      </c>
      <c r="D28" s="32">
        <f t="shared" si="0"/>
        <v>1.397734842289493E-3</v>
      </c>
      <c r="E28" s="32">
        <f t="shared" si="1"/>
        <v>8.9455029906527551E-4</v>
      </c>
      <c r="F28" s="28">
        <v>1536</v>
      </c>
      <c r="G28" s="28">
        <v>0</v>
      </c>
      <c r="H28" s="28">
        <f t="shared" si="2"/>
        <v>1536</v>
      </c>
      <c r="I28" s="31">
        <f t="shared" si="3"/>
        <v>1.6347874053769838E-6</v>
      </c>
      <c r="J28" s="31">
        <f t="shared" si="4"/>
        <v>5.3947984377440466E-7</v>
      </c>
      <c r="K28" s="29">
        <v>1150</v>
      </c>
      <c r="L28" s="29">
        <v>0</v>
      </c>
      <c r="M28" s="28">
        <f t="shared" si="5"/>
        <v>1150</v>
      </c>
      <c r="N28" s="22">
        <f t="shared" si="6"/>
        <v>1.0662091614456564E-6</v>
      </c>
      <c r="O28" s="30">
        <f t="shared" si="7"/>
        <v>3.5184902327706661E-7</v>
      </c>
      <c r="P28" s="29">
        <v>5750</v>
      </c>
      <c r="Q28" s="29">
        <v>0</v>
      </c>
      <c r="R28" s="28">
        <f t="shared" si="8"/>
        <v>5750</v>
      </c>
      <c r="S28" s="26">
        <f t="shared" si="9"/>
        <v>5.4910207490743485E-6</v>
      </c>
      <c r="T28" s="26">
        <f t="shared" si="10"/>
        <v>1.8669470546852785E-6</v>
      </c>
      <c r="U28" s="26">
        <f t="shared" si="11"/>
        <v>2.7582759217367498E-6</v>
      </c>
      <c r="V28" s="27">
        <f t="shared" si="12"/>
        <v>1.2412241647815373E-7</v>
      </c>
      <c r="W28" s="26">
        <f t="shared" si="14"/>
        <v>1.0982041498148697E-7</v>
      </c>
      <c r="X28" s="25">
        <v>51.226445609730597</v>
      </c>
      <c r="Y28" s="24">
        <f t="shared" si="15"/>
        <v>5847.0813603601373</v>
      </c>
      <c r="Z28" s="23">
        <f t="shared" si="16"/>
        <v>2.5320885537094668E-3</v>
      </c>
      <c r="AA28" s="23">
        <f t="shared" si="17"/>
        <v>6.3302213842736675E-5</v>
      </c>
      <c r="AB28" s="23">
        <f t="shared" si="18"/>
        <v>2.5471698113207547E-3</v>
      </c>
      <c r="AC28" s="82">
        <f t="shared" si="13"/>
        <v>3.5052562670602264E-3</v>
      </c>
      <c r="AD28" s="84"/>
      <c r="AE28" s="86"/>
    </row>
    <row r="29" spans="1:31" s="6" customFormat="1" ht="16.149999999999999" customHeight="1" x14ac:dyDescent="0.2">
      <c r="A29" s="34">
        <v>25</v>
      </c>
      <c r="B29" s="33" t="s">
        <v>82</v>
      </c>
      <c r="C29" s="24">
        <v>6003</v>
      </c>
      <c r="D29" s="32">
        <f t="shared" si="0"/>
        <v>2.5864988465671476E-3</v>
      </c>
      <c r="E29" s="32">
        <f t="shared" si="1"/>
        <v>1.6553592618029744E-3</v>
      </c>
      <c r="F29" s="28">
        <v>5403</v>
      </c>
      <c r="G29" s="28">
        <v>75909</v>
      </c>
      <c r="H29" s="28">
        <f t="shared" si="2"/>
        <v>81312</v>
      </c>
      <c r="I29" s="31">
        <f t="shared" si="3"/>
        <v>8.6541558272144086E-5</v>
      </c>
      <c r="J29" s="31">
        <f t="shared" si="4"/>
        <v>2.855871422980755E-5</v>
      </c>
      <c r="K29" s="29">
        <v>7190</v>
      </c>
      <c r="L29" s="29">
        <v>14311</v>
      </c>
      <c r="M29" s="28">
        <f t="shared" si="5"/>
        <v>21501</v>
      </c>
      <c r="N29" s="22">
        <f t="shared" si="6"/>
        <v>1.9934402765428745E-5</v>
      </c>
      <c r="O29" s="30">
        <f t="shared" si="7"/>
        <v>6.5783529125914863E-6</v>
      </c>
      <c r="P29" s="29">
        <v>8330</v>
      </c>
      <c r="Q29" s="29">
        <v>7310</v>
      </c>
      <c r="R29" s="28">
        <f t="shared" si="8"/>
        <v>15640</v>
      </c>
      <c r="S29" s="26">
        <f t="shared" si="9"/>
        <v>1.4935576437482228E-5</v>
      </c>
      <c r="T29" s="26">
        <f t="shared" si="10"/>
        <v>5.0780959887439583E-6</v>
      </c>
      <c r="U29" s="26">
        <f t="shared" si="11"/>
        <v>4.0215163131142994E-5</v>
      </c>
      <c r="V29" s="27">
        <f t="shared" si="12"/>
        <v>1.8096823409014346E-6</v>
      </c>
      <c r="W29" s="26">
        <f t="shared" si="14"/>
        <v>2.9871152874964458E-7</v>
      </c>
      <c r="X29" s="25">
        <v>54.958322962571401</v>
      </c>
      <c r="Y29" s="24">
        <f t="shared" si="15"/>
        <v>7558.1862644275643</v>
      </c>
      <c r="Z29" s="23">
        <f t="shared" si="16"/>
        <v>3.2730854502394662E-3</v>
      </c>
      <c r="AA29" s="23">
        <f t="shared" si="17"/>
        <v>8.1827136255986665E-5</v>
      </c>
      <c r="AB29" s="23">
        <f t="shared" si="18"/>
        <v>2.5471698113207547E-3</v>
      </c>
      <c r="AC29" s="82">
        <f t="shared" si="13"/>
        <v>4.2864646032493674E-3</v>
      </c>
      <c r="AD29" s="84"/>
      <c r="AE29" s="86"/>
    </row>
    <row r="30" spans="1:31" s="6" customFormat="1" ht="16.149999999999999" customHeight="1" x14ac:dyDescent="0.2">
      <c r="A30" s="34">
        <v>26</v>
      </c>
      <c r="B30" s="35" t="s">
        <v>81</v>
      </c>
      <c r="C30" s="24">
        <v>3622</v>
      </c>
      <c r="D30" s="32">
        <f t="shared" si="0"/>
        <v>1.5606028356265548E-3</v>
      </c>
      <c r="E30" s="32">
        <f t="shared" si="1"/>
        <v>9.987858148009952E-4</v>
      </c>
      <c r="F30" s="28">
        <v>1443893.09</v>
      </c>
      <c r="G30" s="28">
        <v>3010</v>
      </c>
      <c r="H30" s="28">
        <f t="shared" si="2"/>
        <v>1446903.09</v>
      </c>
      <c r="I30" s="31">
        <f t="shared" si="3"/>
        <v>1.53996025282099E-3</v>
      </c>
      <c r="J30" s="31">
        <f t="shared" si="4"/>
        <v>5.0818688343092671E-4</v>
      </c>
      <c r="K30" s="29">
        <v>1195367.3999999999</v>
      </c>
      <c r="L30" s="29">
        <v>0</v>
      </c>
      <c r="M30" s="28">
        <f t="shared" si="5"/>
        <v>1195367.3999999999</v>
      </c>
      <c r="N30" s="22">
        <f t="shared" si="6"/>
        <v>1.1082710201508472E-3</v>
      </c>
      <c r="O30" s="30">
        <f t="shared" si="7"/>
        <v>3.6572943664977961E-4</v>
      </c>
      <c r="P30" s="29">
        <v>1511205.98</v>
      </c>
      <c r="Q30" s="29">
        <v>0</v>
      </c>
      <c r="R30" s="28">
        <f t="shared" si="8"/>
        <v>1511205.98</v>
      </c>
      <c r="S30" s="26">
        <f t="shared" si="9"/>
        <v>1.4431414595313453E-3</v>
      </c>
      <c r="T30" s="26">
        <f t="shared" si="10"/>
        <v>4.9066809624065746E-4</v>
      </c>
      <c r="U30" s="26">
        <f t="shared" si="11"/>
        <v>1.3645844163213637E-3</v>
      </c>
      <c r="V30" s="27">
        <f t="shared" si="12"/>
        <v>6.1406298734461364E-5</v>
      </c>
      <c r="W30" s="26">
        <f t="shared" si="14"/>
        <v>2.8862829190626906E-5</v>
      </c>
      <c r="X30" s="25">
        <v>55.088869679474499</v>
      </c>
      <c r="Y30" s="24">
        <f t="shared" si="15"/>
        <v>4491.4994014493486</v>
      </c>
      <c r="Z30" s="23">
        <f t="shared" si="16"/>
        <v>1.9450514748271489E-3</v>
      </c>
      <c r="AA30" s="23">
        <f t="shared" si="17"/>
        <v>4.8626286870678726E-5</v>
      </c>
      <c r="AB30" s="23">
        <f t="shared" si="18"/>
        <v>2.5471698113207547E-3</v>
      </c>
      <c r="AC30" s="82">
        <f t="shared" si="13"/>
        <v>3.684851040917517E-3</v>
      </c>
      <c r="AD30" s="84"/>
      <c r="AE30" s="86"/>
    </row>
    <row r="31" spans="1:31" s="6" customFormat="1" ht="16.149999999999999" customHeight="1" x14ac:dyDescent="0.2">
      <c r="A31" s="34">
        <v>27</v>
      </c>
      <c r="B31" s="33" t="s">
        <v>80</v>
      </c>
      <c r="C31" s="24">
        <v>8345</v>
      </c>
      <c r="D31" s="32">
        <f t="shared" si="0"/>
        <v>3.5955910169253452E-3</v>
      </c>
      <c r="E31" s="32">
        <f t="shared" si="1"/>
        <v>2.301178250832221E-3</v>
      </c>
      <c r="F31" s="28">
        <v>1577420.78</v>
      </c>
      <c r="G31" s="28">
        <v>5760</v>
      </c>
      <c r="H31" s="28">
        <f t="shared" si="2"/>
        <v>1583180.78</v>
      </c>
      <c r="I31" s="31">
        <f t="shared" si="3"/>
        <v>1.6850026038925192E-3</v>
      </c>
      <c r="J31" s="31">
        <f t="shared" si="4"/>
        <v>5.5605085928453132E-4</v>
      </c>
      <c r="K31" s="29">
        <v>1112505</v>
      </c>
      <c r="L31" s="29">
        <v>7333</v>
      </c>
      <c r="M31" s="28">
        <f t="shared" si="5"/>
        <v>1119838</v>
      </c>
      <c r="N31" s="22">
        <f t="shared" si="6"/>
        <v>1.0382448129869399E-3</v>
      </c>
      <c r="O31" s="30">
        <f t="shared" si="7"/>
        <v>3.4262078828569022E-4</v>
      </c>
      <c r="P31" s="29">
        <v>909097.5</v>
      </c>
      <c r="Q31" s="29">
        <v>38700</v>
      </c>
      <c r="R31" s="28">
        <f t="shared" si="8"/>
        <v>947797.5</v>
      </c>
      <c r="S31" s="26">
        <f t="shared" si="9"/>
        <v>9.0510882407318172E-4</v>
      </c>
      <c r="T31" s="26">
        <f t="shared" si="10"/>
        <v>3.0773700018488183E-4</v>
      </c>
      <c r="U31" s="26">
        <f t="shared" si="11"/>
        <v>1.2064086477551034E-3</v>
      </c>
      <c r="V31" s="27">
        <f t="shared" si="12"/>
        <v>5.4288389148979655E-5</v>
      </c>
      <c r="W31" s="26">
        <f t="shared" si="14"/>
        <v>1.8102176481463636E-5</v>
      </c>
      <c r="X31" s="25">
        <v>56.710971441663801</v>
      </c>
      <c r="Y31" s="24">
        <f t="shared" si="15"/>
        <v>8377.3999472923424</v>
      </c>
      <c r="Z31" s="23">
        <f t="shared" si="16"/>
        <v>3.6278473325499798E-3</v>
      </c>
      <c r="AA31" s="23">
        <f t="shared" si="17"/>
        <v>9.0696183313749502E-5</v>
      </c>
      <c r="AB31" s="23">
        <f t="shared" si="18"/>
        <v>2.5471698113207547E-3</v>
      </c>
      <c r="AC31" s="82">
        <f t="shared" si="13"/>
        <v>5.0114348110971681E-3</v>
      </c>
      <c r="AD31" s="84"/>
      <c r="AE31" s="86"/>
    </row>
    <row r="32" spans="1:31" s="6" customFormat="1" ht="16.149999999999999" customHeight="1" x14ac:dyDescent="0.2">
      <c r="A32" s="34">
        <v>28</v>
      </c>
      <c r="B32" s="33" t="s">
        <v>79</v>
      </c>
      <c r="C32" s="24">
        <v>2936</v>
      </c>
      <c r="D32" s="32">
        <f t="shared" si="0"/>
        <v>1.2650275884592947E-3</v>
      </c>
      <c r="E32" s="32">
        <f t="shared" si="1"/>
        <v>8.0961765661394865E-4</v>
      </c>
      <c r="F32" s="28">
        <v>0</v>
      </c>
      <c r="G32" s="28">
        <v>0</v>
      </c>
      <c r="H32" s="28">
        <f t="shared" si="2"/>
        <v>0</v>
      </c>
      <c r="I32" s="31">
        <f t="shared" si="3"/>
        <v>0</v>
      </c>
      <c r="J32" s="31">
        <f t="shared" si="4"/>
        <v>0</v>
      </c>
      <c r="K32" s="29">
        <v>85247.5</v>
      </c>
      <c r="L32" s="29">
        <v>3030</v>
      </c>
      <c r="M32" s="28">
        <f t="shared" si="5"/>
        <v>88277.5</v>
      </c>
      <c r="N32" s="22">
        <f t="shared" si="6"/>
        <v>8.1845460216972983E-5</v>
      </c>
      <c r="O32" s="30">
        <f t="shared" si="7"/>
        <v>2.7009001871601085E-5</v>
      </c>
      <c r="P32" s="29">
        <v>0</v>
      </c>
      <c r="Q32" s="29">
        <v>0</v>
      </c>
      <c r="R32" s="28">
        <f t="shared" si="8"/>
        <v>0</v>
      </c>
      <c r="S32" s="26">
        <f t="shared" si="9"/>
        <v>0</v>
      </c>
      <c r="T32" s="26">
        <f t="shared" si="10"/>
        <v>0</v>
      </c>
      <c r="U32" s="26">
        <f t="shared" si="11"/>
        <v>2.7009001871601085E-5</v>
      </c>
      <c r="V32" s="27">
        <f t="shared" si="12"/>
        <v>1.2154050842220487E-6</v>
      </c>
      <c r="W32" s="26">
        <f t="shared" si="14"/>
        <v>0</v>
      </c>
      <c r="X32" s="25">
        <v>54.903949457612498</v>
      </c>
      <c r="Y32" s="24">
        <f t="shared" si="15"/>
        <v>3719.8678395406741</v>
      </c>
      <c r="Z32" s="23">
        <f t="shared" si="16"/>
        <v>1.6108951111350298E-3</v>
      </c>
      <c r="AA32" s="23">
        <f t="shared" si="17"/>
        <v>4.0272377778375744E-5</v>
      </c>
      <c r="AB32" s="23">
        <f t="shared" si="18"/>
        <v>2.5471698113207547E-3</v>
      </c>
      <c r="AC32" s="82">
        <f t="shared" si="13"/>
        <v>3.3982752507973014E-3</v>
      </c>
      <c r="AD32" s="84"/>
      <c r="AE32" s="86"/>
    </row>
    <row r="33" spans="1:31" s="6" customFormat="1" ht="16.149999999999999" customHeight="1" x14ac:dyDescent="0.2">
      <c r="A33" s="34">
        <v>29</v>
      </c>
      <c r="B33" s="33" t="s">
        <v>78</v>
      </c>
      <c r="C33" s="24">
        <v>6240</v>
      </c>
      <c r="D33" s="32">
        <f t="shared" si="0"/>
        <v>2.6886144931832418E-3</v>
      </c>
      <c r="E33" s="32">
        <f t="shared" si="1"/>
        <v>1.7207132756372747E-3</v>
      </c>
      <c r="F33" s="28">
        <v>62360.2</v>
      </c>
      <c r="G33" s="28">
        <v>56554</v>
      </c>
      <c r="H33" s="28">
        <f t="shared" si="2"/>
        <v>118914.2</v>
      </c>
      <c r="I33" s="31">
        <f t="shared" si="3"/>
        <v>1.2656213312531233E-4</v>
      </c>
      <c r="J33" s="31">
        <f t="shared" si="4"/>
        <v>4.1765503931353071E-5</v>
      </c>
      <c r="K33" s="29">
        <v>0</v>
      </c>
      <c r="L33" s="29">
        <v>0</v>
      </c>
      <c r="M33" s="28">
        <f t="shared" si="5"/>
        <v>0</v>
      </c>
      <c r="N33" s="22">
        <f t="shared" si="6"/>
        <v>0</v>
      </c>
      <c r="O33" s="30">
        <f t="shared" si="7"/>
        <v>0</v>
      </c>
      <c r="P33" s="29">
        <v>0</v>
      </c>
      <c r="Q33" s="29">
        <v>0</v>
      </c>
      <c r="R33" s="28">
        <f t="shared" si="8"/>
        <v>0</v>
      </c>
      <c r="S33" s="26">
        <f t="shared" si="9"/>
        <v>0</v>
      </c>
      <c r="T33" s="26">
        <f t="shared" si="10"/>
        <v>0</v>
      </c>
      <c r="U33" s="26">
        <f t="shared" si="11"/>
        <v>4.1765503931353071E-5</v>
      </c>
      <c r="V33" s="27">
        <f t="shared" si="12"/>
        <v>1.8794476769108881E-6</v>
      </c>
      <c r="W33" s="26">
        <f t="shared" si="14"/>
        <v>0</v>
      </c>
      <c r="X33" s="25">
        <v>55.462182976939197</v>
      </c>
      <c r="Y33" s="24">
        <f t="shared" si="15"/>
        <v>7398.8064293997486</v>
      </c>
      <c r="Z33" s="23">
        <f t="shared" si="16"/>
        <v>3.2040657409017495E-3</v>
      </c>
      <c r="AA33" s="23">
        <f t="shared" si="17"/>
        <v>8.0101643522543749E-5</v>
      </c>
      <c r="AB33" s="23">
        <f t="shared" si="18"/>
        <v>2.5471698113207547E-3</v>
      </c>
      <c r="AC33" s="82">
        <f t="shared" si="13"/>
        <v>4.3498641781574837E-3</v>
      </c>
      <c r="AD33" s="84"/>
      <c r="AE33" s="86"/>
    </row>
    <row r="34" spans="1:31" s="6" customFormat="1" ht="16.149999999999999" customHeight="1" x14ac:dyDescent="0.2">
      <c r="A34" s="34">
        <v>30</v>
      </c>
      <c r="B34" s="33" t="s">
        <v>77</v>
      </c>
      <c r="C34" s="24">
        <v>4015</v>
      </c>
      <c r="D34" s="32">
        <f t="shared" si="0"/>
        <v>1.7299338445722302E-3</v>
      </c>
      <c r="E34" s="32">
        <f t="shared" si="1"/>
        <v>1.1071576605262274E-3</v>
      </c>
      <c r="F34" s="28">
        <v>1840</v>
      </c>
      <c r="G34" s="28">
        <v>1985</v>
      </c>
      <c r="H34" s="28">
        <f t="shared" si="2"/>
        <v>3825</v>
      </c>
      <c r="I34" s="31">
        <f t="shared" si="3"/>
        <v>4.071003792686825E-6</v>
      </c>
      <c r="J34" s="31">
        <f t="shared" si="4"/>
        <v>1.3434312515866524E-6</v>
      </c>
      <c r="K34" s="29">
        <v>19020</v>
      </c>
      <c r="L34" s="29">
        <v>7915</v>
      </c>
      <c r="M34" s="28">
        <f t="shared" si="5"/>
        <v>26935</v>
      </c>
      <c r="N34" s="22">
        <f t="shared" si="6"/>
        <v>2.4972472837859786E-5</v>
      </c>
      <c r="O34" s="30">
        <f t="shared" si="7"/>
        <v>8.2409160364937299E-6</v>
      </c>
      <c r="P34" s="29">
        <v>0</v>
      </c>
      <c r="Q34" s="29">
        <v>0</v>
      </c>
      <c r="R34" s="28">
        <f t="shared" si="8"/>
        <v>0</v>
      </c>
      <c r="S34" s="26">
        <f t="shared" si="9"/>
        <v>0</v>
      </c>
      <c r="T34" s="26">
        <f t="shared" si="10"/>
        <v>0</v>
      </c>
      <c r="U34" s="26">
        <f t="shared" si="11"/>
        <v>9.584347288080382E-6</v>
      </c>
      <c r="V34" s="27">
        <f t="shared" si="12"/>
        <v>4.3129562796361716E-7</v>
      </c>
      <c r="W34" s="26">
        <f t="shared" si="14"/>
        <v>0</v>
      </c>
      <c r="X34" s="25">
        <v>49.2620186668522</v>
      </c>
      <c r="Y34" s="24">
        <f t="shared" si="15"/>
        <v>8385.1270796568715</v>
      </c>
      <c r="Z34" s="23">
        <f t="shared" si="16"/>
        <v>3.6311935803969597E-3</v>
      </c>
      <c r="AA34" s="23">
        <f t="shared" si="17"/>
        <v>9.0779839509924E-5</v>
      </c>
      <c r="AB34" s="23">
        <f t="shared" si="18"/>
        <v>2.5471698113207547E-3</v>
      </c>
      <c r="AC34" s="82">
        <f t="shared" si="13"/>
        <v>3.74553860698487E-3</v>
      </c>
      <c r="AD34" s="84"/>
      <c r="AE34" s="86"/>
    </row>
    <row r="35" spans="1:31" s="6" customFormat="1" ht="16.149999999999999" customHeight="1" x14ac:dyDescent="0.2">
      <c r="A35" s="34">
        <v>31</v>
      </c>
      <c r="B35" s="35" t="s">
        <v>76</v>
      </c>
      <c r="C35" s="24">
        <v>2818</v>
      </c>
      <c r="D35" s="32">
        <f t="shared" si="0"/>
        <v>1.2141851990048679E-3</v>
      </c>
      <c r="E35" s="32">
        <f t="shared" si="1"/>
        <v>7.7707852736311547E-4</v>
      </c>
      <c r="F35" s="28">
        <v>72280</v>
      </c>
      <c r="G35" s="28">
        <v>0</v>
      </c>
      <c r="H35" s="28">
        <f t="shared" si="2"/>
        <v>72280</v>
      </c>
      <c r="I35" s="31">
        <f t="shared" si="3"/>
        <v>7.692866774781797E-5</v>
      </c>
      <c r="J35" s="31">
        <f t="shared" si="4"/>
        <v>2.5386460356779932E-5</v>
      </c>
      <c r="K35" s="29">
        <v>13067.74</v>
      </c>
      <c r="L35" s="29">
        <v>0</v>
      </c>
      <c r="M35" s="28">
        <f t="shared" si="5"/>
        <v>13067.74</v>
      </c>
      <c r="N35" s="22">
        <f t="shared" si="6"/>
        <v>1.2115603571643357E-5</v>
      </c>
      <c r="O35" s="30">
        <f t="shared" si="7"/>
        <v>3.9981491786423078E-6</v>
      </c>
      <c r="P35" s="29">
        <v>6840</v>
      </c>
      <c r="Q35" s="29">
        <v>0</v>
      </c>
      <c r="R35" s="28">
        <f t="shared" si="8"/>
        <v>6840</v>
      </c>
      <c r="S35" s="26">
        <f t="shared" si="9"/>
        <v>6.5319272910727907E-6</v>
      </c>
      <c r="T35" s="26">
        <f t="shared" si="10"/>
        <v>2.2208552789647489E-6</v>
      </c>
      <c r="U35" s="26">
        <f t="shared" si="11"/>
        <v>3.1605464814386985E-5</v>
      </c>
      <c r="V35" s="27">
        <f t="shared" si="12"/>
        <v>1.4222459166474142E-6</v>
      </c>
      <c r="W35" s="26">
        <f t="shared" si="14"/>
        <v>1.3063854582145581E-7</v>
      </c>
      <c r="X35" s="25">
        <v>51.262294036781803</v>
      </c>
      <c r="Y35" s="24">
        <f t="shared" si="15"/>
        <v>5064.537746873194</v>
      </c>
      <c r="Z35" s="23">
        <f t="shared" si="16"/>
        <v>2.1932067074738452E-3</v>
      </c>
      <c r="AA35" s="23">
        <f t="shared" si="17"/>
        <v>5.4830167686846134E-5</v>
      </c>
      <c r="AB35" s="23">
        <f t="shared" si="18"/>
        <v>2.5471698113207547E-3</v>
      </c>
      <c r="AC35" s="82">
        <f t="shared" si="13"/>
        <v>3.3806313908331851E-3</v>
      </c>
      <c r="AD35" s="84"/>
      <c r="AE35" s="86"/>
    </row>
    <row r="36" spans="1:31" s="6" customFormat="1" ht="16.149999999999999" customHeight="1" x14ac:dyDescent="0.2">
      <c r="A36" s="34">
        <v>32</v>
      </c>
      <c r="B36" s="33" t="s">
        <v>75</v>
      </c>
      <c r="C36" s="24">
        <v>16779</v>
      </c>
      <c r="D36" s="32">
        <f t="shared" si="0"/>
        <v>7.2295292597951309E-3</v>
      </c>
      <c r="E36" s="32">
        <f t="shared" si="1"/>
        <v>4.6268987262688835E-3</v>
      </c>
      <c r="F36" s="28">
        <v>52901</v>
      </c>
      <c r="G36" s="28">
        <v>3598</v>
      </c>
      <c r="H36" s="28">
        <f t="shared" si="2"/>
        <v>56499</v>
      </c>
      <c r="I36" s="31">
        <f t="shared" si="3"/>
        <v>6.0132717198173313E-5</v>
      </c>
      <c r="J36" s="31">
        <f t="shared" si="4"/>
        <v>1.9843796675397194E-5</v>
      </c>
      <c r="K36" s="29">
        <v>168428.5</v>
      </c>
      <c r="L36" s="29">
        <v>177493</v>
      </c>
      <c r="M36" s="28">
        <f t="shared" si="5"/>
        <v>345921.5</v>
      </c>
      <c r="N36" s="22">
        <f t="shared" si="6"/>
        <v>3.2071710647045532E-4</v>
      </c>
      <c r="O36" s="30">
        <f t="shared" si="7"/>
        <v>1.0583664513525026E-4</v>
      </c>
      <c r="P36" s="29">
        <v>135857.4</v>
      </c>
      <c r="Q36" s="29">
        <v>71962</v>
      </c>
      <c r="R36" s="28">
        <f t="shared" si="8"/>
        <v>207819.4</v>
      </c>
      <c r="S36" s="26">
        <f t="shared" si="9"/>
        <v>1.9845924129742288E-4</v>
      </c>
      <c r="T36" s="26">
        <f t="shared" si="10"/>
        <v>6.7476142041123779E-5</v>
      </c>
      <c r="U36" s="26">
        <f t="shared" si="11"/>
        <v>1.9315658385177123E-4</v>
      </c>
      <c r="V36" s="27">
        <f t="shared" si="12"/>
        <v>8.6920462733297055E-6</v>
      </c>
      <c r="W36" s="26">
        <f t="shared" si="14"/>
        <v>3.9691848259484579E-6</v>
      </c>
      <c r="X36" s="25">
        <v>52.251815023813997</v>
      </c>
      <c r="Y36" s="24">
        <f t="shared" si="15"/>
        <v>27737.964456165846</v>
      </c>
      <c r="Z36" s="23">
        <f t="shared" si="16"/>
        <v>1.2011972807289894E-2</v>
      </c>
      <c r="AA36" s="23">
        <f t="shared" si="17"/>
        <v>3.0029932018224738E-4</v>
      </c>
      <c r="AB36" s="23">
        <f t="shared" si="18"/>
        <v>2.5471698113207547E-3</v>
      </c>
      <c r="AC36" s="82">
        <f t="shared" si="13"/>
        <v>7.487029088871164E-3</v>
      </c>
      <c r="AD36" s="84"/>
      <c r="AE36" s="86"/>
    </row>
    <row r="37" spans="1:31" s="6" customFormat="1" ht="16.149999999999999" customHeight="1" x14ac:dyDescent="0.2">
      <c r="A37" s="34">
        <v>33</v>
      </c>
      <c r="B37" s="33" t="s">
        <v>74</v>
      </c>
      <c r="C37" s="24">
        <v>21255</v>
      </c>
      <c r="D37" s="32">
        <f t="shared" ref="D37:D68" si="19">C37/$C$112</f>
        <v>9.1580931174054178E-3</v>
      </c>
      <c r="E37" s="32">
        <f t="shared" ref="E37:E68" si="20">D37*0.64</f>
        <v>5.8611795951394674E-3</v>
      </c>
      <c r="F37" s="28">
        <v>76931</v>
      </c>
      <c r="G37" s="28">
        <v>111141</v>
      </c>
      <c r="H37" s="28">
        <f t="shared" ref="H37:H68" si="21">F37+G37</f>
        <v>188072</v>
      </c>
      <c r="I37" s="31">
        <f t="shared" ref="I37:I68" si="22">H37/$H$112</f>
        <v>2.001677974635808E-4</v>
      </c>
      <c r="J37" s="31">
        <f t="shared" ref="J37:J68" si="23">I37*0.33</f>
        <v>6.6055373162981666E-5</v>
      </c>
      <c r="K37" s="29">
        <v>73390</v>
      </c>
      <c r="L37" s="29">
        <v>80537</v>
      </c>
      <c r="M37" s="28">
        <f t="shared" ref="M37:M68" si="24">K37+L37</f>
        <v>153927</v>
      </c>
      <c r="N37" s="22">
        <f t="shared" ref="N37:N68" si="25">M37/$M$112</f>
        <v>1.4271163269030047E-4</v>
      </c>
      <c r="O37" s="30">
        <f t="shared" ref="O37:O68" si="26">N37*0.33</f>
        <v>4.709483878779916E-5</v>
      </c>
      <c r="P37" s="29">
        <v>48503</v>
      </c>
      <c r="Q37" s="29">
        <v>141588</v>
      </c>
      <c r="R37" s="28">
        <f t="shared" ref="R37:R68" si="27">P37+Q37</f>
        <v>190091</v>
      </c>
      <c r="S37" s="26">
        <f t="shared" ref="S37:S68" si="28">R37/$R$112</f>
        <v>1.8152932612387686E-4</v>
      </c>
      <c r="T37" s="26">
        <f t="shared" ref="T37:T68" si="29">S37*0.34</f>
        <v>6.1719970882118133E-5</v>
      </c>
      <c r="U37" s="26">
        <f t="shared" ref="U37:U68" si="30">J37+O37+T37</f>
        <v>1.7487018283289898E-4</v>
      </c>
      <c r="V37" s="27">
        <f t="shared" ref="V37:V68" si="31">U37*0.045</f>
        <v>7.8691582274804534E-6</v>
      </c>
      <c r="W37" s="26">
        <f t="shared" ref="W37:W68" si="32">S37*0.02</f>
        <v>3.6305865224775373E-6</v>
      </c>
      <c r="X37" s="25">
        <v>52.109950730545897</v>
      </c>
      <c r="Y37" s="24">
        <f t="shared" si="15"/>
        <v>35576.431395559128</v>
      </c>
      <c r="Z37" s="23">
        <f t="shared" si="16"/>
        <v>1.5406434281765654E-2</v>
      </c>
      <c r="AA37" s="23">
        <f t="shared" ref="AA37:AA68" si="33">Z37*0.025</f>
        <v>3.8516085704414139E-4</v>
      </c>
      <c r="AB37" s="23">
        <f t="shared" ref="AB37:AB68" si="34">0.27/106</f>
        <v>2.5471698113207547E-3</v>
      </c>
      <c r="AC37" s="82">
        <f t="shared" ref="AC37:AC68" si="35">E37+V37+W37+AA37+AB37</f>
        <v>8.8050100082543211E-3</v>
      </c>
      <c r="AD37" s="84"/>
      <c r="AE37" s="86"/>
    </row>
    <row r="38" spans="1:31" s="6" customFormat="1" ht="16.149999999999999" customHeight="1" x14ac:dyDescent="0.2">
      <c r="A38" s="34">
        <v>34</v>
      </c>
      <c r="B38" s="33" t="s">
        <v>73</v>
      </c>
      <c r="C38" s="24">
        <v>6514</v>
      </c>
      <c r="D38" s="32">
        <f t="shared" si="19"/>
        <v>2.8066722449672497E-3</v>
      </c>
      <c r="E38" s="32">
        <f t="shared" si="20"/>
        <v>1.7962702367790399E-3</v>
      </c>
      <c r="F38" s="28">
        <v>2925</v>
      </c>
      <c r="G38" s="28">
        <v>2690</v>
      </c>
      <c r="H38" s="28">
        <f t="shared" si="21"/>
        <v>5615</v>
      </c>
      <c r="I38" s="31">
        <f t="shared" si="22"/>
        <v>5.9761271361925547E-6</v>
      </c>
      <c r="J38" s="31">
        <f t="shared" si="23"/>
        <v>1.972121954943543E-6</v>
      </c>
      <c r="K38" s="29">
        <v>16070</v>
      </c>
      <c r="L38" s="29">
        <v>22060</v>
      </c>
      <c r="M38" s="28">
        <f t="shared" si="24"/>
        <v>38130</v>
      </c>
      <c r="N38" s="22">
        <f t="shared" si="25"/>
        <v>3.5351787239932938E-5</v>
      </c>
      <c r="O38" s="30">
        <f t="shared" si="26"/>
        <v>1.1666089789177869E-5</v>
      </c>
      <c r="P38" s="29">
        <v>12930</v>
      </c>
      <c r="Q38" s="29">
        <v>8930</v>
      </c>
      <c r="R38" s="28">
        <f t="shared" si="27"/>
        <v>21860</v>
      </c>
      <c r="S38" s="26">
        <f t="shared" si="28"/>
        <v>2.0875428447785262E-5</v>
      </c>
      <c r="T38" s="26">
        <f t="shared" si="29"/>
        <v>7.0976456722469898E-6</v>
      </c>
      <c r="U38" s="26">
        <f t="shared" si="30"/>
        <v>2.0735857416368405E-5</v>
      </c>
      <c r="V38" s="27">
        <f t="shared" si="31"/>
        <v>9.3311358373657821E-7</v>
      </c>
      <c r="W38" s="26">
        <f t="shared" si="32"/>
        <v>4.1750856895570524E-7</v>
      </c>
      <c r="X38" s="25">
        <v>50.966674166207099</v>
      </c>
      <c r="Y38" s="24">
        <f t="shared" si="15"/>
        <v>11987.403100481197</v>
      </c>
      <c r="Z38" s="23">
        <f t="shared" si="16"/>
        <v>5.1911653539160399E-3</v>
      </c>
      <c r="AA38" s="23">
        <f t="shared" si="33"/>
        <v>1.29779133847901E-4</v>
      </c>
      <c r="AB38" s="23">
        <f t="shared" si="34"/>
        <v>2.5471698113207547E-3</v>
      </c>
      <c r="AC38" s="82">
        <f t="shared" si="35"/>
        <v>4.4745698041003881E-3</v>
      </c>
      <c r="AD38" s="84"/>
      <c r="AE38" s="86"/>
    </row>
    <row r="39" spans="1:31" s="6" customFormat="1" ht="16.149999999999999" customHeight="1" x14ac:dyDescent="0.2">
      <c r="A39" s="34">
        <v>35</v>
      </c>
      <c r="B39" s="33" t="s">
        <v>72</v>
      </c>
      <c r="C39" s="24">
        <v>6384</v>
      </c>
      <c r="D39" s="32">
        <f t="shared" si="19"/>
        <v>2.7506594430259323E-3</v>
      </c>
      <c r="E39" s="32">
        <f t="shared" si="20"/>
        <v>1.7604220435365966E-3</v>
      </c>
      <c r="F39" s="28">
        <v>0</v>
      </c>
      <c r="G39" s="28">
        <v>0</v>
      </c>
      <c r="H39" s="28">
        <f t="shared" si="21"/>
        <v>0</v>
      </c>
      <c r="I39" s="31">
        <f t="shared" si="22"/>
        <v>0</v>
      </c>
      <c r="J39" s="31">
        <f t="shared" si="23"/>
        <v>0</v>
      </c>
      <c r="K39" s="29">
        <v>0</v>
      </c>
      <c r="L39" s="29">
        <v>0</v>
      </c>
      <c r="M39" s="28">
        <f t="shared" si="24"/>
        <v>0</v>
      </c>
      <c r="N39" s="22">
        <f t="shared" si="25"/>
        <v>0</v>
      </c>
      <c r="O39" s="30">
        <f t="shared" si="26"/>
        <v>0</v>
      </c>
      <c r="P39" s="29">
        <v>0</v>
      </c>
      <c r="Q39" s="29">
        <v>0</v>
      </c>
      <c r="R39" s="28">
        <f t="shared" si="27"/>
        <v>0</v>
      </c>
      <c r="S39" s="26">
        <f t="shared" si="28"/>
        <v>0</v>
      </c>
      <c r="T39" s="26">
        <f t="shared" si="29"/>
        <v>0</v>
      </c>
      <c r="U39" s="26">
        <f t="shared" si="30"/>
        <v>0</v>
      </c>
      <c r="V39" s="27">
        <f t="shared" si="31"/>
        <v>0</v>
      </c>
      <c r="W39" s="26">
        <f t="shared" si="32"/>
        <v>0</v>
      </c>
      <c r="X39" s="25">
        <v>52.660157138938303</v>
      </c>
      <c r="Y39" s="24">
        <f t="shared" si="15"/>
        <v>10174.060273722596</v>
      </c>
      <c r="Z39" s="23">
        <f t="shared" si="16"/>
        <v>4.4058941506256834E-3</v>
      </c>
      <c r="AA39" s="23">
        <f t="shared" si="33"/>
        <v>1.1014735376564209E-4</v>
      </c>
      <c r="AB39" s="23">
        <f t="shared" si="34"/>
        <v>2.5471698113207547E-3</v>
      </c>
      <c r="AC39" s="82">
        <f t="shared" si="35"/>
        <v>4.4177392086229934E-3</v>
      </c>
      <c r="AD39" s="84"/>
      <c r="AE39" s="86"/>
    </row>
    <row r="40" spans="1:31" s="6" customFormat="1" ht="16.149999999999999" customHeight="1" x14ac:dyDescent="0.2">
      <c r="A40" s="34">
        <v>36</v>
      </c>
      <c r="B40" s="35" t="s">
        <v>71</v>
      </c>
      <c r="C40" s="24">
        <v>8090</v>
      </c>
      <c r="D40" s="32">
        <f t="shared" si="19"/>
        <v>3.4857197515789145E-3</v>
      </c>
      <c r="E40" s="32">
        <f t="shared" si="20"/>
        <v>2.2308606410105054E-3</v>
      </c>
      <c r="F40" s="28">
        <v>5150</v>
      </c>
      <c r="G40" s="28">
        <v>0</v>
      </c>
      <c r="H40" s="28">
        <f t="shared" si="21"/>
        <v>5150</v>
      </c>
      <c r="I40" s="31">
        <f t="shared" si="22"/>
        <v>5.4812207927678821E-6</v>
      </c>
      <c r="J40" s="31">
        <f t="shared" si="23"/>
        <v>1.8088028616134012E-6</v>
      </c>
      <c r="K40" s="29">
        <v>14450</v>
      </c>
      <c r="L40" s="29">
        <v>0</v>
      </c>
      <c r="M40" s="28">
        <f t="shared" si="24"/>
        <v>14450</v>
      </c>
      <c r="N40" s="22">
        <f t="shared" si="25"/>
        <v>1.3397149898164987E-5</v>
      </c>
      <c r="O40" s="30">
        <f t="shared" si="26"/>
        <v>4.4210594663944463E-6</v>
      </c>
      <c r="P40" s="29">
        <v>16550</v>
      </c>
      <c r="Q40" s="29">
        <v>25000</v>
      </c>
      <c r="R40" s="28">
        <f t="shared" si="27"/>
        <v>41550</v>
      </c>
      <c r="S40" s="26">
        <f t="shared" si="28"/>
        <v>3.9678593412876382E-5</v>
      </c>
      <c r="T40" s="26">
        <f t="shared" si="29"/>
        <v>1.349072176037797E-5</v>
      </c>
      <c r="U40" s="26">
        <f t="shared" si="30"/>
        <v>1.972058408838582E-5</v>
      </c>
      <c r="V40" s="27">
        <f t="shared" si="31"/>
        <v>8.874262839773619E-7</v>
      </c>
      <c r="W40" s="26">
        <f t="shared" si="32"/>
        <v>7.9357186825752769E-7</v>
      </c>
      <c r="X40" s="25">
        <v>53.030389865795101</v>
      </c>
      <c r="Y40" s="24">
        <f t="shared" si="15"/>
        <v>12456.781655520479</v>
      </c>
      <c r="Z40" s="23">
        <f t="shared" si="16"/>
        <v>5.3944305375731479E-3</v>
      </c>
      <c r="AA40" s="23">
        <f t="shared" si="33"/>
        <v>1.348607634393287E-4</v>
      </c>
      <c r="AB40" s="23">
        <f t="shared" si="34"/>
        <v>2.5471698113207547E-3</v>
      </c>
      <c r="AC40" s="82">
        <f t="shared" si="35"/>
        <v>4.9145722139228238E-3</v>
      </c>
      <c r="AD40" s="84"/>
      <c r="AE40" s="86"/>
    </row>
    <row r="41" spans="1:31" s="6" customFormat="1" ht="16.149999999999999" customHeight="1" x14ac:dyDescent="0.2">
      <c r="A41" s="34">
        <v>37</v>
      </c>
      <c r="B41" s="35" t="s">
        <v>70</v>
      </c>
      <c r="C41" s="24">
        <v>5250</v>
      </c>
      <c r="D41" s="32">
        <f t="shared" si="19"/>
        <v>2.262055463014747E-3</v>
      </c>
      <c r="E41" s="32">
        <f t="shared" si="20"/>
        <v>1.4477154963294381E-3</v>
      </c>
      <c r="F41" s="28">
        <v>2550</v>
      </c>
      <c r="G41" s="28">
        <v>0</v>
      </c>
      <c r="H41" s="28">
        <f t="shared" si="21"/>
        <v>2550</v>
      </c>
      <c r="I41" s="31">
        <f t="shared" si="22"/>
        <v>2.7140025284578832E-6</v>
      </c>
      <c r="J41" s="31">
        <f t="shared" si="23"/>
        <v>8.9562083439110151E-7</v>
      </c>
      <c r="K41" s="29">
        <v>26772</v>
      </c>
      <c r="L41" s="29">
        <v>0</v>
      </c>
      <c r="M41" s="28">
        <f t="shared" si="24"/>
        <v>26772</v>
      </c>
      <c r="N41" s="22">
        <f t="shared" si="25"/>
        <v>2.4821349278454881E-5</v>
      </c>
      <c r="O41" s="30">
        <f t="shared" si="26"/>
        <v>8.191045261890112E-6</v>
      </c>
      <c r="P41" s="29">
        <v>24020</v>
      </c>
      <c r="Q41" s="29">
        <v>0</v>
      </c>
      <c r="R41" s="28">
        <f t="shared" si="27"/>
        <v>24020</v>
      </c>
      <c r="S41" s="26">
        <f t="shared" si="28"/>
        <v>2.2938142329176669E-5</v>
      </c>
      <c r="T41" s="26">
        <f t="shared" si="29"/>
        <v>7.7989683919200679E-6</v>
      </c>
      <c r="U41" s="26">
        <f t="shared" si="30"/>
        <v>1.6885634488201282E-5</v>
      </c>
      <c r="V41" s="27">
        <f t="shared" si="31"/>
        <v>7.5985355196905766E-7</v>
      </c>
      <c r="W41" s="26">
        <f t="shared" si="32"/>
        <v>4.587628465835334E-7</v>
      </c>
      <c r="X41" s="25">
        <v>54.088077284278299</v>
      </c>
      <c r="Y41" s="24">
        <f t="shared" si="15"/>
        <v>7275.3237238976644</v>
      </c>
      <c r="Z41" s="23">
        <f t="shared" si="16"/>
        <v>3.1505913447179338E-3</v>
      </c>
      <c r="AA41" s="23">
        <f t="shared" si="33"/>
        <v>7.8764783617948355E-5</v>
      </c>
      <c r="AB41" s="23">
        <f t="shared" si="34"/>
        <v>2.5471698113207547E-3</v>
      </c>
      <c r="AC41" s="82">
        <f t="shared" si="35"/>
        <v>4.0748687076666932E-3</v>
      </c>
      <c r="AD41" s="84"/>
      <c r="AE41" s="86"/>
    </row>
    <row r="42" spans="1:31" s="6" customFormat="1" ht="16.149999999999999" customHeight="1" x14ac:dyDescent="0.2">
      <c r="A42" s="34">
        <v>38</v>
      </c>
      <c r="B42" s="33" t="s">
        <v>69</v>
      </c>
      <c r="C42" s="24">
        <v>35137</v>
      </c>
      <c r="D42" s="32">
        <f t="shared" si="19"/>
        <v>1.5139398629323651E-2</v>
      </c>
      <c r="E42" s="32">
        <f t="shared" si="20"/>
        <v>9.689215122767136E-3</v>
      </c>
      <c r="F42" s="28">
        <v>1244467</v>
      </c>
      <c r="G42" s="28">
        <v>30925</v>
      </c>
      <c r="H42" s="28">
        <f t="shared" si="21"/>
        <v>1275392</v>
      </c>
      <c r="I42" s="31">
        <f t="shared" si="22"/>
        <v>1.3574184755980223E-3</v>
      </c>
      <c r="J42" s="31">
        <f t="shared" si="23"/>
        <v>4.4794809694734738E-4</v>
      </c>
      <c r="K42" s="29">
        <v>1236299.55</v>
      </c>
      <c r="L42" s="29">
        <v>79476</v>
      </c>
      <c r="M42" s="28">
        <f t="shared" si="24"/>
        <v>1315775.55</v>
      </c>
      <c r="N42" s="22">
        <f t="shared" si="25"/>
        <v>1.2199060398401717E-3</v>
      </c>
      <c r="O42" s="30">
        <f t="shared" si="26"/>
        <v>4.0256899314725667E-4</v>
      </c>
      <c r="P42" s="29">
        <v>1479034.53</v>
      </c>
      <c r="Q42" s="29">
        <v>31374.79</v>
      </c>
      <c r="R42" s="28">
        <f t="shared" si="27"/>
        <v>1510409.32</v>
      </c>
      <c r="S42" s="26">
        <f t="shared" si="28"/>
        <v>1.4423806809939614E-3</v>
      </c>
      <c r="T42" s="26">
        <f t="shared" si="29"/>
        <v>4.904094315379469E-4</v>
      </c>
      <c r="U42" s="26">
        <f t="shared" si="30"/>
        <v>1.3409265216325511E-3</v>
      </c>
      <c r="V42" s="27">
        <f t="shared" si="31"/>
        <v>6.0341693473464793E-5</v>
      </c>
      <c r="W42" s="26">
        <f t="shared" si="32"/>
        <v>2.8847613619879226E-5</v>
      </c>
      <c r="X42" s="25">
        <v>54.493181212077502</v>
      </c>
      <c r="Y42" s="24">
        <f t="shared" si="15"/>
        <v>46619.519158979456</v>
      </c>
      <c r="Z42" s="23">
        <f t="shared" si="16"/>
        <v>2.018866226869475E-2</v>
      </c>
      <c r="AA42" s="23">
        <f t="shared" si="33"/>
        <v>5.0471655671736882E-4</v>
      </c>
      <c r="AB42" s="23">
        <f t="shared" si="34"/>
        <v>2.5471698113207547E-3</v>
      </c>
      <c r="AC42" s="82">
        <f t="shared" si="35"/>
        <v>1.2830290797898602E-2</v>
      </c>
      <c r="AD42" s="84"/>
      <c r="AE42" s="86"/>
    </row>
    <row r="43" spans="1:31" s="6" customFormat="1" ht="16.149999999999999" customHeight="1" x14ac:dyDescent="0.2">
      <c r="A43" s="34">
        <v>39</v>
      </c>
      <c r="B43" s="35" t="s">
        <v>68</v>
      </c>
      <c r="C43" s="24">
        <v>4186</v>
      </c>
      <c r="D43" s="32">
        <f t="shared" si="19"/>
        <v>1.8036122225104248E-3</v>
      </c>
      <c r="E43" s="32">
        <f t="shared" si="20"/>
        <v>1.1543118224066719E-3</v>
      </c>
      <c r="F43" s="28">
        <v>260192.37</v>
      </c>
      <c r="G43" s="28">
        <v>6751</v>
      </c>
      <c r="H43" s="28">
        <f t="shared" si="21"/>
        <v>266943.37</v>
      </c>
      <c r="I43" s="31">
        <f t="shared" si="22"/>
        <v>2.8411175730786993E-4</v>
      </c>
      <c r="J43" s="31">
        <f t="shared" si="23"/>
        <v>9.3756879911597078E-5</v>
      </c>
      <c r="K43" s="29">
        <v>13185</v>
      </c>
      <c r="L43" s="29">
        <v>2008</v>
      </c>
      <c r="M43" s="28">
        <f t="shared" si="24"/>
        <v>15193</v>
      </c>
      <c r="N43" s="22">
        <f t="shared" si="25"/>
        <v>1.4086013730299006E-5</v>
      </c>
      <c r="O43" s="30">
        <f t="shared" si="26"/>
        <v>4.648384530998672E-6</v>
      </c>
      <c r="P43" s="29">
        <v>230687.23</v>
      </c>
      <c r="Q43" s="29">
        <v>0</v>
      </c>
      <c r="R43" s="28">
        <f t="shared" si="27"/>
        <v>230687.23</v>
      </c>
      <c r="S43" s="26">
        <f t="shared" si="28"/>
        <v>2.2029710721330201E-4</v>
      </c>
      <c r="T43" s="26">
        <f t="shared" si="29"/>
        <v>7.4901016452522687E-5</v>
      </c>
      <c r="U43" s="26">
        <f t="shared" si="30"/>
        <v>1.7330628089511844E-4</v>
      </c>
      <c r="V43" s="27">
        <f t="shared" si="31"/>
        <v>7.7987826402803293E-6</v>
      </c>
      <c r="W43" s="26">
        <f t="shared" si="32"/>
        <v>4.4059421442660404E-6</v>
      </c>
      <c r="X43" s="25">
        <v>55.1057406418157</v>
      </c>
      <c r="Y43" s="24">
        <f t="shared" si="15"/>
        <v>5180.6110244411384</v>
      </c>
      <c r="Z43" s="23">
        <f t="shared" si="16"/>
        <v>2.2434724382560198E-3</v>
      </c>
      <c r="AA43" s="23">
        <f t="shared" si="33"/>
        <v>5.60868109564005E-5</v>
      </c>
      <c r="AB43" s="23">
        <f t="shared" si="34"/>
        <v>2.5471698113207547E-3</v>
      </c>
      <c r="AC43" s="82">
        <f t="shared" si="35"/>
        <v>3.7697731694683735E-3</v>
      </c>
      <c r="AD43" s="84"/>
      <c r="AE43" s="86"/>
    </row>
    <row r="44" spans="1:31" s="6" customFormat="1" ht="16.149999999999999" customHeight="1" x14ac:dyDescent="0.2">
      <c r="A44" s="34">
        <v>40</v>
      </c>
      <c r="B44" s="35" t="s">
        <v>67</v>
      </c>
      <c r="C44" s="24">
        <v>28555</v>
      </c>
      <c r="D44" s="32">
        <f t="shared" si="19"/>
        <v>1.2303427380264019E-2</v>
      </c>
      <c r="E44" s="32">
        <f t="shared" si="20"/>
        <v>7.8741935233689712E-3</v>
      </c>
      <c r="F44" s="28">
        <v>533488.49</v>
      </c>
      <c r="G44" s="28">
        <v>171330</v>
      </c>
      <c r="H44" s="28">
        <f t="shared" si="21"/>
        <v>704818.49</v>
      </c>
      <c r="I44" s="31">
        <f t="shared" si="22"/>
        <v>7.5014869175053626E-4</v>
      </c>
      <c r="J44" s="31">
        <f t="shared" si="23"/>
        <v>2.4754906827767698E-4</v>
      </c>
      <c r="K44" s="29">
        <v>627004.62</v>
      </c>
      <c r="L44" s="29">
        <v>532448.22</v>
      </c>
      <c r="M44" s="28">
        <f t="shared" si="24"/>
        <v>1159452.8399999999</v>
      </c>
      <c r="N44" s="22">
        <f t="shared" si="25"/>
        <v>1.0749732524105954E-3</v>
      </c>
      <c r="O44" s="30">
        <f t="shared" si="26"/>
        <v>3.5474117329549649E-4</v>
      </c>
      <c r="P44" s="29">
        <v>513443.02</v>
      </c>
      <c r="Q44" s="29">
        <v>337299.46</v>
      </c>
      <c r="R44" s="28">
        <f t="shared" si="27"/>
        <v>850742.48</v>
      </c>
      <c r="S44" s="26">
        <f t="shared" si="28"/>
        <v>8.1242514953025545E-4</v>
      </c>
      <c r="T44" s="26">
        <f t="shared" si="29"/>
        <v>2.7622455084028689E-4</v>
      </c>
      <c r="U44" s="26">
        <f t="shared" si="30"/>
        <v>8.7851479241346031E-4</v>
      </c>
      <c r="V44" s="27">
        <f t="shared" si="31"/>
        <v>3.9533165658605712E-5</v>
      </c>
      <c r="W44" s="26">
        <f t="shared" si="32"/>
        <v>1.6248502990605111E-5</v>
      </c>
      <c r="X44" s="25">
        <v>55.022645544476198</v>
      </c>
      <c r="Y44" s="24">
        <f t="shared" si="15"/>
        <v>35685.263703121345</v>
      </c>
      <c r="Z44" s="23">
        <f t="shared" si="16"/>
        <v>1.5453564298139346E-2</v>
      </c>
      <c r="AA44" s="23">
        <f t="shared" si="33"/>
        <v>3.8633910745348369E-4</v>
      </c>
      <c r="AB44" s="23">
        <f t="shared" si="34"/>
        <v>2.5471698113207547E-3</v>
      </c>
      <c r="AC44" s="82">
        <f t="shared" si="35"/>
        <v>1.086348411079242E-2</v>
      </c>
      <c r="AD44" s="84"/>
      <c r="AE44" s="86"/>
    </row>
    <row r="45" spans="1:31" s="6" customFormat="1" ht="16.149999999999999" customHeight="1" x14ac:dyDescent="0.2">
      <c r="A45" s="34">
        <v>41</v>
      </c>
      <c r="B45" s="35" t="s">
        <v>66</v>
      </c>
      <c r="C45" s="24">
        <v>141939</v>
      </c>
      <c r="D45" s="32">
        <f t="shared" si="19"/>
        <v>6.1156931498066697E-2</v>
      </c>
      <c r="E45" s="32">
        <f t="shared" si="20"/>
        <v>3.9140436158762684E-2</v>
      </c>
      <c r="F45" s="28">
        <v>5108381.96</v>
      </c>
      <c r="G45" s="28">
        <v>2063760</v>
      </c>
      <c r="H45" s="28">
        <f t="shared" si="21"/>
        <v>7172141.96</v>
      </c>
      <c r="I45" s="31">
        <f t="shared" si="22"/>
        <v>7.6334162407446582E-3</v>
      </c>
      <c r="J45" s="31">
        <f t="shared" si="23"/>
        <v>2.5190273594457371E-3</v>
      </c>
      <c r="K45" s="29">
        <v>4129589.36</v>
      </c>
      <c r="L45" s="29">
        <v>694300</v>
      </c>
      <c r="M45" s="28">
        <f t="shared" si="24"/>
        <v>4823889.3599999994</v>
      </c>
      <c r="N45" s="22">
        <f t="shared" si="25"/>
        <v>4.4724130690714983E-3</v>
      </c>
      <c r="O45" s="30">
        <f t="shared" si="26"/>
        <v>1.4758963127935944E-3</v>
      </c>
      <c r="P45" s="29">
        <v>4298471.3499999996</v>
      </c>
      <c r="Q45" s="29">
        <v>1187340</v>
      </c>
      <c r="R45" s="28">
        <f t="shared" si="27"/>
        <v>5485811.3499999996</v>
      </c>
      <c r="S45" s="26">
        <f t="shared" si="28"/>
        <v>5.2387311214534887E-3</v>
      </c>
      <c r="T45" s="26">
        <f t="shared" si="29"/>
        <v>1.7811685812941863E-3</v>
      </c>
      <c r="U45" s="26">
        <f t="shared" si="30"/>
        <v>5.7760922535335171E-3</v>
      </c>
      <c r="V45" s="27">
        <f t="shared" si="31"/>
        <v>2.5992415140900824E-4</v>
      </c>
      <c r="W45" s="26">
        <f t="shared" si="32"/>
        <v>1.0477462242906978E-4</v>
      </c>
      <c r="X45" s="25">
        <v>58.122018789171797</v>
      </c>
      <c r="Y45" s="24">
        <f t="shared" si="15"/>
        <v>113328.93265219289</v>
      </c>
      <c r="Z45" s="23">
        <f t="shared" si="16"/>
        <v>4.9077287536675236E-2</v>
      </c>
      <c r="AA45" s="23">
        <f t="shared" si="33"/>
        <v>1.2269321884168811E-3</v>
      </c>
      <c r="AB45" s="23">
        <f t="shared" si="34"/>
        <v>2.5471698113207547E-3</v>
      </c>
      <c r="AC45" s="82">
        <f t="shared" si="35"/>
        <v>4.3279236932338393E-2</v>
      </c>
      <c r="AD45" s="84"/>
      <c r="AE45" s="86"/>
    </row>
    <row r="46" spans="1:31" s="6" customFormat="1" ht="16.149999999999999" customHeight="1" x14ac:dyDescent="0.2">
      <c r="A46" s="34">
        <v>42</v>
      </c>
      <c r="B46" s="33" t="s">
        <v>65</v>
      </c>
      <c r="C46" s="24">
        <v>5553</v>
      </c>
      <c r="D46" s="32">
        <f t="shared" si="19"/>
        <v>2.3926083783087407E-3</v>
      </c>
      <c r="E46" s="32">
        <f t="shared" si="20"/>
        <v>1.5312693621175942E-3</v>
      </c>
      <c r="F46" s="28">
        <v>4405</v>
      </c>
      <c r="G46" s="28">
        <v>0</v>
      </c>
      <c r="H46" s="28">
        <f t="shared" si="21"/>
        <v>4405</v>
      </c>
      <c r="I46" s="31">
        <f t="shared" si="22"/>
        <v>4.6883063285713633E-6</v>
      </c>
      <c r="J46" s="31">
        <f t="shared" si="23"/>
        <v>1.5471410884285499E-6</v>
      </c>
      <c r="K46" s="29">
        <v>0</v>
      </c>
      <c r="L46" s="29">
        <v>0</v>
      </c>
      <c r="M46" s="28">
        <f t="shared" si="24"/>
        <v>0</v>
      </c>
      <c r="N46" s="22">
        <f t="shared" si="25"/>
        <v>0</v>
      </c>
      <c r="O46" s="30">
        <f t="shared" si="26"/>
        <v>0</v>
      </c>
      <c r="P46" s="29">
        <v>6000</v>
      </c>
      <c r="Q46" s="29">
        <v>10890</v>
      </c>
      <c r="R46" s="28">
        <f t="shared" si="27"/>
        <v>16890</v>
      </c>
      <c r="S46" s="26">
        <f t="shared" si="28"/>
        <v>1.6129276600324477E-5</v>
      </c>
      <c r="T46" s="26">
        <f t="shared" si="29"/>
        <v>5.4839540441103227E-6</v>
      </c>
      <c r="U46" s="26">
        <f t="shared" si="30"/>
        <v>7.0310951325388731E-6</v>
      </c>
      <c r="V46" s="27">
        <f t="shared" si="31"/>
        <v>3.1639928096424927E-7</v>
      </c>
      <c r="W46" s="26">
        <f t="shared" si="32"/>
        <v>3.2258553200648957E-7</v>
      </c>
      <c r="X46" s="25">
        <v>52.537152252264796</v>
      </c>
      <c r="Y46" s="24">
        <f t="shared" si="15"/>
        <v>8949.1627798860682</v>
      </c>
      <c r="Z46" s="23">
        <f t="shared" si="16"/>
        <v>3.8754502021905528E-3</v>
      </c>
      <c r="AA46" s="23">
        <f t="shared" si="33"/>
        <v>9.6886255054763829E-5</v>
      </c>
      <c r="AB46" s="23">
        <f t="shared" si="34"/>
        <v>2.5471698113207547E-3</v>
      </c>
      <c r="AC46" s="82">
        <f t="shared" si="35"/>
        <v>4.1759644133060828E-3</v>
      </c>
      <c r="AD46" s="84"/>
      <c r="AE46" s="86"/>
    </row>
    <row r="47" spans="1:31" s="6" customFormat="1" ht="16.149999999999999" customHeight="1" x14ac:dyDescent="0.2">
      <c r="A47" s="34">
        <v>43</v>
      </c>
      <c r="B47" s="33" t="s">
        <v>64</v>
      </c>
      <c r="C47" s="24">
        <v>3405</v>
      </c>
      <c r="D47" s="32">
        <f t="shared" si="19"/>
        <v>1.4671045431552787E-3</v>
      </c>
      <c r="E47" s="32">
        <f t="shared" si="20"/>
        <v>9.3894690761937838E-4</v>
      </c>
      <c r="F47" s="28">
        <v>0</v>
      </c>
      <c r="G47" s="28">
        <v>0</v>
      </c>
      <c r="H47" s="28">
        <f t="shared" si="21"/>
        <v>0</v>
      </c>
      <c r="I47" s="31">
        <f t="shared" si="22"/>
        <v>0</v>
      </c>
      <c r="J47" s="31">
        <f t="shared" si="23"/>
        <v>0</v>
      </c>
      <c r="K47" s="29">
        <v>0</v>
      </c>
      <c r="L47" s="29">
        <v>0</v>
      </c>
      <c r="M47" s="28">
        <f t="shared" si="24"/>
        <v>0</v>
      </c>
      <c r="N47" s="22">
        <f t="shared" si="25"/>
        <v>0</v>
      </c>
      <c r="O47" s="30">
        <f t="shared" si="26"/>
        <v>0</v>
      </c>
      <c r="P47" s="29">
        <v>4880</v>
      </c>
      <c r="Q47" s="29">
        <v>30000</v>
      </c>
      <c r="R47" s="28">
        <f t="shared" si="27"/>
        <v>34880</v>
      </c>
      <c r="S47" s="26">
        <f t="shared" si="28"/>
        <v>3.3309009343950136E-5</v>
      </c>
      <c r="T47" s="26">
        <f t="shared" si="29"/>
        <v>1.1325063176943046E-5</v>
      </c>
      <c r="U47" s="26">
        <f t="shared" si="30"/>
        <v>1.1325063176943046E-5</v>
      </c>
      <c r="V47" s="27">
        <f t="shared" si="31"/>
        <v>5.0962784296243711E-7</v>
      </c>
      <c r="W47" s="26">
        <f t="shared" si="32"/>
        <v>6.6618018687900271E-7</v>
      </c>
      <c r="X47" s="25">
        <v>51.940833109295802</v>
      </c>
      <c r="Y47" s="24">
        <f t="shared" si="15"/>
        <v>5783.1020510706339</v>
      </c>
      <c r="Z47" s="23">
        <f t="shared" si="16"/>
        <v>2.5043822047223527E-3</v>
      </c>
      <c r="AA47" s="23">
        <f t="shared" si="33"/>
        <v>6.2609555118058817E-5</v>
      </c>
      <c r="AB47" s="23">
        <f t="shared" si="34"/>
        <v>2.5471698113207547E-3</v>
      </c>
      <c r="AC47" s="82">
        <f t="shared" si="35"/>
        <v>3.5499020820880332E-3</v>
      </c>
      <c r="AD47" s="84"/>
      <c r="AE47" s="86"/>
    </row>
    <row r="48" spans="1:31" s="6" customFormat="1" ht="16.149999999999999" customHeight="1" x14ac:dyDescent="0.2">
      <c r="A48" s="34">
        <v>44</v>
      </c>
      <c r="B48" s="33" t="s">
        <v>63</v>
      </c>
      <c r="C48" s="24">
        <v>7530</v>
      </c>
      <c r="D48" s="32">
        <f t="shared" si="19"/>
        <v>3.2444338355240082E-3</v>
      </c>
      <c r="E48" s="32">
        <f t="shared" si="20"/>
        <v>2.0764376547353653E-3</v>
      </c>
      <c r="F48" s="28">
        <v>24428.01</v>
      </c>
      <c r="G48" s="28">
        <v>1900</v>
      </c>
      <c r="H48" s="28">
        <f t="shared" si="21"/>
        <v>26328.01</v>
      </c>
      <c r="I48" s="31">
        <f t="shared" si="22"/>
        <v>2.8021288513437033E-5</v>
      </c>
      <c r="J48" s="31">
        <f t="shared" si="23"/>
        <v>9.2470252094342221E-6</v>
      </c>
      <c r="K48" s="29">
        <v>22691.7</v>
      </c>
      <c r="L48" s="29">
        <v>0</v>
      </c>
      <c r="M48" s="28">
        <f t="shared" si="24"/>
        <v>22691.7</v>
      </c>
      <c r="N48" s="22">
        <f t="shared" si="25"/>
        <v>2.1038346459805568E-5</v>
      </c>
      <c r="O48" s="30">
        <f t="shared" si="26"/>
        <v>6.9426543317358379E-6</v>
      </c>
      <c r="P48" s="29">
        <v>21643.58</v>
      </c>
      <c r="Q48" s="29">
        <v>0</v>
      </c>
      <c r="R48" s="28">
        <f t="shared" si="27"/>
        <v>21643.58</v>
      </c>
      <c r="S48" s="26">
        <f t="shared" si="28"/>
        <v>2.0668755976391407E-5</v>
      </c>
      <c r="T48" s="26">
        <f t="shared" si="29"/>
        <v>7.0273770319730791E-6</v>
      </c>
      <c r="U48" s="26">
        <f t="shared" si="30"/>
        <v>2.3217056573143137E-5</v>
      </c>
      <c r="V48" s="27">
        <f t="shared" si="31"/>
        <v>1.0447675457914412E-6</v>
      </c>
      <c r="W48" s="26">
        <f t="shared" si="32"/>
        <v>4.1337511952782815E-7</v>
      </c>
      <c r="X48" s="25">
        <v>53.841735650131497</v>
      </c>
      <c r="Y48" s="24">
        <f t="shared" si="15"/>
        <v>10704.973968736624</v>
      </c>
      <c r="Z48" s="23">
        <f t="shared" si="16"/>
        <v>4.6358072315802841E-3</v>
      </c>
      <c r="AA48" s="23">
        <f t="shared" si="33"/>
        <v>1.158951807895071E-4</v>
      </c>
      <c r="AB48" s="23">
        <f t="shared" si="34"/>
        <v>2.5471698113207547E-3</v>
      </c>
      <c r="AC48" s="82">
        <f t="shared" si="35"/>
        <v>4.7409607895109469E-3</v>
      </c>
      <c r="AD48" s="84"/>
      <c r="AE48" s="86"/>
    </row>
    <row r="49" spans="1:31" s="6" customFormat="1" ht="16.149999999999999" customHeight="1" x14ac:dyDescent="0.2">
      <c r="A49" s="34">
        <v>45</v>
      </c>
      <c r="B49" s="33" t="s">
        <v>62</v>
      </c>
      <c r="C49" s="24">
        <v>2677</v>
      </c>
      <c r="D49" s="32">
        <f t="shared" si="19"/>
        <v>1.1534328522839004E-3</v>
      </c>
      <c r="E49" s="32">
        <f t="shared" si="20"/>
        <v>7.3819702546169623E-4</v>
      </c>
      <c r="F49" s="28">
        <v>10274</v>
      </c>
      <c r="G49" s="28">
        <v>4019</v>
      </c>
      <c r="H49" s="28">
        <f t="shared" si="21"/>
        <v>14293</v>
      </c>
      <c r="I49" s="31">
        <f t="shared" si="22"/>
        <v>1.5212250250685697E-5</v>
      </c>
      <c r="J49" s="31">
        <f t="shared" si="23"/>
        <v>5.0200425827262807E-6</v>
      </c>
      <c r="K49" s="29">
        <v>13285.3</v>
      </c>
      <c r="L49" s="29">
        <v>2618</v>
      </c>
      <c r="M49" s="28">
        <f t="shared" si="24"/>
        <v>15903.3</v>
      </c>
      <c r="N49" s="22">
        <f t="shared" si="25"/>
        <v>1.4744560136711919E-5</v>
      </c>
      <c r="O49" s="30">
        <f t="shared" si="26"/>
        <v>4.8657048451149334E-6</v>
      </c>
      <c r="P49" s="29">
        <v>21245</v>
      </c>
      <c r="Q49" s="29">
        <v>5871</v>
      </c>
      <c r="R49" s="28">
        <f t="shared" si="27"/>
        <v>27116</v>
      </c>
      <c r="S49" s="26">
        <f t="shared" si="28"/>
        <v>2.5894698892504355E-5</v>
      </c>
      <c r="T49" s="26">
        <f t="shared" si="29"/>
        <v>8.804197623451482E-6</v>
      </c>
      <c r="U49" s="26">
        <f t="shared" si="30"/>
        <v>1.8689945051292699E-5</v>
      </c>
      <c r="V49" s="27">
        <f t="shared" si="31"/>
        <v>8.4104752730817145E-7</v>
      </c>
      <c r="W49" s="26">
        <f t="shared" si="32"/>
        <v>5.1789397785008715E-7</v>
      </c>
      <c r="X49" s="25">
        <v>54.674296035061403</v>
      </c>
      <c r="Y49" s="24">
        <f t="shared" si="15"/>
        <v>3481.2310252588718</v>
      </c>
      <c r="Z49" s="23">
        <f t="shared" si="16"/>
        <v>1.5075530317801727E-3</v>
      </c>
      <c r="AA49" s="23">
        <f t="shared" si="33"/>
        <v>3.768882579450432E-5</v>
      </c>
      <c r="AB49" s="23">
        <f t="shared" si="34"/>
        <v>2.5471698113207547E-3</v>
      </c>
      <c r="AC49" s="82">
        <f t="shared" si="35"/>
        <v>3.3244146040821137E-3</v>
      </c>
      <c r="AD49" s="84"/>
      <c r="AE49" s="86"/>
    </row>
    <row r="50" spans="1:31" s="6" customFormat="1" ht="16.149999999999999" customHeight="1" x14ac:dyDescent="0.2">
      <c r="A50" s="34">
        <v>46</v>
      </c>
      <c r="B50" s="33" t="s">
        <v>61</v>
      </c>
      <c r="C50" s="24">
        <v>3296</v>
      </c>
      <c r="D50" s="32">
        <f t="shared" si="19"/>
        <v>1.4201399630660201E-3</v>
      </c>
      <c r="E50" s="32">
        <f t="shared" si="20"/>
        <v>9.0888957636225292E-4</v>
      </c>
      <c r="F50" s="28">
        <v>0</v>
      </c>
      <c r="G50" s="28">
        <v>0</v>
      </c>
      <c r="H50" s="28">
        <f t="shared" si="21"/>
        <v>0</v>
      </c>
      <c r="I50" s="31">
        <f t="shared" si="22"/>
        <v>0</v>
      </c>
      <c r="J50" s="31">
        <f t="shared" si="23"/>
        <v>0</v>
      </c>
      <c r="K50" s="29">
        <v>2800</v>
      </c>
      <c r="L50" s="29">
        <v>0</v>
      </c>
      <c r="M50" s="28">
        <f t="shared" si="24"/>
        <v>2800</v>
      </c>
      <c r="N50" s="22">
        <f t="shared" si="25"/>
        <v>2.5959875235198592E-6</v>
      </c>
      <c r="O50" s="30">
        <f t="shared" si="26"/>
        <v>8.5667588276155362E-7</v>
      </c>
      <c r="P50" s="29">
        <v>3778</v>
      </c>
      <c r="Q50" s="29">
        <v>0</v>
      </c>
      <c r="R50" s="28">
        <f t="shared" si="27"/>
        <v>3778</v>
      </c>
      <c r="S50" s="26">
        <f t="shared" si="28"/>
        <v>3.6078393721744156E-6</v>
      </c>
      <c r="T50" s="26">
        <f t="shared" si="29"/>
        <v>1.2266653865393015E-6</v>
      </c>
      <c r="U50" s="26">
        <f t="shared" si="30"/>
        <v>2.0833412693008552E-6</v>
      </c>
      <c r="V50" s="27">
        <f t="shared" si="31"/>
        <v>9.3750357118538476E-8</v>
      </c>
      <c r="W50" s="26">
        <f t="shared" si="32"/>
        <v>7.2156787443488317E-8</v>
      </c>
      <c r="X50" s="25">
        <v>51.863235698255899</v>
      </c>
      <c r="Y50" s="24">
        <f t="shared" si="15"/>
        <v>5635.2136601726652</v>
      </c>
      <c r="Z50" s="23">
        <f t="shared" si="16"/>
        <v>2.440338884860596E-3</v>
      </c>
      <c r="AA50" s="23">
        <f t="shared" si="33"/>
        <v>6.1008472121514907E-5</v>
      </c>
      <c r="AB50" s="23">
        <f t="shared" si="34"/>
        <v>2.5471698113207547E-3</v>
      </c>
      <c r="AC50" s="82">
        <f t="shared" si="35"/>
        <v>3.5172337669490848E-3</v>
      </c>
      <c r="AD50" s="84"/>
      <c r="AE50" s="86"/>
    </row>
    <row r="51" spans="1:31" s="6" customFormat="1" ht="16.149999999999999" customHeight="1" x14ac:dyDescent="0.2">
      <c r="A51" s="34">
        <v>47</v>
      </c>
      <c r="B51" s="33" t="s">
        <v>60</v>
      </c>
      <c r="C51" s="24">
        <v>5968</v>
      </c>
      <c r="D51" s="32">
        <f t="shared" si="19"/>
        <v>2.5714184768137159E-3</v>
      </c>
      <c r="E51" s="32">
        <f t="shared" si="20"/>
        <v>1.6457078251607782E-3</v>
      </c>
      <c r="F51" s="28">
        <v>0</v>
      </c>
      <c r="G51" s="28">
        <v>0</v>
      </c>
      <c r="H51" s="28">
        <f t="shared" si="21"/>
        <v>0</v>
      </c>
      <c r="I51" s="31">
        <f t="shared" si="22"/>
        <v>0</v>
      </c>
      <c r="J51" s="31">
        <f t="shared" si="23"/>
        <v>0</v>
      </c>
      <c r="K51" s="29">
        <v>42321</v>
      </c>
      <c r="L51" s="29">
        <v>0</v>
      </c>
      <c r="M51" s="28">
        <f t="shared" si="24"/>
        <v>42321</v>
      </c>
      <c r="N51" s="22">
        <f t="shared" si="25"/>
        <v>3.9237424279601412E-5</v>
      </c>
      <c r="O51" s="30">
        <f t="shared" si="26"/>
        <v>1.2948350012268467E-5</v>
      </c>
      <c r="P51" s="29">
        <v>17118</v>
      </c>
      <c r="Q51" s="29">
        <v>7670</v>
      </c>
      <c r="R51" s="28">
        <f t="shared" si="27"/>
        <v>24788</v>
      </c>
      <c r="S51" s="26">
        <f t="shared" si="28"/>
        <v>2.3671551709226949E-5</v>
      </c>
      <c r="T51" s="26">
        <f t="shared" si="29"/>
        <v>8.0483275811371631E-6</v>
      </c>
      <c r="U51" s="26">
        <f t="shared" si="30"/>
        <v>2.099667759340563E-5</v>
      </c>
      <c r="V51" s="27">
        <f t="shared" si="31"/>
        <v>9.4485049170325337E-7</v>
      </c>
      <c r="W51" s="26">
        <f t="shared" si="32"/>
        <v>4.7343103418453901E-7</v>
      </c>
      <c r="X51" s="25">
        <v>51.998224769065899</v>
      </c>
      <c r="Y51" s="24">
        <f t="shared" si="15"/>
        <v>10086.268970588053</v>
      </c>
      <c r="Z51" s="23">
        <f t="shared" si="16"/>
        <v>4.3678759770991015E-3</v>
      </c>
      <c r="AA51" s="23">
        <f t="shared" si="33"/>
        <v>1.0919689942747754E-4</v>
      </c>
      <c r="AB51" s="23">
        <f t="shared" si="34"/>
        <v>2.5471698113207547E-3</v>
      </c>
      <c r="AC51" s="82">
        <f t="shared" si="35"/>
        <v>4.3034928174348983E-3</v>
      </c>
      <c r="AD51" s="84"/>
      <c r="AE51" s="86"/>
    </row>
    <row r="52" spans="1:31" s="6" customFormat="1" ht="16.149999999999999" customHeight="1" x14ac:dyDescent="0.2">
      <c r="A52" s="34">
        <v>48</v>
      </c>
      <c r="B52" s="33" t="s">
        <v>59</v>
      </c>
      <c r="C52" s="24">
        <v>23991</v>
      </c>
      <c r="D52" s="32">
        <f t="shared" si="19"/>
        <v>1.0336947164416532E-2</v>
      </c>
      <c r="E52" s="32">
        <f t="shared" si="20"/>
        <v>6.6156461852265799E-3</v>
      </c>
      <c r="F52" s="28">
        <v>4111.5</v>
      </c>
      <c r="G52" s="28">
        <v>521518</v>
      </c>
      <c r="H52" s="28">
        <f t="shared" si="21"/>
        <v>525629.5</v>
      </c>
      <c r="I52" s="31">
        <f t="shared" si="22"/>
        <v>5.5943521256158937E-4</v>
      </c>
      <c r="J52" s="31">
        <f t="shared" si="23"/>
        <v>1.846136201453245E-4</v>
      </c>
      <c r="K52" s="29">
        <v>167807</v>
      </c>
      <c r="L52" s="29">
        <v>520110</v>
      </c>
      <c r="M52" s="28">
        <f t="shared" si="24"/>
        <v>687917</v>
      </c>
      <c r="N52" s="22">
        <f t="shared" si="25"/>
        <v>6.3779426757757534E-4</v>
      </c>
      <c r="O52" s="30">
        <f t="shared" si="26"/>
        <v>2.1047210830059987E-4</v>
      </c>
      <c r="P52" s="29">
        <v>39453.5</v>
      </c>
      <c r="Q52" s="29">
        <v>202593</v>
      </c>
      <c r="R52" s="28">
        <f t="shared" si="27"/>
        <v>242046.5</v>
      </c>
      <c r="S52" s="26">
        <f t="shared" si="28"/>
        <v>2.3114475717231727E-4</v>
      </c>
      <c r="T52" s="26">
        <f t="shared" si="29"/>
        <v>7.8589217438587876E-5</v>
      </c>
      <c r="U52" s="26">
        <f t="shared" si="30"/>
        <v>4.736749458845122E-4</v>
      </c>
      <c r="V52" s="27">
        <f t="shared" si="31"/>
        <v>2.1315372564803049E-5</v>
      </c>
      <c r="W52" s="26">
        <f t="shared" si="32"/>
        <v>4.6228951434463458E-6</v>
      </c>
      <c r="X52" s="25">
        <v>53.775413786012997</v>
      </c>
      <c r="Y52" s="24">
        <f t="shared" si="15"/>
        <v>34338.312368381339</v>
      </c>
      <c r="Z52" s="23">
        <f t="shared" si="16"/>
        <v>1.4870264725771366E-2</v>
      </c>
      <c r="AA52" s="23">
        <f t="shared" si="33"/>
        <v>3.7175661814428418E-4</v>
      </c>
      <c r="AB52" s="23">
        <f t="shared" si="34"/>
        <v>2.5471698113207547E-3</v>
      </c>
      <c r="AC52" s="82">
        <f t="shared" si="35"/>
        <v>9.5605108823998679E-3</v>
      </c>
      <c r="AD52" s="84"/>
      <c r="AE52" s="86"/>
    </row>
    <row r="53" spans="1:31" s="6" customFormat="1" ht="16.149999999999999" customHeight="1" x14ac:dyDescent="0.2">
      <c r="A53" s="34">
        <v>49</v>
      </c>
      <c r="B53" s="33" t="s">
        <v>58</v>
      </c>
      <c r="C53" s="24">
        <v>3965</v>
      </c>
      <c r="D53" s="32">
        <f t="shared" si="19"/>
        <v>1.708390459210185E-3</v>
      </c>
      <c r="E53" s="32">
        <f t="shared" si="20"/>
        <v>1.0933698938945184E-3</v>
      </c>
      <c r="F53" s="28">
        <v>0</v>
      </c>
      <c r="G53" s="28">
        <v>0</v>
      </c>
      <c r="H53" s="28">
        <f t="shared" si="21"/>
        <v>0</v>
      </c>
      <c r="I53" s="31">
        <f t="shared" si="22"/>
        <v>0</v>
      </c>
      <c r="J53" s="31">
        <f t="shared" si="23"/>
        <v>0</v>
      </c>
      <c r="K53" s="29">
        <v>0</v>
      </c>
      <c r="L53" s="29">
        <v>0</v>
      </c>
      <c r="M53" s="28">
        <f t="shared" si="24"/>
        <v>0</v>
      </c>
      <c r="N53" s="22">
        <f t="shared" si="25"/>
        <v>0</v>
      </c>
      <c r="O53" s="30">
        <f t="shared" si="26"/>
        <v>0</v>
      </c>
      <c r="P53" s="29">
        <v>0</v>
      </c>
      <c r="Q53" s="29">
        <v>0</v>
      </c>
      <c r="R53" s="28">
        <f t="shared" si="27"/>
        <v>0</v>
      </c>
      <c r="S53" s="26">
        <f t="shared" si="28"/>
        <v>0</v>
      </c>
      <c r="T53" s="26">
        <f t="shared" si="29"/>
        <v>0</v>
      </c>
      <c r="U53" s="26">
        <f t="shared" si="30"/>
        <v>0</v>
      </c>
      <c r="V53" s="27">
        <f t="shared" si="31"/>
        <v>0</v>
      </c>
      <c r="W53" s="26">
        <f t="shared" si="32"/>
        <v>0</v>
      </c>
      <c r="X53" s="25">
        <v>46.505398692223501</v>
      </c>
      <c r="Y53" s="24">
        <f t="shared" si="15"/>
        <v>9872.1123133845995</v>
      </c>
      <c r="Z53" s="23">
        <f t="shared" si="16"/>
        <v>4.2751350715112667E-3</v>
      </c>
      <c r="AA53" s="23">
        <f t="shared" si="33"/>
        <v>1.0687837678778167E-4</v>
      </c>
      <c r="AB53" s="23">
        <f t="shared" si="34"/>
        <v>2.5471698113207547E-3</v>
      </c>
      <c r="AC53" s="82">
        <f t="shared" si="35"/>
        <v>3.7474180820030547E-3</v>
      </c>
      <c r="AD53" s="84"/>
      <c r="AE53" s="86"/>
    </row>
    <row r="54" spans="1:31" s="6" customFormat="1" ht="16.149999999999999" customHeight="1" x14ac:dyDescent="0.2">
      <c r="A54" s="34">
        <v>50</v>
      </c>
      <c r="B54" s="35" t="s">
        <v>57</v>
      </c>
      <c r="C54" s="24">
        <v>995129</v>
      </c>
      <c r="D54" s="32">
        <f t="shared" si="19"/>
        <v>0.42876895063893372</v>
      </c>
      <c r="E54" s="32">
        <f t="shared" si="20"/>
        <v>0.2744121284089176</v>
      </c>
      <c r="F54" s="28">
        <v>491897354</v>
      </c>
      <c r="G54" s="28">
        <v>327207142</v>
      </c>
      <c r="H54" s="28">
        <f t="shared" si="21"/>
        <v>819104496</v>
      </c>
      <c r="I54" s="31">
        <f t="shared" si="22"/>
        <v>0.87178496988832166</v>
      </c>
      <c r="J54" s="31">
        <f t="shared" si="23"/>
        <v>0.28768904006314616</v>
      </c>
      <c r="K54" s="29">
        <v>577462057.65999997</v>
      </c>
      <c r="L54" s="29">
        <v>360981608.89999998</v>
      </c>
      <c r="M54" s="28">
        <f t="shared" si="24"/>
        <v>938443666.55999994</v>
      </c>
      <c r="N54" s="22">
        <f t="shared" si="25"/>
        <v>0.87006716068428236</v>
      </c>
      <c r="O54" s="30">
        <f t="shared" si="26"/>
        <v>0.28712216302581317</v>
      </c>
      <c r="P54" s="29">
        <v>605109836.04999995</v>
      </c>
      <c r="Q54" s="29">
        <v>306527344</v>
      </c>
      <c r="R54" s="28">
        <f t="shared" si="27"/>
        <v>911637180.04999995</v>
      </c>
      <c r="S54" s="26">
        <f t="shared" si="28"/>
        <v>0.87057716022298737</v>
      </c>
      <c r="T54" s="26">
        <f t="shared" si="29"/>
        <v>0.29599623447581574</v>
      </c>
      <c r="U54" s="26">
        <f t="shared" si="30"/>
        <v>0.87080743756477519</v>
      </c>
      <c r="V54" s="27">
        <f t="shared" si="31"/>
        <v>3.9186334690414881E-2</v>
      </c>
      <c r="W54" s="26">
        <f t="shared" si="32"/>
        <v>1.7411543204459749E-2</v>
      </c>
      <c r="X54" s="25">
        <v>59.913620287915698</v>
      </c>
      <c r="Y54" s="24">
        <f t="shared" si="15"/>
        <v>534958.34906737937</v>
      </c>
      <c r="Z54" s="23">
        <f t="shared" si="16"/>
        <v>0.23166462528946127</v>
      </c>
      <c r="AA54" s="23">
        <f t="shared" si="33"/>
        <v>5.7916156322365322E-3</v>
      </c>
      <c r="AB54" s="23">
        <f t="shared" si="34"/>
        <v>2.5471698113207547E-3</v>
      </c>
      <c r="AC54" s="82">
        <f t="shared" si="35"/>
        <v>0.3393487917473495</v>
      </c>
      <c r="AD54" s="84"/>
      <c r="AE54" s="86"/>
    </row>
    <row r="55" spans="1:31" s="6" customFormat="1" ht="16.149999999999999" customHeight="1" x14ac:dyDescent="0.2">
      <c r="A55" s="34">
        <v>51</v>
      </c>
      <c r="B55" s="33" t="s">
        <v>56</v>
      </c>
      <c r="C55" s="24">
        <v>3430</v>
      </c>
      <c r="D55" s="32">
        <f t="shared" si="19"/>
        <v>1.4778762358363014E-3</v>
      </c>
      <c r="E55" s="32">
        <f t="shared" si="20"/>
        <v>9.4584079093523287E-4</v>
      </c>
      <c r="F55" s="28">
        <v>192316</v>
      </c>
      <c r="G55" s="28">
        <v>2135</v>
      </c>
      <c r="H55" s="28">
        <f t="shared" si="21"/>
        <v>194451</v>
      </c>
      <c r="I55" s="31">
        <f t="shared" si="22"/>
        <v>2.0695706104359367E-4</v>
      </c>
      <c r="J55" s="31">
        <f t="shared" si="23"/>
        <v>6.8295830144385913E-5</v>
      </c>
      <c r="K55" s="29">
        <v>83900.06</v>
      </c>
      <c r="L55" s="29">
        <v>0</v>
      </c>
      <c r="M55" s="28">
        <f t="shared" si="24"/>
        <v>83900.06</v>
      </c>
      <c r="N55" s="22">
        <f t="shared" si="25"/>
        <v>7.7786967493774132E-5</v>
      </c>
      <c r="O55" s="30">
        <f t="shared" si="26"/>
        <v>2.5669699272945464E-5</v>
      </c>
      <c r="P55" s="29">
        <v>296742</v>
      </c>
      <c r="Q55" s="29">
        <v>0</v>
      </c>
      <c r="R55" s="28">
        <f t="shared" si="27"/>
        <v>296742</v>
      </c>
      <c r="S55" s="26">
        <f t="shared" si="28"/>
        <v>2.8337677897770786E-4</v>
      </c>
      <c r="T55" s="26">
        <f t="shared" si="29"/>
        <v>9.6348104852420684E-5</v>
      </c>
      <c r="U55" s="26">
        <f t="shared" si="30"/>
        <v>1.9031363426975207E-4</v>
      </c>
      <c r="V55" s="27">
        <f t="shared" si="31"/>
        <v>8.5641135421388423E-6</v>
      </c>
      <c r="W55" s="26">
        <f t="shared" si="32"/>
        <v>5.6675355795541577E-6</v>
      </c>
      <c r="X55" s="25">
        <v>55.489157746076998</v>
      </c>
      <c r="Y55" s="24">
        <f t="shared" si="15"/>
        <v>4053.5007083471742</v>
      </c>
      <c r="Z55" s="23">
        <f t="shared" si="16"/>
        <v>1.7553753938917176E-3</v>
      </c>
      <c r="AA55" s="23">
        <f t="shared" si="33"/>
        <v>4.3884384847292945E-5</v>
      </c>
      <c r="AB55" s="23">
        <f t="shared" si="34"/>
        <v>2.5471698113207547E-3</v>
      </c>
      <c r="AC55" s="82">
        <f t="shared" si="35"/>
        <v>3.5511266362249737E-3</v>
      </c>
      <c r="AD55" s="84"/>
      <c r="AE55" s="86"/>
    </row>
    <row r="56" spans="1:31" s="6" customFormat="1" ht="16.149999999999999" customHeight="1" x14ac:dyDescent="0.2">
      <c r="A56" s="34">
        <v>52</v>
      </c>
      <c r="B56" s="35" t="s">
        <v>55</v>
      </c>
      <c r="C56" s="24">
        <v>37804</v>
      </c>
      <c r="D56" s="32">
        <f t="shared" si="19"/>
        <v>1.628852280453514E-2</v>
      </c>
      <c r="E56" s="32">
        <f t="shared" si="20"/>
        <v>1.042465459490249E-2</v>
      </c>
      <c r="F56" s="28">
        <v>504400.75</v>
      </c>
      <c r="G56" s="28">
        <v>1676600</v>
      </c>
      <c r="H56" s="28">
        <f t="shared" si="21"/>
        <v>2181000.75</v>
      </c>
      <c r="I56" s="31">
        <f t="shared" si="22"/>
        <v>2.3212711961053097E-3</v>
      </c>
      <c r="J56" s="31">
        <f t="shared" si="23"/>
        <v>7.6601949471475218E-4</v>
      </c>
      <c r="K56" s="29">
        <v>819362.56</v>
      </c>
      <c r="L56" s="29">
        <v>3556047.81</v>
      </c>
      <c r="M56" s="28">
        <f t="shared" si="24"/>
        <v>4375410.37</v>
      </c>
      <c r="N56" s="22">
        <f t="shared" si="25"/>
        <v>4.0566109752855038E-3</v>
      </c>
      <c r="O56" s="30">
        <f t="shared" si="26"/>
        <v>1.3386816218442163E-3</v>
      </c>
      <c r="P56" s="29">
        <v>702225.62</v>
      </c>
      <c r="Q56" s="29">
        <v>3779870.17</v>
      </c>
      <c r="R56" s="28">
        <f t="shared" si="27"/>
        <v>4482095.79</v>
      </c>
      <c r="S56" s="26">
        <f t="shared" si="28"/>
        <v>4.2802227795180493E-3</v>
      </c>
      <c r="T56" s="26">
        <f t="shared" si="29"/>
        <v>1.4552757450361367E-3</v>
      </c>
      <c r="U56" s="26">
        <f t="shared" si="30"/>
        <v>3.5599768615951054E-3</v>
      </c>
      <c r="V56" s="27">
        <f t="shared" si="31"/>
        <v>1.6019895877177973E-4</v>
      </c>
      <c r="W56" s="26">
        <f t="shared" si="32"/>
        <v>8.5604455590360985E-5</v>
      </c>
      <c r="X56" s="25">
        <v>55.383877812184501</v>
      </c>
      <c r="Y56" s="24">
        <f t="shared" si="15"/>
        <v>45255.44779219856</v>
      </c>
      <c r="Z56" s="23">
        <f t="shared" si="16"/>
        <v>1.9597948837257906E-2</v>
      </c>
      <c r="AA56" s="23">
        <f t="shared" si="33"/>
        <v>4.8994872093144771E-4</v>
      </c>
      <c r="AB56" s="23">
        <f t="shared" si="34"/>
        <v>2.5471698113207547E-3</v>
      </c>
      <c r="AC56" s="82">
        <f t="shared" si="35"/>
        <v>1.3707576541516834E-2</v>
      </c>
      <c r="AD56" s="84"/>
      <c r="AE56" s="86"/>
    </row>
    <row r="57" spans="1:31" s="6" customFormat="1" ht="16.149999999999999" customHeight="1" x14ac:dyDescent="0.2">
      <c r="A57" s="34">
        <v>53</v>
      </c>
      <c r="B57" s="33" t="s">
        <v>54</v>
      </c>
      <c r="C57" s="24">
        <v>13494</v>
      </c>
      <c r="D57" s="32">
        <f t="shared" si="19"/>
        <v>5.8141288415087611E-3</v>
      </c>
      <c r="E57" s="32">
        <f t="shared" si="20"/>
        <v>3.7210424585656073E-3</v>
      </c>
      <c r="F57" s="28">
        <v>89251.69</v>
      </c>
      <c r="G57" s="28">
        <v>145224</v>
      </c>
      <c r="H57" s="28">
        <f t="shared" si="21"/>
        <v>234475.69</v>
      </c>
      <c r="I57" s="31">
        <f t="shared" si="22"/>
        <v>2.4955592765564977E-4</v>
      </c>
      <c r="J57" s="31">
        <f t="shared" si="23"/>
        <v>8.2353456126364424E-5</v>
      </c>
      <c r="K57" s="29">
        <v>114853.17</v>
      </c>
      <c r="L57" s="29">
        <v>170468.5</v>
      </c>
      <c r="M57" s="28">
        <f t="shared" si="24"/>
        <v>285321.67</v>
      </c>
      <c r="N57" s="22">
        <f t="shared" si="25"/>
        <v>2.6453267696780369E-4</v>
      </c>
      <c r="O57" s="30">
        <f t="shared" si="26"/>
        <v>8.729578339937522E-5</v>
      </c>
      <c r="P57" s="29">
        <v>107082.86</v>
      </c>
      <c r="Q57" s="29">
        <v>148712</v>
      </c>
      <c r="R57" s="28">
        <f t="shared" si="27"/>
        <v>255794.86</v>
      </c>
      <c r="S57" s="26">
        <f t="shared" si="28"/>
        <v>2.4427389282896835E-4</v>
      </c>
      <c r="T57" s="26">
        <f t="shared" si="29"/>
        <v>8.3053123561849248E-5</v>
      </c>
      <c r="U57" s="26">
        <f t="shared" si="30"/>
        <v>2.5270236308758891E-4</v>
      </c>
      <c r="V57" s="27">
        <f t="shared" si="31"/>
        <v>1.13716063389415E-5</v>
      </c>
      <c r="W57" s="26">
        <f t="shared" si="32"/>
        <v>4.8854778565793674E-6</v>
      </c>
      <c r="X57" s="25">
        <v>55.289821135970499</v>
      </c>
      <c r="Y57" s="24">
        <f t="shared" si="15"/>
        <v>16338.562762880752</v>
      </c>
      <c r="Z57" s="23">
        <f t="shared" si="16"/>
        <v>7.0754424654364554E-3</v>
      </c>
      <c r="AA57" s="23">
        <f t="shared" si="33"/>
        <v>1.7688606163591139E-4</v>
      </c>
      <c r="AB57" s="23">
        <f t="shared" si="34"/>
        <v>2.5471698113207547E-3</v>
      </c>
      <c r="AC57" s="82">
        <f t="shared" si="35"/>
        <v>6.4613554157177937E-3</v>
      </c>
      <c r="AD57" s="84"/>
      <c r="AE57" s="86"/>
    </row>
    <row r="58" spans="1:31" s="6" customFormat="1" ht="16.149999999999999" customHeight="1" x14ac:dyDescent="0.2">
      <c r="A58" s="34">
        <v>54</v>
      </c>
      <c r="B58" s="33" t="s">
        <v>53</v>
      </c>
      <c r="C58" s="24">
        <v>2990</v>
      </c>
      <c r="D58" s="32">
        <f t="shared" si="19"/>
        <v>1.2882944446503035E-3</v>
      </c>
      <c r="E58" s="32">
        <f t="shared" si="20"/>
        <v>8.2450844457619427E-4</v>
      </c>
      <c r="F58" s="28">
        <v>55391</v>
      </c>
      <c r="G58" s="28">
        <v>0</v>
      </c>
      <c r="H58" s="28">
        <f t="shared" si="21"/>
        <v>55391</v>
      </c>
      <c r="I58" s="31">
        <f t="shared" si="22"/>
        <v>5.8953456491690439E-5</v>
      </c>
      <c r="J58" s="31">
        <f t="shared" si="23"/>
        <v>1.9454640642257844E-5</v>
      </c>
      <c r="K58" s="29">
        <v>73873</v>
      </c>
      <c r="L58" s="29">
        <v>0</v>
      </c>
      <c r="M58" s="28">
        <f t="shared" si="24"/>
        <v>73873</v>
      </c>
      <c r="N58" s="22">
        <f t="shared" si="25"/>
        <v>6.8490495116065202E-5</v>
      </c>
      <c r="O58" s="30">
        <f t="shared" si="26"/>
        <v>2.2601863388301519E-5</v>
      </c>
      <c r="P58" s="29">
        <v>25239</v>
      </c>
      <c r="Q58" s="29">
        <v>0</v>
      </c>
      <c r="R58" s="28">
        <f t="shared" si="27"/>
        <v>25239</v>
      </c>
      <c r="S58" s="26">
        <f t="shared" si="28"/>
        <v>2.4102238727980432E-5</v>
      </c>
      <c r="T58" s="26">
        <f t="shared" si="29"/>
        <v>8.194761167513347E-6</v>
      </c>
      <c r="U58" s="26">
        <f t="shared" si="30"/>
        <v>5.0251265198072707E-5</v>
      </c>
      <c r="V58" s="27">
        <f t="shared" si="31"/>
        <v>2.2613069339132717E-6</v>
      </c>
      <c r="W58" s="26">
        <f t="shared" si="32"/>
        <v>4.8204477455960862E-7</v>
      </c>
      <c r="X58" s="25">
        <v>53.925003128932701</v>
      </c>
      <c r="Y58" s="24">
        <f t="shared" si="15"/>
        <v>4214.4634378379196</v>
      </c>
      <c r="Z58" s="23">
        <f t="shared" si="16"/>
        <v>1.8250805783758012E-3</v>
      </c>
      <c r="AA58" s="23">
        <f t="shared" si="33"/>
        <v>4.5627014459395035E-5</v>
      </c>
      <c r="AB58" s="23">
        <f t="shared" si="34"/>
        <v>2.5471698113207547E-3</v>
      </c>
      <c r="AC58" s="82">
        <f t="shared" si="35"/>
        <v>3.4200486220648169E-3</v>
      </c>
      <c r="AD58" s="84"/>
      <c r="AE58" s="86"/>
    </row>
    <row r="59" spans="1:31" s="6" customFormat="1" ht="16.149999999999999" customHeight="1" x14ac:dyDescent="0.2">
      <c r="A59" s="34">
        <v>55</v>
      </c>
      <c r="B59" s="33" t="s">
        <v>52</v>
      </c>
      <c r="C59" s="24">
        <v>7080</v>
      </c>
      <c r="D59" s="32">
        <f t="shared" si="19"/>
        <v>3.0505433672656014E-3</v>
      </c>
      <c r="E59" s="32">
        <f t="shared" si="20"/>
        <v>1.9523477550499849E-3</v>
      </c>
      <c r="F59" s="28">
        <v>0</v>
      </c>
      <c r="G59" s="28">
        <v>6600</v>
      </c>
      <c r="H59" s="28">
        <f t="shared" si="21"/>
        <v>6600</v>
      </c>
      <c r="I59" s="31">
        <f t="shared" si="22"/>
        <v>7.0244771324792274E-6</v>
      </c>
      <c r="J59" s="31">
        <f t="shared" si="23"/>
        <v>2.3180774537181452E-6</v>
      </c>
      <c r="K59" s="29">
        <v>29950.34</v>
      </c>
      <c r="L59" s="29">
        <v>35455</v>
      </c>
      <c r="M59" s="28">
        <f t="shared" si="24"/>
        <v>65405.34</v>
      </c>
      <c r="N59" s="22">
        <f t="shared" si="25"/>
        <v>6.0639802361276561E-5</v>
      </c>
      <c r="O59" s="30">
        <f t="shared" si="26"/>
        <v>2.0011134779221267E-5</v>
      </c>
      <c r="P59" s="29">
        <v>108808.77</v>
      </c>
      <c r="Q59" s="29">
        <v>60250</v>
      </c>
      <c r="R59" s="28">
        <f t="shared" si="27"/>
        <v>169058.77000000002</v>
      </c>
      <c r="S59" s="26">
        <f t="shared" si="28"/>
        <v>1.6144438502312838E-4</v>
      </c>
      <c r="T59" s="26">
        <f t="shared" si="29"/>
        <v>5.4891090907863655E-5</v>
      </c>
      <c r="U59" s="26">
        <f t="shared" si="30"/>
        <v>7.7220303140803064E-5</v>
      </c>
      <c r="V59" s="27">
        <f t="shared" si="31"/>
        <v>3.4749136413361376E-6</v>
      </c>
      <c r="W59" s="26">
        <f t="shared" si="32"/>
        <v>3.2288877004625676E-6</v>
      </c>
      <c r="X59" s="25">
        <v>53.747974986357903</v>
      </c>
      <c r="Y59" s="24">
        <f t="shared" si="15"/>
        <v>10161.887481262924</v>
      </c>
      <c r="Z59" s="23">
        <f t="shared" si="16"/>
        <v>4.4006227020936383E-3</v>
      </c>
      <c r="AA59" s="23">
        <f t="shared" si="33"/>
        <v>1.1001556755234096E-4</v>
      </c>
      <c r="AB59" s="23">
        <f t="shared" si="34"/>
        <v>2.5471698113207547E-3</v>
      </c>
      <c r="AC59" s="82">
        <f t="shared" si="35"/>
        <v>4.6162369352648787E-3</v>
      </c>
      <c r="AD59" s="84"/>
      <c r="AE59" s="86"/>
    </row>
    <row r="60" spans="1:31" s="6" customFormat="1" ht="16.149999999999999" customHeight="1" x14ac:dyDescent="0.2">
      <c r="A60" s="34">
        <v>56</v>
      </c>
      <c r="B60" s="33" t="s">
        <v>51</v>
      </c>
      <c r="C60" s="24">
        <v>33854</v>
      </c>
      <c r="D60" s="32">
        <f t="shared" si="19"/>
        <v>1.458659536093357E-2</v>
      </c>
      <c r="E60" s="32">
        <f t="shared" si="20"/>
        <v>9.3354210309974858E-3</v>
      </c>
      <c r="F60" s="28">
        <v>917442</v>
      </c>
      <c r="G60" s="28">
        <v>1942039</v>
      </c>
      <c r="H60" s="28">
        <f t="shared" si="21"/>
        <v>2859481</v>
      </c>
      <c r="I60" s="31">
        <f t="shared" si="22"/>
        <v>3.0433877114028536E-3</v>
      </c>
      <c r="J60" s="31">
        <f t="shared" si="23"/>
        <v>1.0043179447629417E-3</v>
      </c>
      <c r="K60" s="29">
        <v>683157</v>
      </c>
      <c r="L60" s="29">
        <v>1447128</v>
      </c>
      <c r="M60" s="28">
        <f t="shared" si="24"/>
        <v>2130285</v>
      </c>
      <c r="N60" s="22">
        <f t="shared" si="25"/>
        <v>1.9750690291219651E-3</v>
      </c>
      <c r="O60" s="30">
        <f t="shared" si="26"/>
        <v>6.5177277961024854E-4</v>
      </c>
      <c r="P60" s="29">
        <v>413281</v>
      </c>
      <c r="Q60" s="29">
        <v>1083193</v>
      </c>
      <c r="R60" s="28">
        <f t="shared" si="27"/>
        <v>1496474</v>
      </c>
      <c r="S60" s="26">
        <f t="shared" si="28"/>
        <v>1.4290730059913542E-3</v>
      </c>
      <c r="T60" s="26">
        <f t="shared" si="29"/>
        <v>4.8588482203706045E-4</v>
      </c>
      <c r="U60" s="26">
        <f t="shared" si="30"/>
        <v>2.1419755464102508E-3</v>
      </c>
      <c r="V60" s="27">
        <f t="shared" si="31"/>
        <v>9.6388899588461285E-5</v>
      </c>
      <c r="W60" s="26">
        <f t="shared" si="32"/>
        <v>2.8581460119827086E-5</v>
      </c>
      <c r="X60" s="25">
        <v>53.498647106860702</v>
      </c>
      <c r="Y60" s="24">
        <f t="shared" si="15"/>
        <v>49819.444202935534</v>
      </c>
      <c r="Z60" s="23">
        <f t="shared" si="16"/>
        <v>2.1574395265580977E-2</v>
      </c>
      <c r="AA60" s="23">
        <f t="shared" si="33"/>
        <v>5.393598816395244E-4</v>
      </c>
      <c r="AB60" s="23">
        <f t="shared" si="34"/>
        <v>2.5471698113207547E-3</v>
      </c>
      <c r="AC60" s="82">
        <f t="shared" si="35"/>
        <v>1.2546921083666056E-2</v>
      </c>
      <c r="AD60" s="84"/>
      <c r="AE60" s="86"/>
    </row>
    <row r="61" spans="1:31" s="6" customFormat="1" ht="16.149999999999999" customHeight="1" x14ac:dyDescent="0.2">
      <c r="A61" s="34">
        <v>57</v>
      </c>
      <c r="B61" s="33" t="s">
        <v>50</v>
      </c>
      <c r="C61" s="24">
        <v>7766</v>
      </c>
      <c r="D61" s="32">
        <f t="shared" si="19"/>
        <v>3.3461186144328617E-3</v>
      </c>
      <c r="E61" s="32">
        <f t="shared" si="20"/>
        <v>2.1415159132370317E-3</v>
      </c>
      <c r="F61" s="28">
        <v>172117</v>
      </c>
      <c r="G61" s="28">
        <v>247157</v>
      </c>
      <c r="H61" s="28">
        <f t="shared" si="21"/>
        <v>419274</v>
      </c>
      <c r="I61" s="31">
        <f t="shared" si="22"/>
        <v>4.4623948867319633E-4</v>
      </c>
      <c r="J61" s="31">
        <f t="shared" si="23"/>
        <v>1.4725903126215479E-4</v>
      </c>
      <c r="K61" s="29">
        <v>291907</v>
      </c>
      <c r="L61" s="29">
        <v>248611</v>
      </c>
      <c r="M61" s="28">
        <f t="shared" si="24"/>
        <v>540518</v>
      </c>
      <c r="N61" s="22">
        <f t="shared" si="25"/>
        <v>5.0113499437068115E-4</v>
      </c>
      <c r="O61" s="30">
        <f t="shared" si="26"/>
        <v>1.6537454814232478E-4</v>
      </c>
      <c r="P61" s="29">
        <v>272207</v>
      </c>
      <c r="Q61" s="29">
        <v>163474</v>
      </c>
      <c r="R61" s="28">
        <f t="shared" si="27"/>
        <v>435681</v>
      </c>
      <c r="S61" s="26">
        <f t="shared" si="28"/>
        <v>4.1605798451781932E-4</v>
      </c>
      <c r="T61" s="26">
        <f t="shared" si="29"/>
        <v>1.4145971473605859E-4</v>
      </c>
      <c r="U61" s="26">
        <f t="shared" si="30"/>
        <v>4.5409329414053813E-4</v>
      </c>
      <c r="V61" s="27">
        <f t="shared" si="31"/>
        <v>2.0434198236324214E-5</v>
      </c>
      <c r="W61" s="26">
        <f t="shared" si="32"/>
        <v>8.3211596903563859E-6</v>
      </c>
      <c r="X61" s="25">
        <v>54.5529252086478</v>
      </c>
      <c r="Y61" s="24">
        <f t="shared" si="15"/>
        <v>10236.318699995747</v>
      </c>
      <c r="Z61" s="23">
        <f t="shared" si="16"/>
        <v>4.4328552682880683E-3</v>
      </c>
      <c r="AA61" s="23">
        <f t="shared" si="33"/>
        <v>1.1082138170720171E-4</v>
      </c>
      <c r="AB61" s="23">
        <f t="shared" si="34"/>
        <v>2.5471698113207547E-3</v>
      </c>
      <c r="AC61" s="82">
        <f t="shared" si="35"/>
        <v>4.8282624641916684E-3</v>
      </c>
      <c r="AD61" s="84"/>
      <c r="AE61" s="86"/>
    </row>
    <row r="62" spans="1:31" s="6" customFormat="1" ht="16.149999999999999" customHeight="1" x14ac:dyDescent="0.2">
      <c r="A62" s="34">
        <v>58</v>
      </c>
      <c r="B62" s="33" t="s">
        <v>49</v>
      </c>
      <c r="C62" s="24">
        <v>25954</v>
      </c>
      <c r="D62" s="32">
        <f t="shared" si="19"/>
        <v>1.1182740473730426E-2</v>
      </c>
      <c r="E62" s="32">
        <f t="shared" si="20"/>
        <v>7.1569539031874733E-3</v>
      </c>
      <c r="F62" s="28">
        <v>433340.79</v>
      </c>
      <c r="G62" s="28">
        <v>599853</v>
      </c>
      <c r="H62" s="28">
        <f t="shared" si="21"/>
        <v>1033193.79</v>
      </c>
      <c r="I62" s="31">
        <f t="shared" si="22"/>
        <v>1.099643356253719E-3</v>
      </c>
      <c r="J62" s="31">
        <f t="shared" si="23"/>
        <v>3.6288230756372728E-4</v>
      </c>
      <c r="K62" s="29">
        <v>64662</v>
      </c>
      <c r="L62" s="29">
        <v>754229.5</v>
      </c>
      <c r="M62" s="28">
        <f t="shared" si="24"/>
        <v>818891.5</v>
      </c>
      <c r="N62" s="22">
        <f t="shared" si="25"/>
        <v>7.5922575611302233E-4</v>
      </c>
      <c r="O62" s="30">
        <f t="shared" si="26"/>
        <v>2.5054449951729738E-4</v>
      </c>
      <c r="P62" s="29">
        <v>130500</v>
      </c>
      <c r="Q62" s="29">
        <v>920941.5</v>
      </c>
      <c r="R62" s="28">
        <f t="shared" si="27"/>
        <v>1051441.5</v>
      </c>
      <c r="S62" s="26">
        <f t="shared" si="28"/>
        <v>1.0040847118152794E-3</v>
      </c>
      <c r="T62" s="26">
        <f t="shared" si="29"/>
        <v>3.4138880201719504E-4</v>
      </c>
      <c r="U62" s="26">
        <f t="shared" si="30"/>
        <v>9.548156090982197E-4</v>
      </c>
      <c r="V62" s="27">
        <f t="shared" si="31"/>
        <v>4.2966702409419882E-5</v>
      </c>
      <c r="W62" s="26">
        <f t="shared" si="32"/>
        <v>2.0081694236305589E-5</v>
      </c>
      <c r="X62" s="25">
        <v>53.432239749830401</v>
      </c>
      <c r="Y62" s="24">
        <f t="shared" si="15"/>
        <v>38444.774971990453</v>
      </c>
      <c r="Z62" s="23">
        <f t="shared" si="16"/>
        <v>1.6648575358718359E-2</v>
      </c>
      <c r="AA62" s="23">
        <f t="shared" si="33"/>
        <v>4.1621438396795903E-4</v>
      </c>
      <c r="AB62" s="23">
        <f t="shared" si="34"/>
        <v>2.5471698113207547E-3</v>
      </c>
      <c r="AC62" s="82">
        <f t="shared" si="35"/>
        <v>1.0183386495121911E-2</v>
      </c>
      <c r="AD62" s="84"/>
      <c r="AE62" s="86"/>
    </row>
    <row r="63" spans="1:31" s="6" customFormat="1" ht="16.149999999999999" customHeight="1" x14ac:dyDescent="0.2">
      <c r="A63" s="34">
        <v>59</v>
      </c>
      <c r="B63" s="35" t="s">
        <v>48</v>
      </c>
      <c r="C63" s="24">
        <v>66008</v>
      </c>
      <c r="D63" s="32">
        <f t="shared" si="19"/>
        <v>2.8440715619557601E-2</v>
      </c>
      <c r="E63" s="32">
        <f t="shared" si="20"/>
        <v>1.8202057996516866E-2</v>
      </c>
      <c r="F63" s="28">
        <v>16672374.720000001</v>
      </c>
      <c r="G63" s="28">
        <v>31444400.460000001</v>
      </c>
      <c r="H63" s="28">
        <f t="shared" si="21"/>
        <v>48116775.18</v>
      </c>
      <c r="I63" s="31">
        <f t="shared" si="22"/>
        <v>5.1211391960690009E-2</v>
      </c>
      <c r="J63" s="31">
        <f t="shared" si="23"/>
        <v>1.6899759347027702E-2</v>
      </c>
      <c r="K63" s="29">
        <v>20797431.239999998</v>
      </c>
      <c r="L63" s="29">
        <v>32458999.370000001</v>
      </c>
      <c r="M63" s="28">
        <f t="shared" si="24"/>
        <v>53256430.609999999</v>
      </c>
      <c r="N63" s="22">
        <f t="shared" si="25"/>
        <v>4.9376081932414682E-2</v>
      </c>
      <c r="O63" s="30">
        <f t="shared" si="26"/>
        <v>1.6294107037696844E-2</v>
      </c>
      <c r="P63" s="29">
        <v>21037197.289999999</v>
      </c>
      <c r="Q63" s="29">
        <v>28527405.07</v>
      </c>
      <c r="R63" s="28">
        <f t="shared" si="27"/>
        <v>49564602.359999999</v>
      </c>
      <c r="S63" s="26">
        <f t="shared" si="28"/>
        <v>4.7332219126674679E-2</v>
      </c>
      <c r="T63" s="26">
        <f t="shared" si="29"/>
        <v>1.6092954503069391E-2</v>
      </c>
      <c r="U63" s="26">
        <f t="shared" si="30"/>
        <v>4.9286820887793938E-2</v>
      </c>
      <c r="V63" s="27">
        <f t="shared" si="31"/>
        <v>2.217906939950727E-3</v>
      </c>
      <c r="W63" s="26">
        <f t="shared" si="32"/>
        <v>9.4664438253349366E-4</v>
      </c>
      <c r="X63" s="25">
        <v>57.637201221370603</v>
      </c>
      <c r="Y63" s="24">
        <f t="shared" si="15"/>
        <v>57362.5033311343</v>
      </c>
      <c r="Z63" s="23">
        <f t="shared" si="16"/>
        <v>2.4840929883681348E-2</v>
      </c>
      <c r="AA63" s="23">
        <f t="shared" si="33"/>
        <v>6.2102324709203374E-4</v>
      </c>
      <c r="AB63" s="23">
        <f t="shared" si="34"/>
        <v>2.5471698113207547E-3</v>
      </c>
      <c r="AC63" s="82">
        <f t="shared" si="35"/>
        <v>2.4534802377413876E-2</v>
      </c>
      <c r="AD63" s="84"/>
      <c r="AE63" s="86"/>
    </row>
    <row r="64" spans="1:31" s="6" customFormat="1" ht="16.149999999999999" customHeight="1" x14ac:dyDescent="0.2">
      <c r="A64" s="34">
        <v>60</v>
      </c>
      <c r="B64" s="33" t="s">
        <v>47</v>
      </c>
      <c r="C64" s="24">
        <v>976</v>
      </c>
      <c r="D64" s="32">
        <f t="shared" si="19"/>
        <v>4.2052688226712248E-4</v>
      </c>
      <c r="E64" s="32">
        <f t="shared" si="20"/>
        <v>2.6913720465095842E-4</v>
      </c>
      <c r="F64" s="28">
        <v>750</v>
      </c>
      <c r="G64" s="28">
        <v>0</v>
      </c>
      <c r="H64" s="28">
        <f t="shared" si="21"/>
        <v>750</v>
      </c>
      <c r="I64" s="31">
        <f t="shared" si="22"/>
        <v>7.9823603778173042E-7</v>
      </c>
      <c r="J64" s="31">
        <f t="shared" si="23"/>
        <v>2.6341789246797103E-7</v>
      </c>
      <c r="K64" s="29">
        <v>5080</v>
      </c>
      <c r="L64" s="29">
        <v>0</v>
      </c>
      <c r="M64" s="28">
        <f t="shared" si="24"/>
        <v>5080</v>
      </c>
      <c r="N64" s="22">
        <f t="shared" si="25"/>
        <v>4.7098630783860299E-6</v>
      </c>
      <c r="O64" s="30">
        <f t="shared" si="26"/>
        <v>1.5542548158673899E-6</v>
      </c>
      <c r="P64" s="29">
        <v>13557</v>
      </c>
      <c r="Q64" s="29">
        <v>0</v>
      </c>
      <c r="R64" s="28">
        <f t="shared" si="27"/>
        <v>13557</v>
      </c>
      <c r="S64" s="26">
        <f t="shared" si="28"/>
        <v>1.2946394486121904E-5</v>
      </c>
      <c r="T64" s="26">
        <f t="shared" si="29"/>
        <v>4.4017741252814479E-6</v>
      </c>
      <c r="U64" s="26">
        <f t="shared" si="30"/>
        <v>6.2194468336168086E-6</v>
      </c>
      <c r="V64" s="27">
        <f t="shared" si="31"/>
        <v>2.798751075127564E-7</v>
      </c>
      <c r="W64" s="26">
        <f t="shared" si="32"/>
        <v>2.5892788972243808E-7</v>
      </c>
      <c r="X64" s="25">
        <v>53.360424298096497</v>
      </c>
      <c r="Y64" s="24">
        <f t="shared" si="15"/>
        <v>1455.9208888644173</v>
      </c>
      <c r="Z64" s="23">
        <f t="shared" si="16"/>
        <v>6.3048902359946659E-4</v>
      </c>
      <c r="AA64" s="23">
        <f t="shared" si="33"/>
        <v>1.5762225589986665E-5</v>
      </c>
      <c r="AB64" s="23">
        <f t="shared" si="34"/>
        <v>2.5471698113207547E-3</v>
      </c>
      <c r="AC64" s="82">
        <f t="shared" si="35"/>
        <v>2.832608044558935E-3</v>
      </c>
      <c r="AD64" s="84"/>
      <c r="AE64" s="86"/>
    </row>
    <row r="65" spans="1:31" s="6" customFormat="1" ht="16.149999999999999" customHeight="1" x14ac:dyDescent="0.2">
      <c r="A65" s="34">
        <v>61</v>
      </c>
      <c r="B65" s="33" t="s">
        <v>46</v>
      </c>
      <c r="C65" s="24">
        <v>3974</v>
      </c>
      <c r="D65" s="32">
        <f t="shared" si="19"/>
        <v>1.7122682685753532E-3</v>
      </c>
      <c r="E65" s="32">
        <f t="shared" si="20"/>
        <v>1.0958516918882261E-3</v>
      </c>
      <c r="F65" s="28">
        <v>52979.98</v>
      </c>
      <c r="G65" s="28">
        <v>10680</v>
      </c>
      <c r="H65" s="28">
        <f t="shared" si="21"/>
        <v>63659.98</v>
      </c>
      <c r="I65" s="31">
        <f t="shared" si="22"/>
        <v>6.7754253600618941E-5</v>
      </c>
      <c r="J65" s="31">
        <f t="shared" si="23"/>
        <v>2.2358903688204253E-5</v>
      </c>
      <c r="K65" s="29">
        <v>109142.29</v>
      </c>
      <c r="L65" s="29">
        <v>77654</v>
      </c>
      <c r="M65" s="28">
        <f t="shared" si="24"/>
        <v>186796.28999999998</v>
      </c>
      <c r="N65" s="22">
        <f t="shared" si="25"/>
        <v>1.7318601367135621E-4</v>
      </c>
      <c r="O65" s="30">
        <f t="shared" si="26"/>
        <v>5.715138451154755E-5</v>
      </c>
      <c r="P65" s="29">
        <v>74409.75</v>
      </c>
      <c r="Q65" s="29">
        <v>33613</v>
      </c>
      <c r="R65" s="28">
        <f t="shared" si="27"/>
        <v>108022.75</v>
      </c>
      <c r="S65" s="26">
        <f t="shared" si="28"/>
        <v>1.031574194125341E-4</v>
      </c>
      <c r="T65" s="26">
        <f t="shared" si="29"/>
        <v>3.5073522600261596E-5</v>
      </c>
      <c r="U65" s="26">
        <f t="shared" si="30"/>
        <v>1.1458381080001339E-4</v>
      </c>
      <c r="V65" s="27">
        <f t="shared" si="31"/>
        <v>5.1562714860006024E-6</v>
      </c>
      <c r="W65" s="26">
        <f t="shared" si="32"/>
        <v>2.0631483882506819E-6</v>
      </c>
      <c r="X65" s="25">
        <v>54.185868028603402</v>
      </c>
      <c r="Y65" s="24">
        <f t="shared" si="15"/>
        <v>5450.4904821504551</v>
      </c>
      <c r="Z65" s="23">
        <f t="shared" si="16"/>
        <v>2.3603441976229851E-3</v>
      </c>
      <c r="AA65" s="23">
        <f t="shared" si="33"/>
        <v>5.9008604940574631E-5</v>
      </c>
      <c r="AB65" s="23">
        <f t="shared" si="34"/>
        <v>2.5471698113207547E-3</v>
      </c>
      <c r="AC65" s="82">
        <f t="shared" si="35"/>
        <v>3.7092495280238065E-3</v>
      </c>
      <c r="AD65" s="84"/>
      <c r="AE65" s="86"/>
    </row>
    <row r="66" spans="1:31" s="6" customFormat="1" ht="16.149999999999999" customHeight="1" x14ac:dyDescent="0.2">
      <c r="A66" s="34">
        <v>62</v>
      </c>
      <c r="B66" s="33" t="s">
        <v>45</v>
      </c>
      <c r="C66" s="24">
        <v>4962</v>
      </c>
      <c r="D66" s="32">
        <f t="shared" si="19"/>
        <v>2.1379655633293666E-3</v>
      </c>
      <c r="E66" s="32">
        <f t="shared" si="20"/>
        <v>1.3682979605307945E-3</v>
      </c>
      <c r="F66" s="28">
        <v>1470</v>
      </c>
      <c r="G66" s="28">
        <v>11290</v>
      </c>
      <c r="H66" s="28">
        <f t="shared" si="21"/>
        <v>12760</v>
      </c>
      <c r="I66" s="31">
        <f t="shared" si="22"/>
        <v>1.3580655789459841E-5</v>
      </c>
      <c r="J66" s="31">
        <f t="shared" si="23"/>
        <v>4.4816164105217473E-6</v>
      </c>
      <c r="K66" s="29">
        <v>28230</v>
      </c>
      <c r="L66" s="29">
        <v>4383</v>
      </c>
      <c r="M66" s="28">
        <f t="shared" si="24"/>
        <v>32613</v>
      </c>
      <c r="N66" s="22">
        <f t="shared" si="25"/>
        <v>3.0236764680197557E-5</v>
      </c>
      <c r="O66" s="30">
        <f t="shared" si="26"/>
        <v>9.9781323444651937E-6</v>
      </c>
      <c r="P66" s="29">
        <v>2240</v>
      </c>
      <c r="Q66" s="29">
        <v>51700</v>
      </c>
      <c r="R66" s="28">
        <f t="shared" si="27"/>
        <v>53940</v>
      </c>
      <c r="S66" s="26">
        <f t="shared" si="28"/>
        <v>5.1510549426968758E-5</v>
      </c>
      <c r="T66" s="26">
        <f t="shared" si="29"/>
        <v>1.751358680516938E-5</v>
      </c>
      <c r="U66" s="26">
        <f t="shared" si="30"/>
        <v>3.1973335560156322E-5</v>
      </c>
      <c r="V66" s="27">
        <f t="shared" si="31"/>
        <v>1.4388001002070344E-6</v>
      </c>
      <c r="W66" s="26">
        <f t="shared" si="32"/>
        <v>1.0302109885393753E-6</v>
      </c>
      <c r="X66" s="25">
        <v>53.861120986884899</v>
      </c>
      <c r="Y66" s="24">
        <f t="shared" si="15"/>
        <v>7040.1887317440269</v>
      </c>
      <c r="Z66" s="23">
        <f t="shared" si="16"/>
        <v>3.0487657354070826E-3</v>
      </c>
      <c r="AA66" s="23">
        <f t="shared" si="33"/>
        <v>7.6219143385177073E-5</v>
      </c>
      <c r="AB66" s="23">
        <f t="shared" si="34"/>
        <v>2.5471698113207547E-3</v>
      </c>
      <c r="AC66" s="82">
        <f t="shared" si="35"/>
        <v>3.9941559263254722E-3</v>
      </c>
      <c r="AD66" s="84"/>
      <c r="AE66" s="86"/>
    </row>
    <row r="67" spans="1:31" s="6" customFormat="1" ht="16.149999999999999" customHeight="1" x14ac:dyDescent="0.2">
      <c r="A67" s="34">
        <v>63</v>
      </c>
      <c r="B67" s="33" t="s">
        <v>44</v>
      </c>
      <c r="C67" s="24">
        <v>5631</v>
      </c>
      <c r="D67" s="32">
        <f t="shared" si="19"/>
        <v>2.4262160594735313E-3</v>
      </c>
      <c r="E67" s="32">
        <f t="shared" si="20"/>
        <v>1.5527782780630601E-3</v>
      </c>
      <c r="F67" s="28">
        <v>1500</v>
      </c>
      <c r="G67" s="28">
        <v>900</v>
      </c>
      <c r="H67" s="28">
        <f t="shared" si="21"/>
        <v>2400</v>
      </c>
      <c r="I67" s="31">
        <f t="shared" si="22"/>
        <v>2.5543553209015372E-6</v>
      </c>
      <c r="J67" s="31">
        <f t="shared" si="23"/>
        <v>8.4293725589750727E-7</v>
      </c>
      <c r="K67" s="29">
        <v>47675</v>
      </c>
      <c r="L67" s="29">
        <v>314</v>
      </c>
      <c r="M67" s="28">
        <f t="shared" si="24"/>
        <v>47989</v>
      </c>
      <c r="N67" s="22">
        <f t="shared" si="25"/>
        <v>4.4492444737926614E-5</v>
      </c>
      <c r="O67" s="30">
        <f t="shared" si="26"/>
        <v>1.4682506763515783E-5</v>
      </c>
      <c r="P67" s="29">
        <v>63670</v>
      </c>
      <c r="Q67" s="29">
        <v>40700</v>
      </c>
      <c r="R67" s="28">
        <f t="shared" si="27"/>
        <v>104370</v>
      </c>
      <c r="S67" s="26">
        <f t="shared" si="28"/>
        <v>9.9669188796676478E-5</v>
      </c>
      <c r="T67" s="26">
        <f t="shared" si="29"/>
        <v>3.3887524190870007E-5</v>
      </c>
      <c r="U67" s="26">
        <f t="shared" si="30"/>
        <v>4.9412968210283297E-5</v>
      </c>
      <c r="V67" s="27">
        <f t="shared" si="31"/>
        <v>2.2235835694627483E-6</v>
      </c>
      <c r="W67" s="26">
        <f t="shared" si="32"/>
        <v>1.9933837759335298E-6</v>
      </c>
      <c r="X67" s="25">
        <v>53.765815015636697</v>
      </c>
      <c r="Y67" s="24">
        <f t="shared" si="15"/>
        <v>8067.5186861958764</v>
      </c>
      <c r="Z67" s="23">
        <f t="shared" si="16"/>
        <v>3.4936527240140235E-3</v>
      </c>
      <c r="AA67" s="23">
        <f t="shared" si="33"/>
        <v>8.7341318100350588E-5</v>
      </c>
      <c r="AB67" s="23">
        <f t="shared" si="34"/>
        <v>2.5471698113207547E-3</v>
      </c>
      <c r="AC67" s="82">
        <f t="shared" si="35"/>
        <v>4.1915063748295617E-3</v>
      </c>
      <c r="AD67" s="84"/>
      <c r="AE67" s="86"/>
    </row>
    <row r="68" spans="1:31" s="6" customFormat="1" ht="16.149999999999999" customHeight="1" x14ac:dyDescent="0.2">
      <c r="A68" s="34">
        <v>64</v>
      </c>
      <c r="B68" s="33" t="s">
        <v>43</v>
      </c>
      <c r="C68" s="24">
        <v>1701</v>
      </c>
      <c r="D68" s="32">
        <f t="shared" si="19"/>
        <v>7.3290597001677801E-4</v>
      </c>
      <c r="E68" s="32">
        <f t="shared" si="20"/>
        <v>4.6905982081073792E-4</v>
      </c>
      <c r="F68" s="28">
        <v>0</v>
      </c>
      <c r="G68" s="28">
        <v>0</v>
      </c>
      <c r="H68" s="28">
        <f t="shared" si="21"/>
        <v>0</v>
      </c>
      <c r="I68" s="31">
        <f t="shared" si="22"/>
        <v>0</v>
      </c>
      <c r="J68" s="31">
        <f t="shared" si="23"/>
        <v>0</v>
      </c>
      <c r="K68" s="29">
        <v>0</v>
      </c>
      <c r="L68" s="29">
        <v>0</v>
      </c>
      <c r="M68" s="28">
        <f t="shared" si="24"/>
        <v>0</v>
      </c>
      <c r="N68" s="22">
        <f t="shared" si="25"/>
        <v>0</v>
      </c>
      <c r="O68" s="30">
        <f t="shared" si="26"/>
        <v>0</v>
      </c>
      <c r="P68" s="29">
        <v>0</v>
      </c>
      <c r="Q68" s="29">
        <v>0</v>
      </c>
      <c r="R68" s="28">
        <f t="shared" si="27"/>
        <v>0</v>
      </c>
      <c r="S68" s="26">
        <f t="shared" si="28"/>
        <v>0</v>
      </c>
      <c r="T68" s="26">
        <f t="shared" si="29"/>
        <v>0</v>
      </c>
      <c r="U68" s="26">
        <f t="shared" si="30"/>
        <v>0</v>
      </c>
      <c r="V68" s="27">
        <f t="shared" si="31"/>
        <v>0</v>
      </c>
      <c r="W68" s="26">
        <f t="shared" si="32"/>
        <v>0</v>
      </c>
      <c r="X68" s="25">
        <v>53.841807072409097</v>
      </c>
      <c r="Y68" s="24">
        <f t="shared" si="15"/>
        <v>2418.1975463275548</v>
      </c>
      <c r="Z68" s="23">
        <f t="shared" si="16"/>
        <v>1.0472045710147571E-3</v>
      </c>
      <c r="AA68" s="23">
        <f t="shared" si="33"/>
        <v>2.6180114275368929E-5</v>
      </c>
      <c r="AB68" s="23">
        <f t="shared" si="34"/>
        <v>2.5471698113207547E-3</v>
      </c>
      <c r="AC68" s="82">
        <f t="shared" si="35"/>
        <v>3.0424097464068615E-3</v>
      </c>
      <c r="AD68" s="84"/>
      <c r="AE68" s="86"/>
    </row>
    <row r="69" spans="1:31" s="6" customFormat="1" ht="16.149999999999999" customHeight="1" x14ac:dyDescent="0.2">
      <c r="A69" s="34">
        <v>65</v>
      </c>
      <c r="B69" s="33" t="s">
        <v>42</v>
      </c>
      <c r="C69" s="24">
        <v>2118</v>
      </c>
      <c r="D69" s="32">
        <f t="shared" ref="D69:D100" si="36">C69/$C$112</f>
        <v>9.1257780393623499E-4</v>
      </c>
      <c r="E69" s="32">
        <f t="shared" ref="E69:E100" si="37">D69*0.64</f>
        <v>5.8404979451919046E-4</v>
      </c>
      <c r="F69" s="28">
        <v>16141.5</v>
      </c>
      <c r="G69" s="28">
        <v>9360</v>
      </c>
      <c r="H69" s="28">
        <f t="shared" ref="H69:H100" si="38">F69+G69</f>
        <v>25501.5</v>
      </c>
      <c r="I69" s="31">
        <f t="shared" ref="I69:I100" si="39">H69/$H$112</f>
        <v>2.7141621756654398E-5</v>
      </c>
      <c r="J69" s="31">
        <f t="shared" ref="J69:J100" si="40">I69*0.33</f>
        <v>8.9567351796959519E-6</v>
      </c>
      <c r="K69" s="29">
        <v>50482.45</v>
      </c>
      <c r="L69" s="29">
        <v>57468</v>
      </c>
      <c r="M69" s="28">
        <f t="shared" ref="M69:M100" si="41">K69+L69</f>
        <v>107950.45</v>
      </c>
      <c r="N69" s="22">
        <f t="shared" ref="N69:N100" si="42">M69/$M$112</f>
        <v>1.000850076279837E-4</v>
      </c>
      <c r="O69" s="30">
        <f t="shared" ref="O69:O100" si="43">N69*0.33</f>
        <v>3.3028052517234623E-5</v>
      </c>
      <c r="P69" s="29">
        <v>14146.33</v>
      </c>
      <c r="Q69" s="29">
        <v>15000</v>
      </c>
      <c r="R69" s="28">
        <f t="shared" ref="R69:R100" si="44">P69+Q69</f>
        <v>29146.33</v>
      </c>
      <c r="S69" s="26">
        <f t="shared" ref="S69:S100" si="45">R69/$R$112</f>
        <v>2.783358309380316E-5</v>
      </c>
      <c r="T69" s="26">
        <f t="shared" ref="T69:T100" si="46">S69*0.34</f>
        <v>9.4634182518930744E-6</v>
      </c>
      <c r="U69" s="26">
        <f t="shared" ref="U69:U100" si="47">J69+O69+T69</f>
        <v>5.1448205948823648E-5</v>
      </c>
      <c r="V69" s="27">
        <f t="shared" ref="V69:V100" si="48">U69*0.045</f>
        <v>2.315169267697064E-6</v>
      </c>
      <c r="W69" s="26">
        <f t="shared" ref="W69:W100" si="49">S69*0.02</f>
        <v>5.5667166187606321E-7</v>
      </c>
      <c r="X69" s="25">
        <v>55.898255398957801</v>
      </c>
      <c r="Y69" s="24">
        <f t="shared" si="15"/>
        <v>2376.8492814650704</v>
      </c>
      <c r="Z69" s="23">
        <f t="shared" si="16"/>
        <v>1.0292986344078486E-3</v>
      </c>
      <c r="AA69" s="23">
        <f t="shared" ref="AA69:AA100" si="50">Z69*0.025</f>
        <v>2.5732465860196218E-5</v>
      </c>
      <c r="AB69" s="23">
        <f t="shared" ref="AB69:AB100" si="51">0.27/106</f>
        <v>2.5471698113207547E-3</v>
      </c>
      <c r="AC69" s="82">
        <f t="shared" ref="AC69:AC100" si="52">E69+V69+W69+AA69+AB69</f>
        <v>3.1598239126297144E-3</v>
      </c>
      <c r="AD69" s="84"/>
      <c r="AE69" s="86"/>
    </row>
    <row r="70" spans="1:31" s="6" customFormat="1" ht="16.149999999999999" customHeight="1" x14ac:dyDescent="0.2">
      <c r="A70" s="34">
        <v>66</v>
      </c>
      <c r="B70" s="33" t="s">
        <v>41</v>
      </c>
      <c r="C70" s="24">
        <v>4220</v>
      </c>
      <c r="D70" s="32">
        <f t="shared" si="36"/>
        <v>1.8182617245566155E-3</v>
      </c>
      <c r="E70" s="32">
        <f t="shared" si="37"/>
        <v>1.1636875037162339E-3</v>
      </c>
      <c r="F70" s="28">
        <v>246786.1</v>
      </c>
      <c r="G70" s="28">
        <v>21905</v>
      </c>
      <c r="H70" s="28">
        <f t="shared" si="38"/>
        <v>268691.09999999998</v>
      </c>
      <c r="I70" s="31">
        <f t="shared" si="39"/>
        <v>2.8597189206828625E-4</v>
      </c>
      <c r="J70" s="31">
        <f t="shared" si="40"/>
        <v>9.4370724382534472E-5</v>
      </c>
      <c r="K70" s="29">
        <v>195598.8</v>
      </c>
      <c r="L70" s="29">
        <v>13865</v>
      </c>
      <c r="M70" s="28">
        <f t="shared" si="41"/>
        <v>209463.8</v>
      </c>
      <c r="N70" s="22">
        <f t="shared" si="42"/>
        <v>1.9420193265323537E-4</v>
      </c>
      <c r="O70" s="30">
        <f t="shared" si="43"/>
        <v>6.4086637775567678E-5</v>
      </c>
      <c r="P70" s="29">
        <v>232801.6</v>
      </c>
      <c r="Q70" s="29">
        <v>7077.5</v>
      </c>
      <c r="R70" s="28">
        <f t="shared" si="44"/>
        <v>239879.1</v>
      </c>
      <c r="S70" s="26">
        <f t="shared" si="45"/>
        <v>2.2907497658596185E-4</v>
      </c>
      <c r="T70" s="26">
        <f t="shared" si="46"/>
        <v>7.7885492039227034E-5</v>
      </c>
      <c r="U70" s="26">
        <f t="shared" si="47"/>
        <v>2.363428541973292E-4</v>
      </c>
      <c r="V70" s="27">
        <f t="shared" si="48"/>
        <v>1.0635428438879813E-5</v>
      </c>
      <c r="W70" s="26">
        <f t="shared" si="49"/>
        <v>4.581499531719237E-6</v>
      </c>
      <c r="X70" s="25">
        <v>51.8906868964079</v>
      </c>
      <c r="Y70" s="24">
        <f t="shared" ref="Y70:Y110" si="53">C70*(9.261-0.1456*X70)</f>
        <v>7198.1214688662976</v>
      </c>
      <c r="Z70" s="23">
        <f t="shared" ref="Z70:Z110" si="54">Y70/$Y$112</f>
        <v>3.1171587765291709E-3</v>
      </c>
      <c r="AA70" s="23">
        <f t="shared" si="50"/>
        <v>7.7928969413229273E-5</v>
      </c>
      <c r="AB70" s="23">
        <f t="shared" si="51"/>
        <v>2.5471698113207547E-3</v>
      </c>
      <c r="AC70" s="82">
        <f t="shared" si="52"/>
        <v>3.8040032124208169E-3</v>
      </c>
      <c r="AD70" s="84"/>
      <c r="AE70" s="86"/>
    </row>
    <row r="71" spans="1:31" s="6" customFormat="1" ht="16.149999999999999" customHeight="1" x14ac:dyDescent="0.2">
      <c r="A71" s="34">
        <v>67</v>
      </c>
      <c r="B71" s="33" t="s">
        <v>40</v>
      </c>
      <c r="C71" s="24">
        <v>10053</v>
      </c>
      <c r="D71" s="32">
        <f t="shared" si="36"/>
        <v>4.3315130608928094E-3</v>
      </c>
      <c r="E71" s="32">
        <f t="shared" si="37"/>
        <v>2.7721683589713979E-3</v>
      </c>
      <c r="F71" s="28">
        <v>23608</v>
      </c>
      <c r="G71" s="28">
        <v>0</v>
      </c>
      <c r="H71" s="28">
        <f t="shared" si="38"/>
        <v>23608</v>
      </c>
      <c r="I71" s="31">
        <f t="shared" si="39"/>
        <v>2.512634183993479E-5</v>
      </c>
      <c r="J71" s="31">
        <f t="shared" si="40"/>
        <v>8.2916928071784804E-6</v>
      </c>
      <c r="K71" s="29">
        <v>185122</v>
      </c>
      <c r="L71" s="29">
        <v>1800</v>
      </c>
      <c r="M71" s="28">
        <f t="shared" si="41"/>
        <v>186922</v>
      </c>
      <c r="N71" s="22">
        <f t="shared" si="42"/>
        <v>1.7330256423977823E-4</v>
      </c>
      <c r="O71" s="30">
        <f t="shared" si="43"/>
        <v>5.7189846199126819E-5</v>
      </c>
      <c r="P71" s="29">
        <v>125684.63</v>
      </c>
      <c r="Q71" s="29">
        <v>25222</v>
      </c>
      <c r="R71" s="28">
        <f t="shared" si="44"/>
        <v>150906.63</v>
      </c>
      <c r="S71" s="26">
        <f t="shared" si="45"/>
        <v>1.441098150439801E-4</v>
      </c>
      <c r="T71" s="26">
        <f t="shared" si="46"/>
        <v>4.8997337114953241E-5</v>
      </c>
      <c r="U71" s="26">
        <f t="shared" si="47"/>
        <v>1.1447887612125853E-4</v>
      </c>
      <c r="V71" s="27">
        <f t="shared" si="48"/>
        <v>5.1515494254566335E-6</v>
      </c>
      <c r="W71" s="26">
        <f t="shared" si="49"/>
        <v>2.882196300879602E-6</v>
      </c>
      <c r="X71" s="25">
        <v>55.445318645896997</v>
      </c>
      <c r="Y71" s="24">
        <f t="shared" si="53"/>
        <v>11944.588616647296</v>
      </c>
      <c r="Z71" s="23">
        <f t="shared" si="54"/>
        <v>5.172624468683322E-3</v>
      </c>
      <c r="AA71" s="23">
        <f t="shared" si="50"/>
        <v>1.2931561171708307E-4</v>
      </c>
      <c r="AB71" s="23">
        <f t="shared" si="51"/>
        <v>2.5471698113207547E-3</v>
      </c>
      <c r="AC71" s="82">
        <f t="shared" si="52"/>
        <v>5.4566875277355723E-3</v>
      </c>
      <c r="AD71" s="84"/>
      <c r="AE71" s="86"/>
    </row>
    <row r="72" spans="1:31" s="6" customFormat="1" ht="16.149999999999999" customHeight="1" x14ac:dyDescent="0.2">
      <c r="A72" s="34">
        <v>68</v>
      </c>
      <c r="B72" s="33" t="s">
        <v>39</v>
      </c>
      <c r="C72" s="24">
        <v>3206</v>
      </c>
      <c r="D72" s="32">
        <f t="shared" si="36"/>
        <v>1.3813618694143387E-3</v>
      </c>
      <c r="E72" s="32">
        <f t="shared" si="37"/>
        <v>8.8407159642517677E-4</v>
      </c>
      <c r="F72" s="28">
        <v>118781.61</v>
      </c>
      <c r="G72" s="28">
        <v>6270</v>
      </c>
      <c r="H72" s="28">
        <f t="shared" si="38"/>
        <v>125051.61</v>
      </c>
      <c r="I72" s="31">
        <f t="shared" si="39"/>
        <v>1.3309426891283495E-4</v>
      </c>
      <c r="J72" s="31">
        <f t="shared" si="40"/>
        <v>4.3921108741235534E-5</v>
      </c>
      <c r="K72" s="29">
        <v>791186</v>
      </c>
      <c r="L72" s="29">
        <v>70210</v>
      </c>
      <c r="M72" s="28">
        <f t="shared" si="41"/>
        <v>861396</v>
      </c>
      <c r="N72" s="22">
        <f t="shared" si="42"/>
        <v>7.9863331028925445E-4</v>
      </c>
      <c r="O72" s="30">
        <f t="shared" si="43"/>
        <v>2.6354899239545396E-4</v>
      </c>
      <c r="P72" s="29">
        <v>362008</v>
      </c>
      <c r="Q72" s="29">
        <v>28575</v>
      </c>
      <c r="R72" s="28">
        <f t="shared" si="44"/>
        <v>390583</v>
      </c>
      <c r="S72" s="26">
        <f t="shared" si="45"/>
        <v>3.7299119256273153E-4</v>
      </c>
      <c r="T72" s="26">
        <f t="shared" si="46"/>
        <v>1.2681700547132873E-4</v>
      </c>
      <c r="U72" s="26">
        <f t="shared" si="47"/>
        <v>4.342871066080182E-4</v>
      </c>
      <c r="V72" s="27">
        <f t="shared" si="48"/>
        <v>1.9542919797360818E-5</v>
      </c>
      <c r="W72" s="26">
        <f t="shared" si="49"/>
        <v>7.4598238512546303E-6</v>
      </c>
      <c r="X72" s="25">
        <v>54.318587521295797</v>
      </c>
      <c r="Y72" s="24">
        <f t="shared" si="53"/>
        <v>4335.196984019256</v>
      </c>
      <c r="Z72" s="23">
        <f t="shared" si="54"/>
        <v>1.8773644464278245E-3</v>
      </c>
      <c r="AA72" s="23">
        <f t="shared" si="50"/>
        <v>4.6934111160695613E-5</v>
      </c>
      <c r="AB72" s="23">
        <f t="shared" si="51"/>
        <v>2.5471698113207547E-3</v>
      </c>
      <c r="AC72" s="82">
        <f t="shared" si="52"/>
        <v>3.5051782625552426E-3</v>
      </c>
      <c r="AD72" s="84"/>
      <c r="AE72" s="86"/>
    </row>
    <row r="73" spans="1:31" s="6" customFormat="1" ht="16.149999999999999" customHeight="1" x14ac:dyDescent="0.2">
      <c r="A73" s="34">
        <v>69</v>
      </c>
      <c r="B73" s="33" t="s">
        <v>38</v>
      </c>
      <c r="C73" s="24">
        <v>8967</v>
      </c>
      <c r="D73" s="32">
        <f t="shared" si="36"/>
        <v>3.8635907308291876E-3</v>
      </c>
      <c r="E73" s="32">
        <f t="shared" si="37"/>
        <v>2.4726980677306802E-3</v>
      </c>
      <c r="F73" s="28">
        <v>49844</v>
      </c>
      <c r="G73" s="28">
        <v>10390</v>
      </c>
      <c r="H73" s="28">
        <f t="shared" si="38"/>
        <v>60234</v>
      </c>
      <c r="I73" s="31">
        <f t="shared" si="39"/>
        <v>6.4107932666326333E-5</v>
      </c>
      <c r="J73" s="31">
        <f t="shared" si="40"/>
        <v>2.1155617779887691E-5</v>
      </c>
      <c r="K73" s="29">
        <v>50318</v>
      </c>
      <c r="L73" s="29">
        <v>735</v>
      </c>
      <c r="M73" s="28">
        <f t="shared" si="41"/>
        <v>51053</v>
      </c>
      <c r="N73" s="22">
        <f t="shared" si="42"/>
        <v>4.7333196799378344E-5</v>
      </c>
      <c r="O73" s="30">
        <f t="shared" si="43"/>
        <v>1.5619954943794854E-5</v>
      </c>
      <c r="P73" s="29">
        <v>1010</v>
      </c>
      <c r="Q73" s="29">
        <v>1050</v>
      </c>
      <c r="R73" s="28">
        <f t="shared" si="44"/>
        <v>2060</v>
      </c>
      <c r="S73" s="26">
        <f t="shared" si="45"/>
        <v>1.9672178683640277E-6</v>
      </c>
      <c r="T73" s="26">
        <f t="shared" si="46"/>
        <v>6.6885407524376943E-7</v>
      </c>
      <c r="U73" s="26">
        <f t="shared" si="47"/>
        <v>3.7444426798926315E-5</v>
      </c>
      <c r="V73" s="27">
        <f t="shared" si="48"/>
        <v>1.6849992059516842E-6</v>
      </c>
      <c r="W73" s="26">
        <f t="shared" si="49"/>
        <v>3.9344357367280556E-8</v>
      </c>
      <c r="X73" s="25">
        <v>52.165796274229599</v>
      </c>
      <c r="Y73" s="24">
        <f t="shared" si="53"/>
        <v>14935.973780187944</v>
      </c>
      <c r="Z73" s="23">
        <f t="shared" si="54"/>
        <v>6.4680489147476514E-3</v>
      </c>
      <c r="AA73" s="23">
        <f t="shared" si="50"/>
        <v>1.6170122286869129E-4</v>
      </c>
      <c r="AB73" s="23">
        <f t="shared" si="51"/>
        <v>2.5471698113207547E-3</v>
      </c>
      <c r="AC73" s="82">
        <f t="shared" si="52"/>
        <v>5.1832934454834447E-3</v>
      </c>
      <c r="AD73" s="84"/>
      <c r="AE73" s="86"/>
    </row>
    <row r="74" spans="1:31" s="6" customFormat="1" ht="16.149999999999999" customHeight="1" x14ac:dyDescent="0.2">
      <c r="A74" s="34">
        <v>70</v>
      </c>
      <c r="B74" s="33" t="s">
        <v>37</v>
      </c>
      <c r="C74" s="24">
        <v>3971</v>
      </c>
      <c r="D74" s="32">
        <f t="shared" si="36"/>
        <v>1.7109756654536303E-3</v>
      </c>
      <c r="E74" s="32">
        <f t="shared" si="37"/>
        <v>1.0950244258903234E-3</v>
      </c>
      <c r="F74" s="28">
        <v>80314.600000000006</v>
      </c>
      <c r="G74" s="28">
        <v>228116</v>
      </c>
      <c r="H74" s="28">
        <f t="shared" si="38"/>
        <v>308430.59999999998</v>
      </c>
      <c r="I74" s="31">
        <f t="shared" si="39"/>
        <v>3.2826722676618903E-4</v>
      </c>
      <c r="J74" s="31">
        <f t="shared" si="40"/>
        <v>1.0832818483284239E-4</v>
      </c>
      <c r="K74" s="29">
        <v>102897.32</v>
      </c>
      <c r="L74" s="29">
        <v>536345</v>
      </c>
      <c r="M74" s="28">
        <f t="shared" si="41"/>
        <v>639242.32000000007</v>
      </c>
      <c r="N74" s="22">
        <f t="shared" si="42"/>
        <v>5.926661025806748E-4</v>
      </c>
      <c r="O74" s="30">
        <f t="shared" si="43"/>
        <v>1.9557981385162268E-4</v>
      </c>
      <c r="P74" s="29">
        <v>82675.929999999993</v>
      </c>
      <c r="Q74" s="29">
        <v>336122.77</v>
      </c>
      <c r="R74" s="28">
        <f t="shared" si="44"/>
        <v>418798.7</v>
      </c>
      <c r="S74" s="26">
        <f t="shared" si="45"/>
        <v>3.99936061110498E-4</v>
      </c>
      <c r="T74" s="26">
        <f t="shared" si="46"/>
        <v>1.3597826077756933E-4</v>
      </c>
      <c r="U74" s="26">
        <f t="shared" si="47"/>
        <v>4.3988625946203439E-4</v>
      </c>
      <c r="V74" s="27">
        <f t="shared" si="48"/>
        <v>1.9794881675791546E-5</v>
      </c>
      <c r="W74" s="26">
        <f t="shared" si="49"/>
        <v>7.9987212222099603E-6</v>
      </c>
      <c r="X74" s="25">
        <v>54.558086766794098</v>
      </c>
      <c r="Y74" s="24">
        <f t="shared" si="53"/>
        <v>5231.1673325832244</v>
      </c>
      <c r="Z74" s="23">
        <f t="shared" si="54"/>
        <v>2.2653659337069708E-3</v>
      </c>
      <c r="AA74" s="23">
        <f t="shared" si="50"/>
        <v>5.6634148342674272E-5</v>
      </c>
      <c r="AB74" s="23">
        <f t="shared" si="51"/>
        <v>2.5471698113207547E-3</v>
      </c>
      <c r="AC74" s="82">
        <f t="shared" si="52"/>
        <v>3.7266219884517539E-3</v>
      </c>
      <c r="AD74" s="84"/>
      <c r="AE74" s="86"/>
    </row>
    <row r="75" spans="1:31" s="6" customFormat="1" ht="16.149999999999999" customHeight="1" x14ac:dyDescent="0.2">
      <c r="A75" s="34">
        <v>71</v>
      </c>
      <c r="B75" s="33" t="s">
        <v>36</v>
      </c>
      <c r="C75" s="24">
        <v>1949</v>
      </c>
      <c r="D75" s="32">
        <f t="shared" si="36"/>
        <v>8.397611614125222E-4</v>
      </c>
      <c r="E75" s="32">
        <f t="shared" si="37"/>
        <v>5.374471433040142E-4</v>
      </c>
      <c r="F75" s="28">
        <v>4750</v>
      </c>
      <c r="G75" s="28">
        <v>0</v>
      </c>
      <c r="H75" s="28">
        <f t="shared" si="38"/>
        <v>4750</v>
      </c>
      <c r="I75" s="31">
        <f t="shared" si="39"/>
        <v>5.0554949059509594E-6</v>
      </c>
      <c r="J75" s="31">
        <f t="shared" si="40"/>
        <v>1.6683133189638168E-6</v>
      </c>
      <c r="K75" s="29">
        <v>13901.9</v>
      </c>
      <c r="L75" s="29">
        <v>0</v>
      </c>
      <c r="M75" s="28">
        <f t="shared" si="41"/>
        <v>13901.9</v>
      </c>
      <c r="N75" s="22">
        <f t="shared" si="42"/>
        <v>1.2888985340435974E-5</v>
      </c>
      <c r="O75" s="30">
        <f t="shared" si="43"/>
        <v>4.2533651623438719E-6</v>
      </c>
      <c r="P75" s="29">
        <v>22964.26</v>
      </c>
      <c r="Q75" s="29">
        <v>1050</v>
      </c>
      <c r="R75" s="28">
        <f t="shared" si="44"/>
        <v>24014.26</v>
      </c>
      <c r="S75" s="26">
        <f t="shared" si="45"/>
        <v>2.2932660858028897E-5</v>
      </c>
      <c r="T75" s="26">
        <f t="shared" si="46"/>
        <v>7.7971046917298252E-6</v>
      </c>
      <c r="U75" s="26">
        <f t="shared" si="47"/>
        <v>1.3718783173037513E-5</v>
      </c>
      <c r="V75" s="27">
        <f t="shared" si="48"/>
        <v>6.173452427866881E-7</v>
      </c>
      <c r="W75" s="26">
        <f t="shared" si="49"/>
        <v>4.5865321716057798E-7</v>
      </c>
      <c r="X75" s="25">
        <v>52.130863354221503</v>
      </c>
      <c r="Y75" s="24">
        <f t="shared" si="53"/>
        <v>3256.2845301738025</v>
      </c>
      <c r="Z75" s="23">
        <f t="shared" si="54"/>
        <v>1.4101395684985732E-3</v>
      </c>
      <c r="AA75" s="23">
        <f t="shared" si="50"/>
        <v>3.5253489212464331E-5</v>
      </c>
      <c r="AB75" s="23">
        <f t="shared" si="51"/>
        <v>2.5471698113207547E-3</v>
      </c>
      <c r="AC75" s="82">
        <f t="shared" si="52"/>
        <v>3.1209464422971805E-3</v>
      </c>
      <c r="AD75" s="84"/>
      <c r="AE75" s="86"/>
    </row>
    <row r="76" spans="1:31" s="6" customFormat="1" ht="16.149999999999999" customHeight="1" x14ac:dyDescent="0.2">
      <c r="A76" s="34">
        <v>72</v>
      </c>
      <c r="B76" s="35" t="s">
        <v>35</v>
      </c>
      <c r="C76" s="24">
        <v>1857</v>
      </c>
      <c r="D76" s="32">
        <f t="shared" si="36"/>
        <v>8.0012133234635908E-4</v>
      </c>
      <c r="E76" s="32">
        <f t="shared" si="37"/>
        <v>5.1207765270166984E-4</v>
      </c>
      <c r="F76" s="28">
        <v>14059</v>
      </c>
      <c r="G76" s="28">
        <v>27925</v>
      </c>
      <c r="H76" s="28">
        <f t="shared" si="38"/>
        <v>41984</v>
      </c>
      <c r="I76" s="31">
        <f t="shared" si="39"/>
        <v>4.4684189080304224E-5</v>
      </c>
      <c r="J76" s="31">
        <f t="shared" si="40"/>
        <v>1.4745782396500394E-5</v>
      </c>
      <c r="K76" s="29">
        <v>18648</v>
      </c>
      <c r="L76" s="29">
        <v>33375</v>
      </c>
      <c r="M76" s="28">
        <f t="shared" si="41"/>
        <v>52023</v>
      </c>
      <c r="N76" s="22">
        <f t="shared" si="42"/>
        <v>4.8232521048597723E-5</v>
      </c>
      <c r="O76" s="30">
        <f t="shared" si="43"/>
        <v>1.5916731946037249E-5</v>
      </c>
      <c r="P76" s="29">
        <v>15755</v>
      </c>
      <c r="Q76" s="29">
        <v>70265</v>
      </c>
      <c r="R76" s="28">
        <f t="shared" si="44"/>
        <v>86020</v>
      </c>
      <c r="S76" s="26">
        <f t="shared" si="45"/>
        <v>8.2145670406152257E-5</v>
      </c>
      <c r="T76" s="26">
        <f t="shared" si="46"/>
        <v>2.7929527938091769E-5</v>
      </c>
      <c r="U76" s="26">
        <f t="shared" si="47"/>
        <v>5.8592042280629407E-5</v>
      </c>
      <c r="V76" s="27">
        <f t="shared" si="48"/>
        <v>2.6366419026283232E-6</v>
      </c>
      <c r="W76" s="26">
        <f t="shared" si="49"/>
        <v>1.6429134081230452E-6</v>
      </c>
      <c r="X76" s="25">
        <v>55.370508882856697</v>
      </c>
      <c r="Y76" s="24">
        <f t="shared" si="53"/>
        <v>2226.6431046603093</v>
      </c>
      <c r="Z76" s="23">
        <f t="shared" si="54"/>
        <v>9.6425159340680292E-4</v>
      </c>
      <c r="AA76" s="23">
        <f t="shared" si="50"/>
        <v>2.4106289835170074E-5</v>
      </c>
      <c r="AB76" s="23">
        <f t="shared" si="51"/>
        <v>2.5471698113207547E-3</v>
      </c>
      <c r="AC76" s="82">
        <f t="shared" si="52"/>
        <v>3.0876333091683461E-3</v>
      </c>
      <c r="AD76" s="84"/>
      <c r="AE76" s="86"/>
    </row>
    <row r="77" spans="1:31" s="6" customFormat="1" ht="16.149999999999999" customHeight="1" x14ac:dyDescent="0.2">
      <c r="A77" s="34">
        <v>73</v>
      </c>
      <c r="B77" s="33" t="s">
        <v>34</v>
      </c>
      <c r="C77" s="24">
        <v>5854</v>
      </c>
      <c r="D77" s="32">
        <f t="shared" si="36"/>
        <v>2.522299558188253E-3</v>
      </c>
      <c r="E77" s="32">
        <f t="shared" si="37"/>
        <v>1.6142717172404819E-3</v>
      </c>
      <c r="F77" s="28">
        <v>0</v>
      </c>
      <c r="G77" s="28">
        <v>0</v>
      </c>
      <c r="H77" s="28">
        <f t="shared" si="38"/>
        <v>0</v>
      </c>
      <c r="I77" s="31">
        <f t="shared" si="39"/>
        <v>0</v>
      </c>
      <c r="J77" s="31">
        <f t="shared" si="40"/>
        <v>0</v>
      </c>
      <c r="K77" s="29">
        <v>0</v>
      </c>
      <c r="L77" s="29">
        <v>0</v>
      </c>
      <c r="M77" s="28">
        <f t="shared" si="41"/>
        <v>0</v>
      </c>
      <c r="N77" s="22">
        <f t="shared" si="42"/>
        <v>0</v>
      </c>
      <c r="O77" s="30">
        <f t="shared" si="43"/>
        <v>0</v>
      </c>
      <c r="P77" s="29">
        <v>0</v>
      </c>
      <c r="Q77" s="29">
        <v>0</v>
      </c>
      <c r="R77" s="28">
        <f t="shared" si="44"/>
        <v>0</v>
      </c>
      <c r="S77" s="26">
        <f t="shared" si="45"/>
        <v>0</v>
      </c>
      <c r="T77" s="26">
        <f t="shared" si="46"/>
        <v>0</v>
      </c>
      <c r="U77" s="26">
        <f t="shared" si="47"/>
        <v>0</v>
      </c>
      <c r="V77" s="27">
        <f t="shared" si="48"/>
        <v>0</v>
      </c>
      <c r="W77" s="26">
        <f t="shared" si="49"/>
        <v>0</v>
      </c>
      <c r="X77" s="25">
        <v>49.4453324912743</v>
      </c>
      <c r="Y77" s="24">
        <f t="shared" si="53"/>
        <v>12069.540635589279</v>
      </c>
      <c r="Z77" s="23">
        <f t="shared" si="54"/>
        <v>5.2267351535578007E-3</v>
      </c>
      <c r="AA77" s="23">
        <f t="shared" si="50"/>
        <v>1.3066837883894501E-4</v>
      </c>
      <c r="AB77" s="23">
        <f t="shared" si="51"/>
        <v>2.5471698113207547E-3</v>
      </c>
      <c r="AC77" s="82">
        <f t="shared" si="52"/>
        <v>4.2921099074001816E-3</v>
      </c>
      <c r="AD77" s="84"/>
      <c r="AE77" s="86"/>
    </row>
    <row r="78" spans="1:31" s="6" customFormat="1" ht="16.149999999999999" customHeight="1" x14ac:dyDescent="0.2">
      <c r="A78" s="34">
        <v>74</v>
      </c>
      <c r="B78" s="33" t="s">
        <v>33</v>
      </c>
      <c r="C78" s="24">
        <v>3774</v>
      </c>
      <c r="D78" s="32">
        <f t="shared" si="36"/>
        <v>1.6260947271271723E-3</v>
      </c>
      <c r="E78" s="32">
        <f t="shared" si="37"/>
        <v>1.0407006253613904E-3</v>
      </c>
      <c r="F78" s="28">
        <v>13143</v>
      </c>
      <c r="G78" s="28">
        <v>1815</v>
      </c>
      <c r="H78" s="28">
        <f t="shared" si="38"/>
        <v>14958</v>
      </c>
      <c r="I78" s="31">
        <f t="shared" si="39"/>
        <v>1.592001953751883E-5</v>
      </c>
      <c r="J78" s="31">
        <f t="shared" si="40"/>
        <v>5.2536064473812141E-6</v>
      </c>
      <c r="K78" s="29">
        <v>28879</v>
      </c>
      <c r="L78" s="29">
        <v>67960</v>
      </c>
      <c r="M78" s="28">
        <f t="shared" si="41"/>
        <v>96839</v>
      </c>
      <c r="N78" s="22">
        <f t="shared" si="42"/>
        <v>8.9783155639335584E-5</v>
      </c>
      <c r="O78" s="30">
        <f t="shared" si="43"/>
        <v>2.9628441360980744E-5</v>
      </c>
      <c r="P78" s="29">
        <v>41023.5</v>
      </c>
      <c r="Q78" s="29">
        <v>51380</v>
      </c>
      <c r="R78" s="28">
        <f t="shared" si="44"/>
        <v>92403.5</v>
      </c>
      <c r="S78" s="26">
        <f t="shared" si="45"/>
        <v>8.8241658397755055E-5</v>
      </c>
      <c r="T78" s="26">
        <f t="shared" si="46"/>
        <v>3.000216385523672E-5</v>
      </c>
      <c r="U78" s="26">
        <f t="shared" si="47"/>
        <v>6.4884211663598674E-5</v>
      </c>
      <c r="V78" s="27">
        <f t="shared" si="48"/>
        <v>2.9197895248619404E-6</v>
      </c>
      <c r="W78" s="26">
        <f t="shared" si="49"/>
        <v>1.7648331679551012E-6</v>
      </c>
      <c r="X78" s="25">
        <v>53.410734766216201</v>
      </c>
      <c r="Y78" s="24">
        <f t="shared" si="53"/>
        <v>5602.1143460788844</v>
      </c>
      <c r="Z78" s="23">
        <f t="shared" si="54"/>
        <v>2.4260051704504148E-3</v>
      </c>
      <c r="AA78" s="23">
        <f t="shared" si="50"/>
        <v>6.065012926126037E-5</v>
      </c>
      <c r="AB78" s="23">
        <f t="shared" si="51"/>
        <v>2.5471698113207547E-3</v>
      </c>
      <c r="AC78" s="82">
        <f t="shared" si="52"/>
        <v>3.6532051886362226E-3</v>
      </c>
      <c r="AD78" s="84"/>
      <c r="AE78" s="86"/>
    </row>
    <row r="79" spans="1:31" s="6" customFormat="1" ht="16.149999999999999" customHeight="1" x14ac:dyDescent="0.2">
      <c r="A79" s="34">
        <v>75</v>
      </c>
      <c r="B79" s="33" t="s">
        <v>32</v>
      </c>
      <c r="C79" s="24">
        <v>6921</v>
      </c>
      <c r="D79" s="32">
        <f t="shared" si="36"/>
        <v>2.9820354018142976E-3</v>
      </c>
      <c r="E79" s="32">
        <f t="shared" si="37"/>
        <v>1.9085026571611504E-3</v>
      </c>
      <c r="F79" s="28">
        <v>25320</v>
      </c>
      <c r="G79" s="28">
        <v>10089</v>
      </c>
      <c r="H79" s="28">
        <f t="shared" si="38"/>
        <v>35409</v>
      </c>
      <c r="I79" s="31">
        <f t="shared" si="39"/>
        <v>3.7686319815751056E-5</v>
      </c>
      <c r="J79" s="31">
        <f t="shared" si="40"/>
        <v>1.243648553919785E-5</v>
      </c>
      <c r="K79" s="29">
        <v>0</v>
      </c>
      <c r="L79" s="29">
        <v>0</v>
      </c>
      <c r="M79" s="28">
        <f t="shared" si="41"/>
        <v>0</v>
      </c>
      <c r="N79" s="22">
        <f t="shared" si="42"/>
        <v>0</v>
      </c>
      <c r="O79" s="30">
        <f t="shared" si="43"/>
        <v>0</v>
      </c>
      <c r="P79" s="29">
        <v>33519</v>
      </c>
      <c r="Q79" s="29">
        <v>28477.5</v>
      </c>
      <c r="R79" s="28">
        <f t="shared" si="44"/>
        <v>61996.5</v>
      </c>
      <c r="S79" s="26">
        <f t="shared" si="45"/>
        <v>5.9204185716519628E-5</v>
      </c>
      <c r="T79" s="26">
        <f t="shared" si="46"/>
        <v>2.0129423143616676E-5</v>
      </c>
      <c r="U79" s="26">
        <f t="shared" si="47"/>
        <v>3.2565908682814524E-5</v>
      </c>
      <c r="V79" s="27">
        <f t="shared" si="48"/>
        <v>1.4654658907266536E-6</v>
      </c>
      <c r="W79" s="26">
        <f t="shared" si="49"/>
        <v>1.1840837143303926E-6</v>
      </c>
      <c r="X79" s="25">
        <v>50.657433654324002</v>
      </c>
      <c r="Y79" s="24">
        <f t="shared" si="53"/>
        <v>13048.006684378468</v>
      </c>
      <c r="Z79" s="23">
        <f t="shared" si="54"/>
        <v>5.6504615444934372E-3</v>
      </c>
      <c r="AA79" s="23">
        <f t="shared" si="50"/>
        <v>1.4126153861233594E-4</v>
      </c>
      <c r="AB79" s="23">
        <f t="shared" si="51"/>
        <v>2.5471698113207547E-3</v>
      </c>
      <c r="AC79" s="82">
        <f t="shared" si="52"/>
        <v>4.5995835566992986E-3</v>
      </c>
      <c r="AD79" s="84"/>
      <c r="AE79" s="86"/>
    </row>
    <row r="80" spans="1:31" s="6" customFormat="1" ht="16.149999999999999" customHeight="1" x14ac:dyDescent="0.2">
      <c r="A80" s="34">
        <v>76</v>
      </c>
      <c r="B80" s="35" t="s">
        <v>31</v>
      </c>
      <c r="C80" s="24">
        <v>17939</v>
      </c>
      <c r="D80" s="32">
        <f t="shared" si="36"/>
        <v>7.7293358001945802E-3</v>
      </c>
      <c r="E80" s="32">
        <f t="shared" si="37"/>
        <v>4.9467749121245314E-3</v>
      </c>
      <c r="F80" s="28">
        <v>131235</v>
      </c>
      <c r="G80" s="28">
        <v>54412</v>
      </c>
      <c r="H80" s="28">
        <f t="shared" si="38"/>
        <v>185647</v>
      </c>
      <c r="I80" s="31">
        <f t="shared" si="39"/>
        <v>1.9758683427475321E-4</v>
      </c>
      <c r="J80" s="31">
        <f t="shared" si="40"/>
        <v>6.5203655310668555E-5</v>
      </c>
      <c r="K80" s="29">
        <v>57254.5</v>
      </c>
      <c r="L80" s="29">
        <v>226075</v>
      </c>
      <c r="M80" s="28">
        <f t="shared" si="41"/>
        <v>283329.5</v>
      </c>
      <c r="N80" s="22">
        <f t="shared" si="42"/>
        <v>2.626856596589714E-4</v>
      </c>
      <c r="O80" s="30">
        <f t="shared" si="43"/>
        <v>8.6686267687460566E-5</v>
      </c>
      <c r="P80" s="29">
        <v>15687.41</v>
      </c>
      <c r="Q80" s="29">
        <v>145773.85</v>
      </c>
      <c r="R80" s="28">
        <f t="shared" si="44"/>
        <v>161461.26</v>
      </c>
      <c r="S80" s="26">
        <f t="shared" si="45"/>
        <v>1.5418906588377185E-4</v>
      </c>
      <c r="T80" s="26">
        <f t="shared" si="46"/>
        <v>5.2424282400482432E-5</v>
      </c>
      <c r="U80" s="26">
        <f t="shared" si="47"/>
        <v>2.0431420539861157E-4</v>
      </c>
      <c r="V80" s="27">
        <f t="shared" si="48"/>
        <v>9.1941392429375202E-6</v>
      </c>
      <c r="W80" s="26">
        <f t="shared" si="49"/>
        <v>3.0837813176754371E-6</v>
      </c>
      <c r="X80" s="25">
        <v>52.989493663485597</v>
      </c>
      <c r="Y80" s="24">
        <f t="shared" si="53"/>
        <v>27728.845493658544</v>
      </c>
      <c r="Z80" s="23">
        <f t="shared" si="54"/>
        <v>1.20080238250262E-2</v>
      </c>
      <c r="AA80" s="23">
        <f t="shared" si="50"/>
        <v>3.00200595625655E-4</v>
      </c>
      <c r="AB80" s="23">
        <f t="shared" si="51"/>
        <v>2.5471698113207547E-3</v>
      </c>
      <c r="AC80" s="82">
        <f t="shared" si="52"/>
        <v>7.806423239631554E-3</v>
      </c>
      <c r="AD80" s="84"/>
      <c r="AE80" s="86"/>
    </row>
    <row r="81" spans="1:31" s="6" customFormat="1" ht="16.149999999999999" customHeight="1" x14ac:dyDescent="0.2">
      <c r="A81" s="34">
        <v>77</v>
      </c>
      <c r="B81" s="35" t="s">
        <v>30</v>
      </c>
      <c r="C81" s="24">
        <v>2683</v>
      </c>
      <c r="D81" s="32">
        <f t="shared" si="36"/>
        <v>1.1560180585273459E-3</v>
      </c>
      <c r="E81" s="32">
        <f t="shared" si="37"/>
        <v>7.3985155745750141E-4</v>
      </c>
      <c r="F81" s="28">
        <v>5026</v>
      </c>
      <c r="G81" s="28">
        <v>0</v>
      </c>
      <c r="H81" s="28">
        <f t="shared" si="38"/>
        <v>5026</v>
      </c>
      <c r="I81" s="31">
        <f t="shared" si="39"/>
        <v>5.349245767854636E-6</v>
      </c>
      <c r="J81" s="31">
        <f t="shared" si="40"/>
        <v>1.76525110339203E-6</v>
      </c>
      <c r="K81" s="29">
        <v>7776</v>
      </c>
      <c r="L81" s="29">
        <v>0</v>
      </c>
      <c r="M81" s="28">
        <f t="shared" si="41"/>
        <v>7776</v>
      </c>
      <c r="N81" s="22">
        <f t="shared" si="42"/>
        <v>7.2094282081751518E-6</v>
      </c>
      <c r="O81" s="30">
        <f t="shared" si="43"/>
        <v>2.3791113086978003E-6</v>
      </c>
      <c r="P81" s="29">
        <v>5760</v>
      </c>
      <c r="Q81" s="29">
        <v>0</v>
      </c>
      <c r="R81" s="28">
        <f t="shared" si="44"/>
        <v>5760</v>
      </c>
      <c r="S81" s="26">
        <f t="shared" si="45"/>
        <v>5.5005703503770869E-6</v>
      </c>
      <c r="T81" s="26">
        <f t="shared" si="46"/>
        <v>1.8701939191282096E-6</v>
      </c>
      <c r="U81" s="26">
        <f t="shared" si="47"/>
        <v>6.0145563312180399E-6</v>
      </c>
      <c r="V81" s="27">
        <f t="shared" si="48"/>
        <v>2.7065503490481177E-7</v>
      </c>
      <c r="W81" s="26">
        <f t="shared" si="49"/>
        <v>1.1001140700754174E-7</v>
      </c>
      <c r="X81" s="25">
        <v>50.667758036341702</v>
      </c>
      <c r="Y81" s="24">
        <f t="shared" si="53"/>
        <v>5054.1667954449003</v>
      </c>
      <c r="Z81" s="23">
        <f t="shared" si="54"/>
        <v>2.1887155492729881E-3</v>
      </c>
      <c r="AA81" s="23">
        <f t="shared" si="50"/>
        <v>5.4717888731824703E-5</v>
      </c>
      <c r="AB81" s="23">
        <f t="shared" si="51"/>
        <v>2.5471698113207547E-3</v>
      </c>
      <c r="AC81" s="82">
        <f t="shared" si="52"/>
        <v>3.3421199239519932E-3</v>
      </c>
      <c r="AD81" s="84"/>
      <c r="AE81" s="86"/>
    </row>
    <row r="82" spans="1:31" s="6" customFormat="1" ht="16.149999999999999" customHeight="1" x14ac:dyDescent="0.2">
      <c r="A82" s="34">
        <v>78</v>
      </c>
      <c r="B82" s="33" t="s">
        <v>29</v>
      </c>
      <c r="C82" s="24">
        <v>3747</v>
      </c>
      <c r="D82" s="32">
        <f t="shared" si="36"/>
        <v>1.6144612990316679E-3</v>
      </c>
      <c r="E82" s="32">
        <f t="shared" si="37"/>
        <v>1.0332552313802674E-3</v>
      </c>
      <c r="F82" s="28">
        <v>73066.070000000007</v>
      </c>
      <c r="G82" s="28">
        <v>2460</v>
      </c>
      <c r="H82" s="28">
        <f t="shared" si="38"/>
        <v>75526.070000000007</v>
      </c>
      <c r="I82" s="31">
        <f t="shared" si="39"/>
        <v>8.0383507821367496E-5</v>
      </c>
      <c r="J82" s="31">
        <f t="shared" si="40"/>
        <v>2.6526557581051276E-5</v>
      </c>
      <c r="K82" s="29">
        <v>92445.52</v>
      </c>
      <c r="L82" s="29">
        <v>3050</v>
      </c>
      <c r="M82" s="28">
        <f t="shared" si="41"/>
        <v>95495.52</v>
      </c>
      <c r="N82" s="22">
        <f t="shared" si="42"/>
        <v>8.8537563740014708E-5</v>
      </c>
      <c r="O82" s="30">
        <f t="shared" si="43"/>
        <v>2.9217396034204856E-5</v>
      </c>
      <c r="P82" s="29">
        <v>92903.98</v>
      </c>
      <c r="Q82" s="29">
        <v>9430</v>
      </c>
      <c r="R82" s="28">
        <f t="shared" si="44"/>
        <v>102333.98</v>
      </c>
      <c r="S82" s="26">
        <f t="shared" si="45"/>
        <v>9.7724870872236414E-5</v>
      </c>
      <c r="T82" s="26">
        <f t="shared" si="46"/>
        <v>3.3226456096560385E-5</v>
      </c>
      <c r="U82" s="26">
        <f t="shared" si="47"/>
        <v>8.8970409711816513E-5</v>
      </c>
      <c r="V82" s="27">
        <f t="shared" si="48"/>
        <v>4.0036684370317426E-6</v>
      </c>
      <c r="W82" s="26">
        <f t="shared" si="49"/>
        <v>1.9544974174447282E-6</v>
      </c>
      <c r="X82" s="25">
        <v>52.699620408264003</v>
      </c>
      <c r="Y82" s="24">
        <f t="shared" si="53"/>
        <v>5949.9934512821792</v>
      </c>
      <c r="Z82" s="23">
        <f t="shared" si="54"/>
        <v>2.5766548101718123E-3</v>
      </c>
      <c r="AA82" s="23">
        <f t="shared" si="50"/>
        <v>6.441637025429531E-5</v>
      </c>
      <c r="AB82" s="23">
        <f t="shared" si="51"/>
        <v>2.5471698113207547E-3</v>
      </c>
      <c r="AC82" s="82">
        <f t="shared" si="52"/>
        <v>3.6507995788097941E-3</v>
      </c>
      <c r="AD82" s="84"/>
      <c r="AE82" s="86"/>
    </row>
    <row r="83" spans="1:31" s="6" customFormat="1" ht="16.149999999999999" customHeight="1" x14ac:dyDescent="0.2">
      <c r="A83" s="34">
        <v>79</v>
      </c>
      <c r="B83" s="33" t="s">
        <v>28</v>
      </c>
      <c r="C83" s="24">
        <v>45062</v>
      </c>
      <c r="D83" s="32">
        <f t="shared" si="36"/>
        <v>1.9415760623689625E-2</v>
      </c>
      <c r="E83" s="32">
        <f t="shared" si="37"/>
        <v>1.242608679916136E-2</v>
      </c>
      <c r="F83" s="28">
        <v>99342.02</v>
      </c>
      <c r="G83" s="28">
        <v>369538</v>
      </c>
      <c r="H83" s="28">
        <f t="shared" si="38"/>
        <v>468880.02</v>
      </c>
      <c r="I83" s="31">
        <f t="shared" si="39"/>
        <v>4.9903590581309141E-4</v>
      </c>
      <c r="J83" s="31">
        <f t="shared" si="40"/>
        <v>1.6468184891832018E-4</v>
      </c>
      <c r="K83" s="29">
        <v>689586</v>
      </c>
      <c r="L83" s="29">
        <v>946060.5</v>
      </c>
      <c r="M83" s="28">
        <f t="shared" si="41"/>
        <v>1635646.5</v>
      </c>
      <c r="N83" s="22">
        <f t="shared" si="42"/>
        <v>1.516470681031759E-3</v>
      </c>
      <c r="O83" s="30">
        <f t="shared" si="43"/>
        <v>5.0043532474048052E-4</v>
      </c>
      <c r="P83" s="29">
        <v>20484</v>
      </c>
      <c r="Q83" s="29">
        <v>1003454</v>
      </c>
      <c r="R83" s="28">
        <f t="shared" si="44"/>
        <v>1023938</v>
      </c>
      <c r="S83" s="26">
        <f t="shared" si="45"/>
        <v>9.7781996587229403E-4</v>
      </c>
      <c r="T83" s="26">
        <f t="shared" si="46"/>
        <v>3.3245878839658E-4</v>
      </c>
      <c r="U83" s="26">
        <f t="shared" si="47"/>
        <v>9.9757596205538078E-4</v>
      </c>
      <c r="V83" s="27">
        <f t="shared" si="48"/>
        <v>4.4890918292492135E-5</v>
      </c>
      <c r="W83" s="26">
        <f t="shared" si="49"/>
        <v>1.955639931744588E-5</v>
      </c>
      <c r="X83" s="25">
        <v>53.797324570673297</v>
      </c>
      <c r="Y83" s="24">
        <f t="shared" si="53"/>
        <v>64353.472204584126</v>
      </c>
      <c r="Z83" s="23">
        <f t="shared" si="54"/>
        <v>2.7868380875523058E-2</v>
      </c>
      <c r="AA83" s="23">
        <f t="shared" si="50"/>
        <v>6.9670952188807648E-4</v>
      </c>
      <c r="AB83" s="23">
        <f t="shared" si="51"/>
        <v>2.5471698113207547E-3</v>
      </c>
      <c r="AC83" s="82">
        <f t="shared" si="52"/>
        <v>1.5734413449980129E-2</v>
      </c>
      <c r="AD83" s="84"/>
      <c r="AE83" s="86"/>
    </row>
    <row r="84" spans="1:31" s="6" customFormat="1" ht="16.149999999999999" customHeight="1" x14ac:dyDescent="0.2">
      <c r="A84" s="34">
        <v>80</v>
      </c>
      <c r="B84" s="33" t="s">
        <v>27</v>
      </c>
      <c r="C84" s="24">
        <v>11020</v>
      </c>
      <c r="D84" s="32">
        <f t="shared" si="36"/>
        <v>4.7481621337947637E-3</v>
      </c>
      <c r="E84" s="32">
        <f t="shared" si="37"/>
        <v>3.038823765628649E-3</v>
      </c>
      <c r="F84" s="28">
        <v>23486</v>
      </c>
      <c r="G84" s="28">
        <v>41330</v>
      </c>
      <c r="H84" s="28">
        <f t="shared" si="38"/>
        <v>64816</v>
      </c>
      <c r="I84" s="31">
        <f t="shared" si="39"/>
        <v>6.8984622699814186E-5</v>
      </c>
      <c r="J84" s="31">
        <f t="shared" si="40"/>
        <v>2.2764925490938681E-5</v>
      </c>
      <c r="K84" s="29">
        <v>171462.58</v>
      </c>
      <c r="L84" s="29">
        <v>3580</v>
      </c>
      <c r="M84" s="28">
        <f t="shared" si="41"/>
        <v>175042.58</v>
      </c>
      <c r="N84" s="22">
        <f t="shared" si="42"/>
        <v>1.622886977731167E-4</v>
      </c>
      <c r="O84" s="30">
        <f t="shared" si="43"/>
        <v>5.3555270265128512E-5</v>
      </c>
      <c r="P84" s="29">
        <v>124062</v>
      </c>
      <c r="Q84" s="29">
        <v>25690</v>
      </c>
      <c r="R84" s="28">
        <f t="shared" si="44"/>
        <v>149752</v>
      </c>
      <c r="S84" s="26">
        <f t="shared" si="45"/>
        <v>1.4300718942876207E-4</v>
      </c>
      <c r="T84" s="26">
        <f t="shared" si="46"/>
        <v>4.8622444405779107E-5</v>
      </c>
      <c r="U84" s="26">
        <f t="shared" si="47"/>
        <v>1.2494264016184631E-4</v>
      </c>
      <c r="V84" s="27">
        <f t="shared" si="48"/>
        <v>5.6224188072830842E-6</v>
      </c>
      <c r="W84" s="26">
        <f t="shared" si="49"/>
        <v>2.8601437885752416E-6</v>
      </c>
      <c r="X84" s="25">
        <v>54.147816437142303</v>
      </c>
      <c r="Y84" s="24">
        <f t="shared" si="53"/>
        <v>15175.398752807914</v>
      </c>
      <c r="Z84" s="23">
        <f t="shared" si="54"/>
        <v>6.5717323074148421E-3</v>
      </c>
      <c r="AA84" s="23">
        <f t="shared" si="50"/>
        <v>1.6429330768537106E-4</v>
      </c>
      <c r="AB84" s="23">
        <f t="shared" si="51"/>
        <v>2.5471698113207547E-3</v>
      </c>
      <c r="AC84" s="82">
        <f t="shared" si="52"/>
        <v>5.7587694472306331E-3</v>
      </c>
      <c r="AD84" s="84"/>
      <c r="AE84" s="86"/>
    </row>
    <row r="85" spans="1:31" s="6" customFormat="1" ht="16.149999999999999" customHeight="1" x14ac:dyDescent="0.2">
      <c r="A85" s="34">
        <v>81</v>
      </c>
      <c r="B85" s="33" t="s">
        <v>26</v>
      </c>
      <c r="C85" s="24">
        <v>3355</v>
      </c>
      <c r="D85" s="32">
        <f t="shared" si="36"/>
        <v>1.4455611577932335E-3</v>
      </c>
      <c r="E85" s="32">
        <f t="shared" si="37"/>
        <v>9.2515914098766951E-4</v>
      </c>
      <c r="F85" s="28">
        <v>5826</v>
      </c>
      <c r="G85" s="28">
        <v>2350</v>
      </c>
      <c r="H85" s="28">
        <f t="shared" si="38"/>
        <v>8176</v>
      </c>
      <c r="I85" s="31">
        <f t="shared" si="39"/>
        <v>8.7018371265379045E-6</v>
      </c>
      <c r="J85" s="31">
        <f t="shared" si="40"/>
        <v>2.8716062517575084E-6</v>
      </c>
      <c r="K85" s="29">
        <v>6964</v>
      </c>
      <c r="L85" s="29">
        <v>300</v>
      </c>
      <c r="M85" s="28">
        <f t="shared" si="41"/>
        <v>7264</v>
      </c>
      <c r="N85" s="22">
        <f t="shared" si="42"/>
        <v>6.7347333467315202E-6</v>
      </c>
      <c r="O85" s="30">
        <f t="shared" si="43"/>
        <v>2.222462004421402E-6</v>
      </c>
      <c r="P85" s="29">
        <v>4478</v>
      </c>
      <c r="Q85" s="29">
        <v>2100</v>
      </c>
      <c r="R85" s="28">
        <f t="shared" si="44"/>
        <v>6578</v>
      </c>
      <c r="S85" s="26">
        <f t="shared" si="45"/>
        <v>6.2817277369410546E-6</v>
      </c>
      <c r="T85" s="26">
        <f t="shared" si="46"/>
        <v>2.1357874305599585E-6</v>
      </c>
      <c r="U85" s="26">
        <f t="shared" si="47"/>
        <v>7.2298556867388689E-6</v>
      </c>
      <c r="V85" s="27">
        <f t="shared" si="48"/>
        <v>3.2534350590324908E-7</v>
      </c>
      <c r="W85" s="26">
        <f t="shared" si="49"/>
        <v>1.256345547388211E-7</v>
      </c>
      <c r="X85" s="25">
        <v>50.930152286702899</v>
      </c>
      <c r="Y85" s="24">
        <f t="shared" si="53"/>
        <v>6191.8867697730702</v>
      </c>
      <c r="Z85" s="23">
        <f t="shared" si="54"/>
        <v>2.681407124227497E-3</v>
      </c>
      <c r="AA85" s="23">
        <f t="shared" si="50"/>
        <v>6.7035178105687423E-5</v>
      </c>
      <c r="AB85" s="23">
        <f t="shared" si="51"/>
        <v>2.5471698113207547E-3</v>
      </c>
      <c r="AC85" s="82">
        <f t="shared" si="52"/>
        <v>3.5398151084747535E-3</v>
      </c>
      <c r="AD85" s="84"/>
      <c r="AE85" s="86"/>
    </row>
    <row r="86" spans="1:31" s="6" customFormat="1" ht="16.149999999999999" customHeight="1" x14ac:dyDescent="0.2">
      <c r="A86" s="34">
        <v>82</v>
      </c>
      <c r="B86" s="33" t="s">
        <v>25</v>
      </c>
      <c r="C86" s="24">
        <v>3512</v>
      </c>
      <c r="D86" s="32">
        <f t="shared" si="36"/>
        <v>1.5132073878300555E-3</v>
      </c>
      <c r="E86" s="32">
        <f t="shared" si="37"/>
        <v>9.6845272821123552E-4</v>
      </c>
      <c r="F86" s="28">
        <v>174660</v>
      </c>
      <c r="G86" s="28">
        <v>1700</v>
      </c>
      <c r="H86" s="28">
        <f t="shared" si="38"/>
        <v>176360</v>
      </c>
      <c r="I86" s="31">
        <f t="shared" si="39"/>
        <v>1.8770254349758129E-4</v>
      </c>
      <c r="J86" s="31">
        <f t="shared" si="40"/>
        <v>6.1941839354201833E-5</v>
      </c>
      <c r="K86" s="29">
        <v>0</v>
      </c>
      <c r="L86" s="29">
        <v>0</v>
      </c>
      <c r="M86" s="28">
        <f t="shared" si="41"/>
        <v>0</v>
      </c>
      <c r="N86" s="22">
        <f t="shared" si="42"/>
        <v>0</v>
      </c>
      <c r="O86" s="30">
        <f t="shared" si="43"/>
        <v>0</v>
      </c>
      <c r="P86" s="29">
        <v>28885</v>
      </c>
      <c r="Q86" s="29">
        <v>0</v>
      </c>
      <c r="R86" s="28">
        <f t="shared" si="44"/>
        <v>28885</v>
      </c>
      <c r="S86" s="26">
        <f t="shared" si="45"/>
        <v>2.7584023362958705E-5</v>
      </c>
      <c r="T86" s="26">
        <f t="shared" si="46"/>
        <v>9.3785679434059606E-6</v>
      </c>
      <c r="U86" s="26">
        <f t="shared" si="47"/>
        <v>7.1320407297607792E-5</v>
      </c>
      <c r="V86" s="27">
        <f t="shared" si="48"/>
        <v>3.2094183283923505E-6</v>
      </c>
      <c r="W86" s="26">
        <f t="shared" si="49"/>
        <v>5.5168046725917411E-7</v>
      </c>
      <c r="X86" s="25">
        <v>55.370599847421801</v>
      </c>
      <c r="Y86" s="24">
        <f t="shared" si="53"/>
        <v>4211.0308057004313</v>
      </c>
      <c r="Z86" s="23">
        <f t="shared" si="54"/>
        <v>1.8235940711752421E-3</v>
      </c>
      <c r="AA86" s="23">
        <f t="shared" si="50"/>
        <v>4.5589851779381057E-5</v>
      </c>
      <c r="AB86" s="23">
        <f t="shared" si="51"/>
        <v>2.5471698113207547E-3</v>
      </c>
      <c r="AC86" s="82">
        <f t="shared" si="52"/>
        <v>3.5649734901070226E-3</v>
      </c>
      <c r="AD86" s="84"/>
      <c r="AE86" s="86"/>
    </row>
    <row r="87" spans="1:31" s="6" customFormat="1" ht="16.149999999999999" customHeight="1" x14ac:dyDescent="0.2">
      <c r="A87" s="34">
        <v>83</v>
      </c>
      <c r="B87" s="35" t="s">
        <v>24</v>
      </c>
      <c r="C87" s="24">
        <v>1915</v>
      </c>
      <c r="D87" s="32">
        <f t="shared" si="36"/>
        <v>8.2511165936633151E-4</v>
      </c>
      <c r="E87" s="32">
        <f t="shared" si="37"/>
        <v>5.2807146199445221E-4</v>
      </c>
      <c r="F87" s="28">
        <v>1138239.08</v>
      </c>
      <c r="G87" s="28">
        <v>576881</v>
      </c>
      <c r="H87" s="28">
        <f t="shared" si="38"/>
        <v>1715120.08</v>
      </c>
      <c r="I87" s="31">
        <f t="shared" si="39"/>
        <v>1.8254275426387793E-3</v>
      </c>
      <c r="J87" s="31">
        <f t="shared" si="40"/>
        <v>6.0239108907079715E-4</v>
      </c>
      <c r="K87" s="29">
        <v>1258839.51</v>
      </c>
      <c r="L87" s="29">
        <v>1243585</v>
      </c>
      <c r="M87" s="28">
        <f t="shared" si="41"/>
        <v>2502424.5099999998</v>
      </c>
      <c r="N87" s="22">
        <f t="shared" si="42"/>
        <v>2.320093859467963E-3</v>
      </c>
      <c r="O87" s="30">
        <f t="shared" si="43"/>
        <v>7.6563097362442782E-4</v>
      </c>
      <c r="P87" s="29">
        <v>1400863</v>
      </c>
      <c r="Q87" s="29">
        <v>901804</v>
      </c>
      <c r="R87" s="28">
        <f t="shared" si="44"/>
        <v>2302667</v>
      </c>
      <c r="S87" s="26">
        <f t="shared" si="45"/>
        <v>2.1989551782971798E-3</v>
      </c>
      <c r="T87" s="26">
        <f t="shared" si="46"/>
        <v>7.4764476062104119E-4</v>
      </c>
      <c r="U87" s="26">
        <f t="shared" si="47"/>
        <v>2.1156668233162663E-3</v>
      </c>
      <c r="V87" s="27">
        <f t="shared" si="48"/>
        <v>9.5205007049231974E-5</v>
      </c>
      <c r="W87" s="26">
        <f t="shared" si="49"/>
        <v>4.3979103565943595E-5</v>
      </c>
      <c r="X87" s="25">
        <v>55.268992057506999</v>
      </c>
      <c r="Y87" s="24">
        <f t="shared" si="53"/>
        <v>2324.4935585576668</v>
      </c>
      <c r="Z87" s="23">
        <f t="shared" si="54"/>
        <v>1.0066258993243649E-3</v>
      </c>
      <c r="AA87" s="23">
        <f t="shared" si="50"/>
        <v>2.5165647483109125E-5</v>
      </c>
      <c r="AB87" s="23">
        <f t="shared" si="51"/>
        <v>2.5471698113207547E-3</v>
      </c>
      <c r="AC87" s="82">
        <f t="shared" si="52"/>
        <v>3.2395910314134916E-3</v>
      </c>
      <c r="AD87" s="84"/>
      <c r="AE87" s="86"/>
    </row>
    <row r="88" spans="1:31" s="6" customFormat="1" ht="16.149999999999999" customHeight="1" x14ac:dyDescent="0.2">
      <c r="A88" s="34">
        <v>84</v>
      </c>
      <c r="B88" s="33" t="s">
        <v>23</v>
      </c>
      <c r="C88" s="24">
        <v>7037</v>
      </c>
      <c r="D88" s="32">
        <f t="shared" si="36"/>
        <v>3.0320160558542425E-3</v>
      </c>
      <c r="E88" s="32">
        <f t="shared" si="37"/>
        <v>1.9404902757467152E-3</v>
      </c>
      <c r="F88" s="28">
        <v>50940</v>
      </c>
      <c r="G88" s="28">
        <v>6290</v>
      </c>
      <c r="H88" s="28">
        <f t="shared" si="38"/>
        <v>57230</v>
      </c>
      <c r="I88" s="31">
        <f t="shared" si="39"/>
        <v>6.0910731256331243E-5</v>
      </c>
      <c r="J88" s="31">
        <f t="shared" si="40"/>
        <v>2.0100541314589311E-5</v>
      </c>
      <c r="K88" s="29">
        <v>0</v>
      </c>
      <c r="L88" s="29">
        <v>0</v>
      </c>
      <c r="M88" s="28">
        <f t="shared" si="41"/>
        <v>0</v>
      </c>
      <c r="N88" s="22">
        <f t="shared" si="42"/>
        <v>0</v>
      </c>
      <c r="O88" s="30">
        <f t="shared" si="43"/>
        <v>0</v>
      </c>
      <c r="P88" s="29">
        <v>0</v>
      </c>
      <c r="Q88" s="29">
        <v>0</v>
      </c>
      <c r="R88" s="28">
        <f t="shared" si="44"/>
        <v>0</v>
      </c>
      <c r="S88" s="26">
        <f t="shared" si="45"/>
        <v>0</v>
      </c>
      <c r="T88" s="26">
        <f t="shared" si="46"/>
        <v>0</v>
      </c>
      <c r="U88" s="26">
        <f t="shared" si="47"/>
        <v>2.0100541314589311E-5</v>
      </c>
      <c r="V88" s="27">
        <f t="shared" si="48"/>
        <v>9.0452435915651892E-7</v>
      </c>
      <c r="W88" s="26">
        <f t="shared" si="49"/>
        <v>0</v>
      </c>
      <c r="X88" s="25">
        <v>53.2971545292461</v>
      </c>
      <c r="Y88" s="24">
        <f t="shared" si="53"/>
        <v>10562.074672912411</v>
      </c>
      <c r="Z88" s="23">
        <f t="shared" si="54"/>
        <v>4.5739244478477615E-3</v>
      </c>
      <c r="AA88" s="23">
        <f t="shared" si="50"/>
        <v>1.1434811119619404E-4</v>
      </c>
      <c r="AB88" s="23">
        <f t="shared" si="51"/>
        <v>2.5471698113207547E-3</v>
      </c>
      <c r="AC88" s="82">
        <f t="shared" si="52"/>
        <v>4.6029127226228199E-3</v>
      </c>
      <c r="AD88" s="84"/>
      <c r="AE88" s="86"/>
    </row>
    <row r="89" spans="1:31" s="6" customFormat="1" ht="16.149999999999999" customHeight="1" x14ac:dyDescent="0.2">
      <c r="A89" s="34">
        <v>85</v>
      </c>
      <c r="B89" s="33" t="s">
        <v>22</v>
      </c>
      <c r="C89" s="24">
        <v>16680</v>
      </c>
      <c r="D89" s="32">
        <f t="shared" si="36"/>
        <v>7.1868733567782813E-3</v>
      </c>
      <c r="E89" s="32">
        <f t="shared" si="37"/>
        <v>4.5995989483380998E-3</v>
      </c>
      <c r="F89" s="28">
        <v>7553.5</v>
      </c>
      <c r="G89" s="28">
        <v>14243</v>
      </c>
      <c r="H89" s="28">
        <f t="shared" si="38"/>
        <v>21796.5</v>
      </c>
      <c r="I89" s="31">
        <f t="shared" si="39"/>
        <v>2.3198335730012649E-5</v>
      </c>
      <c r="J89" s="31">
        <f t="shared" si="40"/>
        <v>7.6554507909041749E-6</v>
      </c>
      <c r="K89" s="29">
        <v>77818.44</v>
      </c>
      <c r="L89" s="29">
        <v>13580</v>
      </c>
      <c r="M89" s="28">
        <f t="shared" si="41"/>
        <v>91398.44</v>
      </c>
      <c r="N89" s="22">
        <f t="shared" si="42"/>
        <v>8.473900353899229E-5</v>
      </c>
      <c r="O89" s="30">
        <f t="shared" si="43"/>
        <v>2.7963871167867458E-5</v>
      </c>
      <c r="P89" s="29">
        <v>30516.38</v>
      </c>
      <c r="Q89" s="29">
        <v>46425</v>
      </c>
      <c r="R89" s="28">
        <f t="shared" si="44"/>
        <v>76941.38</v>
      </c>
      <c r="S89" s="26">
        <f t="shared" si="45"/>
        <v>7.3475950268245938E-5</v>
      </c>
      <c r="T89" s="26">
        <f t="shared" si="46"/>
        <v>2.498182309120362E-5</v>
      </c>
      <c r="U89" s="26">
        <f t="shared" si="47"/>
        <v>6.0601145049975257E-5</v>
      </c>
      <c r="V89" s="27">
        <f t="shared" si="48"/>
        <v>2.7270515272488864E-6</v>
      </c>
      <c r="W89" s="26">
        <f t="shared" si="49"/>
        <v>1.4695190053649188E-6</v>
      </c>
      <c r="X89" s="25">
        <v>51.747656674820597</v>
      </c>
      <c r="Y89" s="24">
        <f t="shared" si="53"/>
        <v>28798.707018277284</v>
      </c>
      <c r="Z89" s="23">
        <f t="shared" si="54"/>
        <v>1.2471329182619926E-2</v>
      </c>
      <c r="AA89" s="23">
        <f t="shared" si="50"/>
        <v>3.1178322956549817E-4</v>
      </c>
      <c r="AB89" s="23">
        <f t="shared" si="51"/>
        <v>2.5471698113207547E-3</v>
      </c>
      <c r="AC89" s="82">
        <f t="shared" si="52"/>
        <v>7.4627485597569664E-3</v>
      </c>
      <c r="AD89" s="84"/>
      <c r="AE89" s="86"/>
    </row>
    <row r="90" spans="1:31" s="6" customFormat="1" ht="16.149999999999999" customHeight="1" x14ac:dyDescent="0.2">
      <c r="A90" s="34">
        <v>86</v>
      </c>
      <c r="B90" s="33" t="s">
        <v>21</v>
      </c>
      <c r="C90" s="24">
        <v>2133</v>
      </c>
      <c r="D90" s="32">
        <f t="shared" si="36"/>
        <v>9.1904081954484863E-4</v>
      </c>
      <c r="E90" s="32">
        <f t="shared" si="37"/>
        <v>5.8818612450870313E-4</v>
      </c>
      <c r="F90" s="28">
        <v>0</v>
      </c>
      <c r="G90" s="28">
        <v>0</v>
      </c>
      <c r="H90" s="28">
        <f t="shared" si="38"/>
        <v>0</v>
      </c>
      <c r="I90" s="31">
        <f t="shared" si="39"/>
        <v>0</v>
      </c>
      <c r="J90" s="31">
        <f t="shared" si="40"/>
        <v>0</v>
      </c>
      <c r="K90" s="29">
        <v>20790</v>
      </c>
      <c r="L90" s="29">
        <v>0</v>
      </c>
      <c r="M90" s="28">
        <f t="shared" si="41"/>
        <v>20790</v>
      </c>
      <c r="N90" s="22">
        <f t="shared" si="42"/>
        <v>1.9275207362134954E-5</v>
      </c>
      <c r="O90" s="30">
        <f t="shared" si="43"/>
        <v>6.3608184295045352E-6</v>
      </c>
      <c r="P90" s="29">
        <v>11842</v>
      </c>
      <c r="Q90" s="29">
        <v>0</v>
      </c>
      <c r="R90" s="28">
        <f t="shared" si="44"/>
        <v>11842</v>
      </c>
      <c r="S90" s="26">
        <f t="shared" si="45"/>
        <v>1.1308637862702337E-5</v>
      </c>
      <c r="T90" s="26">
        <f t="shared" si="46"/>
        <v>3.8449368733187949E-6</v>
      </c>
      <c r="U90" s="26">
        <f t="shared" si="47"/>
        <v>1.020575530282333E-5</v>
      </c>
      <c r="V90" s="27">
        <f t="shared" si="48"/>
        <v>4.5925898862704984E-7</v>
      </c>
      <c r="W90" s="26">
        <f t="shared" si="49"/>
        <v>2.2617275725404674E-7</v>
      </c>
      <c r="X90" s="25">
        <v>50.617111523905002</v>
      </c>
      <c r="Y90" s="24">
        <f t="shared" si="53"/>
        <v>4033.819883000745</v>
      </c>
      <c r="Z90" s="23">
        <f t="shared" si="54"/>
        <v>1.7468525789151564E-3</v>
      </c>
      <c r="AA90" s="23">
        <f t="shared" si="50"/>
        <v>4.3671314472878912E-5</v>
      </c>
      <c r="AB90" s="23">
        <f t="shared" si="51"/>
        <v>2.5471698113207547E-3</v>
      </c>
      <c r="AC90" s="82">
        <f t="shared" si="52"/>
        <v>3.1797126820482177E-3</v>
      </c>
      <c r="AD90" s="84"/>
      <c r="AE90" s="86"/>
    </row>
    <row r="91" spans="1:31" s="6" customFormat="1" ht="16.149999999999999" customHeight="1" x14ac:dyDescent="0.2">
      <c r="A91" s="34">
        <v>87</v>
      </c>
      <c r="B91" s="33" t="s">
        <v>20</v>
      </c>
      <c r="C91" s="24">
        <v>5464</v>
      </c>
      <c r="D91" s="32">
        <f t="shared" si="36"/>
        <v>2.3542611523643003E-3</v>
      </c>
      <c r="E91" s="32">
        <f t="shared" si="37"/>
        <v>1.5067271375131521E-3</v>
      </c>
      <c r="F91" s="28">
        <v>21944</v>
      </c>
      <c r="G91" s="28">
        <v>1960</v>
      </c>
      <c r="H91" s="28">
        <f t="shared" si="38"/>
        <v>23904</v>
      </c>
      <c r="I91" s="31">
        <f t="shared" si="39"/>
        <v>2.5441378996179311E-5</v>
      </c>
      <c r="J91" s="31">
        <f t="shared" si="40"/>
        <v>8.3956550687391735E-6</v>
      </c>
      <c r="K91" s="29">
        <v>0</v>
      </c>
      <c r="L91" s="29">
        <v>0</v>
      </c>
      <c r="M91" s="28">
        <f t="shared" si="41"/>
        <v>0</v>
      </c>
      <c r="N91" s="22">
        <f t="shared" si="42"/>
        <v>0</v>
      </c>
      <c r="O91" s="30">
        <f t="shared" si="43"/>
        <v>0</v>
      </c>
      <c r="P91" s="29">
        <v>0</v>
      </c>
      <c r="Q91" s="29">
        <v>0</v>
      </c>
      <c r="R91" s="28">
        <f t="shared" si="44"/>
        <v>0</v>
      </c>
      <c r="S91" s="26">
        <f t="shared" si="45"/>
        <v>0</v>
      </c>
      <c r="T91" s="26">
        <f t="shared" si="46"/>
        <v>0</v>
      </c>
      <c r="U91" s="26">
        <f t="shared" si="47"/>
        <v>8.3956550687391735E-6</v>
      </c>
      <c r="V91" s="27">
        <f t="shared" si="48"/>
        <v>3.7780447809326277E-7</v>
      </c>
      <c r="W91" s="26">
        <f t="shared" si="49"/>
        <v>0</v>
      </c>
      <c r="X91" s="25">
        <v>51.139743750078402</v>
      </c>
      <c r="Y91" s="24">
        <f t="shared" si="53"/>
        <v>9917.4512857776226</v>
      </c>
      <c r="Z91" s="23">
        <f t="shared" si="54"/>
        <v>4.2947691908193399E-3</v>
      </c>
      <c r="AA91" s="23">
        <f t="shared" si="50"/>
        <v>1.073692297704835E-4</v>
      </c>
      <c r="AB91" s="23">
        <f t="shared" si="51"/>
        <v>2.5471698113207547E-3</v>
      </c>
      <c r="AC91" s="82">
        <f t="shared" si="52"/>
        <v>4.1616439830824831E-3</v>
      </c>
      <c r="AD91" s="84"/>
      <c r="AE91" s="86"/>
    </row>
    <row r="92" spans="1:31" s="6" customFormat="1" ht="16.149999999999999" customHeight="1" x14ac:dyDescent="0.2">
      <c r="A92" s="34">
        <v>88</v>
      </c>
      <c r="B92" s="35" t="s">
        <v>19</v>
      </c>
      <c r="C92" s="24">
        <v>1917</v>
      </c>
      <c r="D92" s="32">
        <f t="shared" si="36"/>
        <v>8.2597339478081332E-4</v>
      </c>
      <c r="E92" s="32">
        <f t="shared" si="37"/>
        <v>5.2862297265972053E-4</v>
      </c>
      <c r="F92" s="28">
        <v>0</v>
      </c>
      <c r="G92" s="28">
        <v>0</v>
      </c>
      <c r="H92" s="28">
        <f t="shared" si="38"/>
        <v>0</v>
      </c>
      <c r="I92" s="31">
        <f t="shared" si="39"/>
        <v>0</v>
      </c>
      <c r="J92" s="31">
        <f t="shared" si="40"/>
        <v>0</v>
      </c>
      <c r="K92" s="29">
        <v>0</v>
      </c>
      <c r="L92" s="29">
        <v>0</v>
      </c>
      <c r="M92" s="28">
        <f t="shared" si="41"/>
        <v>0</v>
      </c>
      <c r="N92" s="22">
        <f t="shared" si="42"/>
        <v>0</v>
      </c>
      <c r="O92" s="30">
        <f t="shared" si="43"/>
        <v>0</v>
      </c>
      <c r="P92" s="29">
        <v>8760</v>
      </c>
      <c r="Q92" s="29">
        <v>0</v>
      </c>
      <c r="R92" s="28">
        <f t="shared" si="44"/>
        <v>8760</v>
      </c>
      <c r="S92" s="26">
        <f t="shared" si="45"/>
        <v>8.3654507411984858E-6</v>
      </c>
      <c r="T92" s="26">
        <f t="shared" si="46"/>
        <v>2.8442532520074855E-6</v>
      </c>
      <c r="U92" s="26">
        <f t="shared" si="47"/>
        <v>2.8442532520074855E-6</v>
      </c>
      <c r="V92" s="27">
        <f t="shared" si="48"/>
        <v>1.2799139634033684E-7</v>
      </c>
      <c r="W92" s="26">
        <f t="shared" si="49"/>
        <v>1.6730901482396973E-7</v>
      </c>
      <c r="X92" s="25">
        <v>52.540547336063703</v>
      </c>
      <c r="Y92" s="24">
        <f t="shared" si="53"/>
        <v>3088.4716221851104</v>
      </c>
      <c r="Z92" s="23">
        <f t="shared" si="54"/>
        <v>1.3374679025348391E-3</v>
      </c>
      <c r="AA92" s="23">
        <f t="shared" si="50"/>
        <v>3.3436697563370981E-5</v>
      </c>
      <c r="AB92" s="23">
        <f t="shared" si="51"/>
        <v>2.5471698113207547E-3</v>
      </c>
      <c r="AC92" s="82">
        <f t="shared" si="52"/>
        <v>3.1095247819550105E-3</v>
      </c>
      <c r="AD92" s="84"/>
      <c r="AE92" s="86"/>
    </row>
    <row r="93" spans="1:31" s="6" customFormat="1" ht="16.149999999999999" customHeight="1" x14ac:dyDescent="0.2">
      <c r="A93" s="34">
        <v>89</v>
      </c>
      <c r="B93" s="33" t="s">
        <v>18</v>
      </c>
      <c r="C93" s="24">
        <v>40495</v>
      </c>
      <c r="D93" s="32">
        <f t="shared" si="36"/>
        <v>1.7447987804720413E-2</v>
      </c>
      <c r="E93" s="32">
        <f t="shared" si="37"/>
        <v>1.1166712195021064E-2</v>
      </c>
      <c r="F93" s="28">
        <v>482491</v>
      </c>
      <c r="G93" s="28">
        <v>1501381.4</v>
      </c>
      <c r="H93" s="28">
        <f t="shared" si="38"/>
        <v>1983872.4</v>
      </c>
      <c r="I93" s="31">
        <f t="shared" si="39"/>
        <v>2.1114645920540429E-3</v>
      </c>
      <c r="J93" s="31">
        <f t="shared" si="40"/>
        <v>6.9678331537783417E-4</v>
      </c>
      <c r="K93" s="29">
        <v>812930.5</v>
      </c>
      <c r="L93" s="29">
        <v>1774445.28</v>
      </c>
      <c r="M93" s="28">
        <f t="shared" si="41"/>
        <v>2587375.7800000003</v>
      </c>
      <c r="N93" s="22">
        <f t="shared" si="42"/>
        <v>2.398855444120523E-3</v>
      </c>
      <c r="O93" s="30">
        <f t="shared" si="43"/>
        <v>7.9162229655977258E-4</v>
      </c>
      <c r="P93" s="29">
        <v>1030117.99</v>
      </c>
      <c r="Q93" s="29">
        <v>1543070.79</v>
      </c>
      <c r="R93" s="28">
        <f t="shared" si="44"/>
        <v>2573188.7800000003</v>
      </c>
      <c r="S93" s="26">
        <f t="shared" si="45"/>
        <v>2.45729269256788E-3</v>
      </c>
      <c r="T93" s="26">
        <f t="shared" si="46"/>
        <v>8.3547951547307923E-4</v>
      </c>
      <c r="U93" s="26">
        <f t="shared" si="47"/>
        <v>2.3238851274106861E-3</v>
      </c>
      <c r="V93" s="27">
        <f t="shared" si="48"/>
        <v>1.0457483073348087E-4</v>
      </c>
      <c r="W93" s="26">
        <f t="shared" si="49"/>
        <v>4.9145853851357604E-5</v>
      </c>
      <c r="X93" s="25">
        <v>56.026230148359701</v>
      </c>
      <c r="Y93" s="24">
        <f t="shared" si="53"/>
        <v>44689.508156700453</v>
      </c>
      <c r="Z93" s="23">
        <f t="shared" si="54"/>
        <v>1.9352867713049469E-2</v>
      </c>
      <c r="AA93" s="23">
        <f t="shared" si="50"/>
        <v>4.8382169282623676E-4</v>
      </c>
      <c r="AB93" s="23">
        <f t="shared" si="51"/>
        <v>2.5471698113207547E-3</v>
      </c>
      <c r="AC93" s="82">
        <f t="shared" si="52"/>
        <v>1.4351424383752896E-2</v>
      </c>
      <c r="AD93" s="84"/>
      <c r="AE93" s="86"/>
    </row>
    <row r="94" spans="1:31" s="6" customFormat="1" ht="16.149999999999999" customHeight="1" x14ac:dyDescent="0.2">
      <c r="A94" s="34">
        <v>90</v>
      </c>
      <c r="B94" s="33" t="s">
        <v>17</v>
      </c>
      <c r="C94" s="24">
        <v>7503</v>
      </c>
      <c r="D94" s="32">
        <f t="shared" si="36"/>
        <v>3.2328004074285038E-3</v>
      </c>
      <c r="E94" s="32">
        <f t="shared" si="37"/>
        <v>2.0689922607542424E-3</v>
      </c>
      <c r="F94" s="28">
        <v>771.06</v>
      </c>
      <c r="G94" s="28">
        <v>242</v>
      </c>
      <c r="H94" s="28">
        <f t="shared" si="38"/>
        <v>1013.06</v>
      </c>
      <c r="I94" s="31">
        <f t="shared" si="39"/>
        <v>1.0782146672468797E-6</v>
      </c>
      <c r="J94" s="31">
        <f t="shared" si="40"/>
        <v>3.558108401914703E-7</v>
      </c>
      <c r="K94" s="29">
        <v>8331.5</v>
      </c>
      <c r="L94" s="29">
        <v>1705</v>
      </c>
      <c r="M94" s="28">
        <f t="shared" si="41"/>
        <v>10036.5</v>
      </c>
      <c r="N94" s="22">
        <f t="shared" si="42"/>
        <v>9.3052245642168091E-6</v>
      </c>
      <c r="O94" s="30">
        <f t="shared" si="43"/>
        <v>3.0707241061915473E-6</v>
      </c>
      <c r="P94" s="29">
        <v>49357.5</v>
      </c>
      <c r="Q94" s="29">
        <v>6823</v>
      </c>
      <c r="R94" s="28">
        <f t="shared" si="44"/>
        <v>56180.5</v>
      </c>
      <c r="S94" s="26">
        <f t="shared" si="45"/>
        <v>5.3650137598847209E-5</v>
      </c>
      <c r="T94" s="26">
        <f t="shared" si="46"/>
        <v>1.8241046783608051E-5</v>
      </c>
      <c r="U94" s="26">
        <f t="shared" si="47"/>
        <v>2.166758172999107E-5</v>
      </c>
      <c r="V94" s="27">
        <f t="shared" si="48"/>
        <v>9.7504117784959814E-7</v>
      </c>
      <c r="W94" s="26">
        <f t="shared" si="49"/>
        <v>1.0730027519769442E-6</v>
      </c>
      <c r="X94" s="25">
        <v>51.884072562114902</v>
      </c>
      <c r="Y94" s="24">
        <f t="shared" si="53"/>
        <v>12805.212799275389</v>
      </c>
      <c r="Z94" s="23">
        <f t="shared" si="54"/>
        <v>5.5453192385306735E-3</v>
      </c>
      <c r="AA94" s="23">
        <f t="shared" si="50"/>
        <v>1.3863298096326683E-4</v>
      </c>
      <c r="AB94" s="23">
        <f t="shared" si="51"/>
        <v>2.5471698113207547E-3</v>
      </c>
      <c r="AC94" s="82">
        <f t="shared" si="52"/>
        <v>4.75684309696809E-3</v>
      </c>
      <c r="AD94" s="84"/>
      <c r="AE94" s="86"/>
    </row>
    <row r="95" spans="1:31" s="6" customFormat="1" ht="16.149999999999999" customHeight="1" x14ac:dyDescent="0.2">
      <c r="A95" s="34">
        <v>91</v>
      </c>
      <c r="B95" s="33" t="s">
        <v>16</v>
      </c>
      <c r="C95" s="24">
        <v>12700</v>
      </c>
      <c r="D95" s="32">
        <f t="shared" si="36"/>
        <v>5.4720198819594827E-3</v>
      </c>
      <c r="E95" s="32">
        <f t="shared" si="37"/>
        <v>3.5020927244540688E-3</v>
      </c>
      <c r="F95" s="28">
        <v>744542</v>
      </c>
      <c r="G95" s="28">
        <v>120896</v>
      </c>
      <c r="H95" s="28">
        <f t="shared" si="38"/>
        <v>865438</v>
      </c>
      <c r="I95" s="31">
        <f t="shared" si="39"/>
        <v>9.2109840008766024E-4</v>
      </c>
      <c r="J95" s="31">
        <f t="shared" si="40"/>
        <v>3.039624720289279E-4</v>
      </c>
      <c r="K95" s="29">
        <v>262594.46999999997</v>
      </c>
      <c r="L95" s="29">
        <v>360.3</v>
      </c>
      <c r="M95" s="28">
        <f t="shared" si="41"/>
        <v>262954.76999999996</v>
      </c>
      <c r="N95" s="22">
        <f t="shared" si="42"/>
        <v>2.4379546506072644E-4</v>
      </c>
      <c r="O95" s="30">
        <f t="shared" si="43"/>
        <v>8.0452503470039729E-5</v>
      </c>
      <c r="P95" s="29">
        <v>0</v>
      </c>
      <c r="Q95" s="29">
        <v>0</v>
      </c>
      <c r="R95" s="28">
        <f t="shared" si="44"/>
        <v>0</v>
      </c>
      <c r="S95" s="26">
        <f t="shared" si="45"/>
        <v>0</v>
      </c>
      <c r="T95" s="26">
        <f t="shared" si="46"/>
        <v>0</v>
      </c>
      <c r="U95" s="26">
        <f t="shared" si="47"/>
        <v>3.8441497549896765E-4</v>
      </c>
      <c r="V95" s="27">
        <f t="shared" si="48"/>
        <v>1.7298673897453543E-5</v>
      </c>
      <c r="W95" s="26">
        <f t="shared" si="49"/>
        <v>0</v>
      </c>
      <c r="X95" s="25">
        <v>53.452750880160899</v>
      </c>
      <c r="Y95" s="24">
        <f t="shared" si="53"/>
        <v>18774.149292476868</v>
      </c>
      <c r="Z95" s="23">
        <f t="shared" si="54"/>
        <v>8.1301773653078401E-3</v>
      </c>
      <c r="AA95" s="23">
        <f t="shared" si="50"/>
        <v>2.0325443413269601E-4</v>
      </c>
      <c r="AB95" s="23">
        <f t="shared" si="51"/>
        <v>2.5471698113207547E-3</v>
      </c>
      <c r="AC95" s="82">
        <f t="shared" si="52"/>
        <v>6.2698156438049726E-3</v>
      </c>
      <c r="AD95" s="84"/>
      <c r="AE95" s="86"/>
    </row>
    <row r="96" spans="1:31" s="6" customFormat="1" ht="16.149999999999999" customHeight="1" x14ac:dyDescent="0.2">
      <c r="A96" s="34">
        <v>92</v>
      </c>
      <c r="B96" s="33" t="s">
        <v>15</v>
      </c>
      <c r="C96" s="24">
        <v>7888</v>
      </c>
      <c r="D96" s="32">
        <f t="shared" si="36"/>
        <v>3.3986844747162519E-3</v>
      </c>
      <c r="E96" s="32">
        <f t="shared" si="37"/>
        <v>2.1751580638184015E-3</v>
      </c>
      <c r="F96" s="28">
        <v>490</v>
      </c>
      <c r="G96" s="28">
        <v>0</v>
      </c>
      <c r="H96" s="28">
        <f t="shared" si="38"/>
        <v>490</v>
      </c>
      <c r="I96" s="31">
        <f t="shared" si="39"/>
        <v>5.215142113507305E-7</v>
      </c>
      <c r="J96" s="31">
        <f t="shared" si="40"/>
        <v>1.7209968974574106E-7</v>
      </c>
      <c r="K96" s="29">
        <v>11104.63</v>
      </c>
      <c r="L96" s="29">
        <v>0</v>
      </c>
      <c r="M96" s="28">
        <f t="shared" si="41"/>
        <v>11104.63</v>
      </c>
      <c r="N96" s="22">
        <f t="shared" si="42"/>
        <v>1.0295528904751546E-5</v>
      </c>
      <c r="O96" s="30">
        <f t="shared" si="43"/>
        <v>3.3975245385680101E-6</v>
      </c>
      <c r="P96" s="29">
        <v>13828.33</v>
      </c>
      <c r="Q96" s="29">
        <v>0</v>
      </c>
      <c r="R96" s="28">
        <f t="shared" si="44"/>
        <v>13828.33</v>
      </c>
      <c r="S96" s="26">
        <f t="shared" si="45"/>
        <v>1.3205503818269093E-5</v>
      </c>
      <c r="T96" s="26">
        <f t="shared" si="46"/>
        <v>4.4898712982114921E-6</v>
      </c>
      <c r="U96" s="26">
        <f t="shared" si="47"/>
        <v>8.059495526525244E-6</v>
      </c>
      <c r="V96" s="27">
        <f t="shared" si="48"/>
        <v>3.6267729869363598E-7</v>
      </c>
      <c r="W96" s="26">
        <f t="shared" si="49"/>
        <v>2.6411007636538186E-7</v>
      </c>
      <c r="X96" s="25">
        <v>48.945772326207702</v>
      </c>
      <c r="Y96" s="24">
        <f t="shared" si="53"/>
        <v>16836.900892911191</v>
      </c>
      <c r="Z96" s="23">
        <f t="shared" si="54"/>
        <v>7.2912486424261558E-3</v>
      </c>
      <c r="AA96" s="23">
        <f t="shared" si="50"/>
        <v>1.8228121606065392E-4</v>
      </c>
      <c r="AB96" s="23">
        <f t="shared" si="51"/>
        <v>2.5471698113207547E-3</v>
      </c>
      <c r="AC96" s="82">
        <f t="shared" si="52"/>
        <v>4.9052358785748691E-3</v>
      </c>
      <c r="AD96" s="84"/>
      <c r="AE96" s="86"/>
    </row>
    <row r="97" spans="1:32" s="6" customFormat="1" ht="16.149999999999999" customHeight="1" x14ac:dyDescent="0.2">
      <c r="A97" s="34">
        <v>93</v>
      </c>
      <c r="B97" s="33" t="s">
        <v>14</v>
      </c>
      <c r="C97" s="24">
        <v>18420</v>
      </c>
      <c r="D97" s="32">
        <f t="shared" si="36"/>
        <v>7.9365831673774544E-3</v>
      </c>
      <c r="E97" s="32">
        <f t="shared" si="37"/>
        <v>5.0794132271215712E-3</v>
      </c>
      <c r="F97" s="28">
        <v>278927</v>
      </c>
      <c r="G97" s="28">
        <v>12200</v>
      </c>
      <c r="H97" s="28">
        <f t="shared" si="38"/>
        <v>291127</v>
      </c>
      <c r="I97" s="31">
        <f t="shared" si="39"/>
        <v>3.0985075062837578E-4</v>
      </c>
      <c r="J97" s="31">
        <f t="shared" si="40"/>
        <v>1.0225074770736401E-4</v>
      </c>
      <c r="K97" s="29">
        <v>181495.25</v>
      </c>
      <c r="L97" s="29">
        <v>720</v>
      </c>
      <c r="M97" s="28">
        <f t="shared" si="41"/>
        <v>182215.25</v>
      </c>
      <c r="N97" s="22">
        <f t="shared" si="42"/>
        <v>1.6893875556966143E-4</v>
      </c>
      <c r="O97" s="30">
        <f t="shared" si="43"/>
        <v>5.5749789337988273E-5</v>
      </c>
      <c r="P97" s="29">
        <v>17358</v>
      </c>
      <c r="Q97" s="29">
        <v>0</v>
      </c>
      <c r="R97" s="28">
        <f t="shared" si="44"/>
        <v>17358</v>
      </c>
      <c r="S97" s="26">
        <f t="shared" si="45"/>
        <v>1.6576197941292618E-5</v>
      </c>
      <c r="T97" s="26">
        <f t="shared" si="46"/>
        <v>5.6359073000394907E-6</v>
      </c>
      <c r="U97" s="26">
        <f t="shared" si="47"/>
        <v>1.6363644434539177E-4</v>
      </c>
      <c r="V97" s="27">
        <f t="shared" si="48"/>
        <v>7.3636399955426292E-6</v>
      </c>
      <c r="W97" s="26">
        <f t="shared" si="49"/>
        <v>3.3152395882585236E-7</v>
      </c>
      <c r="X97" s="25">
        <v>56.823219802976503</v>
      </c>
      <c r="Y97" s="24">
        <f t="shared" si="53"/>
        <v>18190.472002967552</v>
      </c>
      <c r="Z97" s="23">
        <f t="shared" si="54"/>
        <v>7.8774149197831083E-3</v>
      </c>
      <c r="AA97" s="23">
        <f t="shared" si="50"/>
        <v>1.9693537299457771E-4</v>
      </c>
      <c r="AB97" s="23">
        <f t="shared" si="51"/>
        <v>2.5471698113207547E-3</v>
      </c>
      <c r="AC97" s="82">
        <f t="shared" si="52"/>
        <v>7.8312135753912729E-3</v>
      </c>
      <c r="AD97" s="84"/>
      <c r="AE97" s="86"/>
    </row>
    <row r="98" spans="1:32" s="6" customFormat="1" ht="16.149999999999999" customHeight="1" x14ac:dyDescent="0.2">
      <c r="A98" s="34">
        <v>94</v>
      </c>
      <c r="B98" s="33" t="s">
        <v>13</v>
      </c>
      <c r="C98" s="24">
        <v>5444</v>
      </c>
      <c r="D98" s="32">
        <f t="shared" si="36"/>
        <v>2.3456437982194824E-3</v>
      </c>
      <c r="E98" s="32">
        <f t="shared" si="37"/>
        <v>1.5012120308604687E-3</v>
      </c>
      <c r="F98" s="28">
        <v>25307</v>
      </c>
      <c r="G98" s="28">
        <v>11976</v>
      </c>
      <c r="H98" s="28">
        <f t="shared" si="38"/>
        <v>37283</v>
      </c>
      <c r="I98" s="31">
        <f t="shared" si="39"/>
        <v>3.9680845595488337E-5</v>
      </c>
      <c r="J98" s="31">
        <f t="shared" si="40"/>
        <v>1.3094679046511151E-5</v>
      </c>
      <c r="K98" s="29">
        <v>17705</v>
      </c>
      <c r="L98" s="29">
        <v>14940</v>
      </c>
      <c r="M98" s="28">
        <f t="shared" si="41"/>
        <v>32645</v>
      </c>
      <c r="N98" s="22">
        <f t="shared" si="42"/>
        <v>3.0266433109037785E-5</v>
      </c>
      <c r="O98" s="30">
        <f t="shared" si="43"/>
        <v>9.987922925982469E-6</v>
      </c>
      <c r="P98" s="29">
        <v>16012</v>
      </c>
      <c r="Q98" s="29">
        <v>8056</v>
      </c>
      <c r="R98" s="28">
        <f t="shared" si="44"/>
        <v>24068</v>
      </c>
      <c r="S98" s="26">
        <f t="shared" si="45"/>
        <v>2.2983980415429814E-5</v>
      </c>
      <c r="T98" s="26">
        <f t="shared" si="46"/>
        <v>7.8145533412461365E-6</v>
      </c>
      <c r="U98" s="26">
        <f t="shared" si="47"/>
        <v>3.089715531373976E-5</v>
      </c>
      <c r="V98" s="27">
        <f t="shared" si="48"/>
        <v>1.3903719891182892E-6</v>
      </c>
      <c r="W98" s="26">
        <f t="shared" si="49"/>
        <v>4.5967960830859629E-7</v>
      </c>
      <c r="X98" s="25">
        <v>50.508968021538301</v>
      </c>
      <c r="Y98" s="24">
        <f t="shared" si="53"/>
        <v>10381.132330012535</v>
      </c>
      <c r="Z98" s="23">
        <f t="shared" si="54"/>
        <v>4.495567057707062E-3</v>
      </c>
      <c r="AA98" s="23">
        <f t="shared" si="50"/>
        <v>1.1238917644267656E-4</v>
      </c>
      <c r="AB98" s="23">
        <f t="shared" si="51"/>
        <v>2.5471698113207547E-3</v>
      </c>
      <c r="AC98" s="82">
        <f t="shared" si="52"/>
        <v>4.162621070221327E-3</v>
      </c>
      <c r="AD98" s="84"/>
      <c r="AE98" s="86"/>
    </row>
    <row r="99" spans="1:32" s="6" customFormat="1" ht="16.149999999999999" customHeight="1" x14ac:dyDescent="0.2">
      <c r="A99" s="34">
        <v>95</v>
      </c>
      <c r="B99" s="33" t="s">
        <v>12</v>
      </c>
      <c r="C99" s="24">
        <v>5690</v>
      </c>
      <c r="D99" s="32">
        <f t="shared" si="36"/>
        <v>2.4516372542007447E-3</v>
      </c>
      <c r="E99" s="32">
        <f t="shared" si="37"/>
        <v>1.5690478426884766E-3</v>
      </c>
      <c r="F99" s="28">
        <v>94773</v>
      </c>
      <c r="G99" s="28">
        <v>11605</v>
      </c>
      <c r="H99" s="28">
        <f t="shared" si="38"/>
        <v>106378</v>
      </c>
      <c r="I99" s="31">
        <f t="shared" si="39"/>
        <v>1.1321967096952655E-4</v>
      </c>
      <c r="J99" s="31">
        <f t="shared" si="40"/>
        <v>3.7362491419943765E-5</v>
      </c>
      <c r="K99" s="29">
        <v>453273.54</v>
      </c>
      <c r="L99" s="29">
        <v>34010</v>
      </c>
      <c r="M99" s="28">
        <f t="shared" si="41"/>
        <v>487283.54</v>
      </c>
      <c r="N99" s="22">
        <f t="shared" si="42"/>
        <v>4.5177928223449649E-4</v>
      </c>
      <c r="O99" s="30">
        <f t="shared" si="43"/>
        <v>1.4908716313738384E-4</v>
      </c>
      <c r="P99" s="29">
        <v>80482</v>
      </c>
      <c r="Q99" s="29">
        <v>17660</v>
      </c>
      <c r="R99" s="28">
        <f t="shared" si="44"/>
        <v>98142</v>
      </c>
      <c r="S99" s="26">
        <f t="shared" si="45"/>
        <v>9.3721697105331257E-5</v>
      </c>
      <c r="T99" s="26">
        <f t="shared" si="46"/>
        <v>3.1865377015812627E-5</v>
      </c>
      <c r="U99" s="26">
        <f t="shared" si="47"/>
        <v>2.1831503157314022E-4</v>
      </c>
      <c r="V99" s="27">
        <f t="shared" si="48"/>
        <v>9.8241764207913104E-6</v>
      </c>
      <c r="W99" s="26">
        <f t="shared" si="49"/>
        <v>1.8744339421066252E-6</v>
      </c>
      <c r="X99" s="25">
        <v>55.0001326669543</v>
      </c>
      <c r="Y99" s="24">
        <f t="shared" si="53"/>
        <v>7129.4600902043667</v>
      </c>
      <c r="Z99" s="23">
        <f t="shared" si="54"/>
        <v>3.087424849416332E-3</v>
      </c>
      <c r="AA99" s="23">
        <f t="shared" si="50"/>
        <v>7.7185621235408304E-5</v>
      </c>
      <c r="AB99" s="23">
        <f t="shared" si="51"/>
        <v>2.5471698113207547E-3</v>
      </c>
      <c r="AC99" s="82">
        <f t="shared" si="52"/>
        <v>4.205101885607538E-3</v>
      </c>
      <c r="AD99" s="84"/>
      <c r="AE99" s="86"/>
    </row>
    <row r="100" spans="1:32" s="6" customFormat="1" ht="16.149999999999999" customHeight="1" x14ac:dyDescent="0.2">
      <c r="A100" s="34">
        <v>96</v>
      </c>
      <c r="B100" s="33" t="s">
        <v>11</v>
      </c>
      <c r="C100" s="24">
        <v>80672</v>
      </c>
      <c r="D100" s="32">
        <f t="shared" si="36"/>
        <v>3.4758959678538218E-2</v>
      </c>
      <c r="E100" s="32">
        <f t="shared" si="37"/>
        <v>2.2245734194264458E-2</v>
      </c>
      <c r="F100" s="28">
        <v>2105104.25</v>
      </c>
      <c r="G100" s="28">
        <v>5144332</v>
      </c>
      <c r="H100" s="28">
        <f t="shared" si="38"/>
        <v>7249436.25</v>
      </c>
      <c r="I100" s="31">
        <f t="shared" si="39"/>
        <v>7.715681691134995E-3</v>
      </c>
      <c r="J100" s="31">
        <f t="shared" si="40"/>
        <v>2.5461749580745485E-3</v>
      </c>
      <c r="K100" s="29">
        <v>2788609.47</v>
      </c>
      <c r="L100" s="29">
        <v>7964458.7000000002</v>
      </c>
      <c r="M100" s="28">
        <f t="shared" si="41"/>
        <v>10753068.17</v>
      </c>
      <c r="N100" s="22">
        <f t="shared" si="42"/>
        <v>9.9695824317423288E-3</v>
      </c>
      <c r="O100" s="30">
        <f t="shared" si="43"/>
        <v>3.2899622024749687E-3</v>
      </c>
      <c r="P100" s="29">
        <v>3261751.03</v>
      </c>
      <c r="Q100" s="29">
        <v>6571930.9299999997</v>
      </c>
      <c r="R100" s="28">
        <f t="shared" si="44"/>
        <v>9833681.959999999</v>
      </c>
      <c r="S100" s="26">
        <f t="shared" si="45"/>
        <v>9.390774205592714E-3</v>
      </c>
      <c r="T100" s="26">
        <f t="shared" si="46"/>
        <v>3.1928632299015229E-3</v>
      </c>
      <c r="U100" s="26">
        <f t="shared" si="47"/>
        <v>9.0290003904510401E-3</v>
      </c>
      <c r="V100" s="27">
        <f t="shared" si="48"/>
        <v>4.0630501757029681E-4</v>
      </c>
      <c r="W100" s="26">
        <f t="shared" si="49"/>
        <v>1.8781548411185429E-4</v>
      </c>
      <c r="X100" s="25">
        <v>53.416208398811101</v>
      </c>
      <c r="Y100" s="24">
        <f t="shared" si="53"/>
        <v>119684.98380904166</v>
      </c>
      <c r="Z100" s="23">
        <f t="shared" si="54"/>
        <v>5.1829786328663537E-2</v>
      </c>
      <c r="AA100" s="23">
        <f t="shared" si="50"/>
        <v>1.2957446582165886E-3</v>
      </c>
      <c r="AB100" s="23">
        <f t="shared" si="51"/>
        <v>2.5471698113207547E-3</v>
      </c>
      <c r="AC100" s="82">
        <f t="shared" si="52"/>
        <v>2.6682769165483955E-2</v>
      </c>
      <c r="AD100" s="84"/>
      <c r="AE100" s="86"/>
    </row>
    <row r="101" spans="1:32" s="6" customFormat="1" ht="16.149999999999999" customHeight="1" x14ac:dyDescent="0.2">
      <c r="A101" s="34">
        <v>97</v>
      </c>
      <c r="B101" s="33" t="s">
        <v>10</v>
      </c>
      <c r="C101" s="24">
        <v>3684</v>
      </c>
      <c r="D101" s="32">
        <f t="shared" ref="D101:D110" si="55">C101/$C$112</f>
        <v>1.5873166334754909E-3</v>
      </c>
      <c r="E101" s="32">
        <f t="shared" ref="E101:E110" si="56">D101*0.64</f>
        <v>1.0158826454243141E-3</v>
      </c>
      <c r="F101" s="28">
        <v>9525.02</v>
      </c>
      <c r="G101" s="28">
        <v>580</v>
      </c>
      <c r="H101" s="28">
        <f t="shared" ref="H101:H110" si="57">F101+G101</f>
        <v>10105.02</v>
      </c>
      <c r="I101" s="31">
        <f t="shared" ref="I101:I110" si="58">H101/$H$112</f>
        <v>1.0754921502006856E-5</v>
      </c>
      <c r="J101" s="31">
        <f t="shared" ref="J101:J110" si="59">I101*0.33</f>
        <v>3.5491240956622628E-6</v>
      </c>
      <c r="K101" s="29">
        <v>47510</v>
      </c>
      <c r="L101" s="29">
        <v>4350</v>
      </c>
      <c r="M101" s="28">
        <f t="shared" ref="M101:M110" si="60">K101+L101</f>
        <v>51860</v>
      </c>
      <c r="N101" s="22">
        <f t="shared" ref="N101:N110" si="61">M101/$M$112</f>
        <v>4.8081397489192815E-5</v>
      </c>
      <c r="O101" s="30">
        <f t="shared" ref="O101:O110" si="62">N101*0.33</f>
        <v>1.586686117143363E-5</v>
      </c>
      <c r="P101" s="29">
        <v>49600</v>
      </c>
      <c r="Q101" s="29">
        <v>0</v>
      </c>
      <c r="R101" s="28">
        <f t="shared" ref="R101:R110" si="63">P101+Q101</f>
        <v>49600</v>
      </c>
      <c r="S101" s="26">
        <f t="shared" ref="S101:S110" si="64">R101/$R$112</f>
        <v>4.7366022461580468E-5</v>
      </c>
      <c r="T101" s="26">
        <f t="shared" ref="T101:T110" si="65">S101*0.34</f>
        <v>1.6104447636937361E-5</v>
      </c>
      <c r="U101" s="26">
        <f t="shared" ref="U101:U110" si="66">J101+O101+T101</f>
        <v>3.5520432904033257E-5</v>
      </c>
      <c r="V101" s="27">
        <f t="shared" ref="V101:V110" si="67">U101*0.045</f>
        <v>1.5984194806814966E-6</v>
      </c>
      <c r="W101" s="26">
        <f t="shared" ref="W101:W110" si="68">S101*0.02</f>
        <v>9.4732044923160938E-7</v>
      </c>
      <c r="X101" s="25">
        <v>51.540020862115803</v>
      </c>
      <c r="Y101" s="24">
        <f t="shared" si="53"/>
        <v>6471.9515937613551</v>
      </c>
      <c r="Z101" s="23">
        <f t="shared" si="54"/>
        <v>2.802689673829939E-3</v>
      </c>
      <c r="AA101" s="23">
        <f t="shared" ref="AA101:AA110" si="69">Z101*0.025</f>
        <v>7.0067241845748484E-5</v>
      </c>
      <c r="AB101" s="23">
        <f t="shared" ref="AB101:AB110" si="70">0.27/106</f>
        <v>2.5471698113207547E-3</v>
      </c>
      <c r="AC101" s="82">
        <f t="shared" ref="AC101:AC110" si="71">E101+V101+W101+AA101+AB101</f>
        <v>3.6356654385207307E-3</v>
      </c>
      <c r="AD101" s="84"/>
      <c r="AE101" s="86"/>
    </row>
    <row r="102" spans="1:32" s="6" customFormat="1" ht="16.149999999999999" customHeight="1" x14ac:dyDescent="0.2">
      <c r="A102" s="34">
        <v>98</v>
      </c>
      <c r="B102" s="33" t="s">
        <v>9</v>
      </c>
      <c r="C102" s="24">
        <v>15346</v>
      </c>
      <c r="D102" s="32">
        <f t="shared" si="55"/>
        <v>6.6120958353189157E-3</v>
      </c>
      <c r="E102" s="32">
        <f t="shared" si="56"/>
        <v>4.2317413346041064E-3</v>
      </c>
      <c r="F102" s="28">
        <v>9975</v>
      </c>
      <c r="G102" s="28">
        <v>4846</v>
      </c>
      <c r="H102" s="28">
        <f t="shared" si="57"/>
        <v>14821</v>
      </c>
      <c r="I102" s="31">
        <f t="shared" si="58"/>
        <v>1.5774208421284034E-5</v>
      </c>
      <c r="J102" s="31">
        <f t="shared" si="59"/>
        <v>5.2054887790237318E-6</v>
      </c>
      <c r="K102" s="29">
        <v>40558</v>
      </c>
      <c r="L102" s="29">
        <v>36491</v>
      </c>
      <c r="M102" s="28">
        <f t="shared" si="60"/>
        <v>77049</v>
      </c>
      <c r="N102" s="22">
        <f t="shared" si="61"/>
        <v>7.1435086678457715E-5</v>
      </c>
      <c r="O102" s="30">
        <f t="shared" si="62"/>
        <v>2.3573578603891046E-5</v>
      </c>
      <c r="P102" s="29">
        <v>25202.3</v>
      </c>
      <c r="Q102" s="29">
        <v>35748</v>
      </c>
      <c r="R102" s="28">
        <f t="shared" si="63"/>
        <v>60950.3</v>
      </c>
      <c r="S102" s="26">
        <f t="shared" si="64"/>
        <v>5.8205106428227182E-5</v>
      </c>
      <c r="T102" s="26">
        <f t="shared" si="65"/>
        <v>1.9789736185597245E-5</v>
      </c>
      <c r="U102" s="26">
        <f t="shared" si="66"/>
        <v>4.8568803568512024E-5</v>
      </c>
      <c r="V102" s="27">
        <f t="shared" si="67"/>
        <v>2.1855961605830411E-6</v>
      </c>
      <c r="W102" s="26">
        <f t="shared" si="68"/>
        <v>1.1641021285645437E-6</v>
      </c>
      <c r="X102" s="25">
        <v>53.404542909139003</v>
      </c>
      <c r="Y102" s="24">
        <f t="shared" si="53"/>
        <v>22793.391585580961</v>
      </c>
      <c r="Z102" s="23">
        <f t="shared" si="54"/>
        <v>9.870717094060141E-3</v>
      </c>
      <c r="AA102" s="23">
        <f t="shared" si="69"/>
        <v>2.4676792735150353E-4</v>
      </c>
      <c r="AB102" s="23">
        <f t="shared" si="70"/>
        <v>2.5471698113207547E-3</v>
      </c>
      <c r="AC102" s="82">
        <f t="shared" si="71"/>
        <v>7.0290287715655125E-3</v>
      </c>
      <c r="AD102" s="84"/>
      <c r="AE102" s="86"/>
    </row>
    <row r="103" spans="1:32" s="6" customFormat="1" ht="16.149999999999999" customHeight="1" x14ac:dyDescent="0.2">
      <c r="A103" s="34">
        <v>99</v>
      </c>
      <c r="B103" s="33" t="s">
        <v>8</v>
      </c>
      <c r="C103" s="24">
        <v>4191</v>
      </c>
      <c r="D103" s="32">
        <f t="shared" si="55"/>
        <v>1.8057665610466294E-3</v>
      </c>
      <c r="E103" s="32">
        <f t="shared" si="56"/>
        <v>1.1556905990698428E-3</v>
      </c>
      <c r="F103" s="28">
        <v>0</v>
      </c>
      <c r="G103" s="28">
        <v>0</v>
      </c>
      <c r="H103" s="28">
        <f t="shared" si="57"/>
        <v>0</v>
      </c>
      <c r="I103" s="31">
        <f t="shared" si="58"/>
        <v>0</v>
      </c>
      <c r="J103" s="31">
        <f t="shared" si="59"/>
        <v>0</v>
      </c>
      <c r="K103" s="29">
        <v>7110</v>
      </c>
      <c r="L103" s="29">
        <v>0</v>
      </c>
      <c r="M103" s="28">
        <f t="shared" si="60"/>
        <v>7110</v>
      </c>
      <c r="N103" s="22">
        <f t="shared" si="61"/>
        <v>6.5919540329379279E-6</v>
      </c>
      <c r="O103" s="30">
        <f t="shared" si="62"/>
        <v>2.1753448308695161E-6</v>
      </c>
      <c r="P103" s="29">
        <v>0</v>
      </c>
      <c r="Q103" s="29">
        <v>0</v>
      </c>
      <c r="R103" s="28">
        <f t="shared" si="63"/>
        <v>0</v>
      </c>
      <c r="S103" s="26">
        <f t="shared" si="64"/>
        <v>0</v>
      </c>
      <c r="T103" s="26">
        <f t="shared" si="65"/>
        <v>0</v>
      </c>
      <c r="U103" s="26">
        <f t="shared" si="66"/>
        <v>2.1753448308695161E-6</v>
      </c>
      <c r="V103" s="27">
        <f t="shared" si="67"/>
        <v>9.7890517389128227E-8</v>
      </c>
      <c r="W103" s="26">
        <f t="shared" si="68"/>
        <v>0</v>
      </c>
      <c r="X103" s="25">
        <v>49.6852777840841</v>
      </c>
      <c r="Y103" s="24">
        <f t="shared" si="53"/>
        <v>8494.4175174851516</v>
      </c>
      <c r="Z103" s="23">
        <f t="shared" si="54"/>
        <v>3.6785219908635862E-3</v>
      </c>
      <c r="AA103" s="23">
        <f t="shared" si="69"/>
        <v>9.1963049771589655E-5</v>
      </c>
      <c r="AB103" s="23">
        <f t="shared" si="70"/>
        <v>2.5471698113207547E-3</v>
      </c>
      <c r="AC103" s="82">
        <f t="shared" si="71"/>
        <v>3.7949213506795762E-3</v>
      </c>
      <c r="AD103" s="84"/>
      <c r="AE103" s="86"/>
    </row>
    <row r="104" spans="1:32" s="6" customFormat="1" ht="16.149999999999999" customHeight="1" x14ac:dyDescent="0.2">
      <c r="A104" s="34">
        <v>100</v>
      </c>
      <c r="B104" s="33" t="s">
        <v>7</v>
      </c>
      <c r="C104" s="24">
        <v>4049</v>
      </c>
      <c r="D104" s="32">
        <f t="shared" si="55"/>
        <v>1.7445833466184209E-3</v>
      </c>
      <c r="E104" s="32">
        <f t="shared" si="56"/>
        <v>1.1165333418357893E-3</v>
      </c>
      <c r="F104" s="28">
        <v>649683.32999999996</v>
      </c>
      <c r="G104" s="28">
        <v>2312</v>
      </c>
      <c r="H104" s="28">
        <f t="shared" si="57"/>
        <v>651995.32999999996</v>
      </c>
      <c r="I104" s="31">
        <f t="shared" si="58"/>
        <v>6.9392822516185565E-4</v>
      </c>
      <c r="J104" s="31">
        <f t="shared" si="59"/>
        <v>2.2899631430341237E-4</v>
      </c>
      <c r="K104" s="29">
        <v>272783.08</v>
      </c>
      <c r="L104" s="29">
        <v>6525</v>
      </c>
      <c r="M104" s="28">
        <f t="shared" si="60"/>
        <v>279308.08</v>
      </c>
      <c r="N104" s="22">
        <f t="shared" si="61"/>
        <v>2.589572467493881E-4</v>
      </c>
      <c r="O104" s="30">
        <f t="shared" si="62"/>
        <v>8.5455891427298081E-5</v>
      </c>
      <c r="P104" s="29">
        <v>436985.07</v>
      </c>
      <c r="Q104" s="29">
        <v>9340</v>
      </c>
      <c r="R104" s="28">
        <f t="shared" si="63"/>
        <v>446325.07</v>
      </c>
      <c r="S104" s="26">
        <f t="shared" si="64"/>
        <v>4.262226469916628E-4</v>
      </c>
      <c r="T104" s="26">
        <f t="shared" si="65"/>
        <v>1.4491569997716536E-4</v>
      </c>
      <c r="U104" s="26">
        <f t="shared" si="66"/>
        <v>4.593679057078758E-4</v>
      </c>
      <c r="V104" s="27">
        <f t="shared" si="67"/>
        <v>2.0671555756854409E-5</v>
      </c>
      <c r="W104" s="26">
        <f t="shared" si="68"/>
        <v>8.5244529398332567E-6</v>
      </c>
      <c r="X104" s="25">
        <v>54.379222795855398</v>
      </c>
      <c r="Y104" s="24">
        <f t="shared" si="53"/>
        <v>5439.3665165790608</v>
      </c>
      <c r="Z104" s="23">
        <f t="shared" si="54"/>
        <v>2.355526945363398E-3</v>
      </c>
      <c r="AA104" s="23">
        <f t="shared" si="69"/>
        <v>5.888817363408495E-5</v>
      </c>
      <c r="AB104" s="23">
        <f t="shared" si="70"/>
        <v>2.5471698113207547E-3</v>
      </c>
      <c r="AC104" s="82">
        <f t="shared" si="71"/>
        <v>3.7517873354873167E-3</v>
      </c>
      <c r="AD104" s="84"/>
      <c r="AE104" s="86"/>
    </row>
    <row r="105" spans="1:32" s="6" customFormat="1" ht="16.149999999999999" customHeight="1" x14ac:dyDescent="0.2">
      <c r="A105" s="34">
        <v>101</v>
      </c>
      <c r="B105" s="33" t="s">
        <v>6</v>
      </c>
      <c r="C105" s="24">
        <v>69147</v>
      </c>
      <c r="D105" s="32">
        <f t="shared" si="55"/>
        <v>2.9793209352586801E-2</v>
      </c>
      <c r="E105" s="32">
        <f t="shared" si="56"/>
        <v>1.9067653985655554E-2</v>
      </c>
      <c r="F105" s="28">
        <v>5893523.5199999996</v>
      </c>
      <c r="G105" s="28">
        <v>6841442</v>
      </c>
      <c r="H105" s="28">
        <f t="shared" si="57"/>
        <v>12734965.52</v>
      </c>
      <c r="I105" s="31">
        <f t="shared" si="58"/>
        <v>1.3554011223962338E-2</v>
      </c>
      <c r="J105" s="31">
        <f t="shared" si="59"/>
        <v>4.4728237039075719E-3</v>
      </c>
      <c r="K105" s="29">
        <v>8767072.2100000009</v>
      </c>
      <c r="L105" s="29">
        <v>9310325.2899999991</v>
      </c>
      <c r="M105" s="28">
        <f t="shared" si="60"/>
        <v>18077397.5</v>
      </c>
      <c r="N105" s="22">
        <f t="shared" si="61"/>
        <v>1.676024941703896E-2</v>
      </c>
      <c r="O105" s="30">
        <f t="shared" si="62"/>
        <v>5.5308823076228569E-3</v>
      </c>
      <c r="P105" s="29">
        <v>11222257.609999999</v>
      </c>
      <c r="Q105" s="29">
        <v>7642452.0999999996</v>
      </c>
      <c r="R105" s="28">
        <f t="shared" si="63"/>
        <v>18864709.710000001</v>
      </c>
      <c r="S105" s="26">
        <f t="shared" si="64"/>
        <v>1.8015045642239016E-2</v>
      </c>
      <c r="T105" s="26">
        <f t="shared" si="65"/>
        <v>6.1251155183612658E-3</v>
      </c>
      <c r="U105" s="26">
        <f t="shared" si="66"/>
        <v>1.6128821529891695E-2</v>
      </c>
      <c r="V105" s="27">
        <f t="shared" si="67"/>
        <v>7.2579696884512621E-4</v>
      </c>
      <c r="W105" s="26">
        <f t="shared" si="68"/>
        <v>3.6030091284478032E-4</v>
      </c>
      <c r="X105" s="25">
        <v>57.140115403614402</v>
      </c>
      <c r="Y105" s="24">
        <f t="shared" si="53"/>
        <v>65094.930291121491</v>
      </c>
      <c r="Z105" s="23">
        <f t="shared" si="54"/>
        <v>2.8189470564252982E-2</v>
      </c>
      <c r="AA105" s="23">
        <f t="shared" si="69"/>
        <v>7.0473676410632462E-4</v>
      </c>
      <c r="AB105" s="23">
        <f t="shared" si="70"/>
        <v>2.5471698113207547E-3</v>
      </c>
      <c r="AC105" s="82">
        <f t="shared" si="71"/>
        <v>2.340565844277254E-2</v>
      </c>
      <c r="AD105" s="84"/>
      <c r="AE105" s="86"/>
    </row>
    <row r="106" spans="1:32" s="6" customFormat="1" ht="16.149999999999999" customHeight="1" x14ac:dyDescent="0.2">
      <c r="A106" s="34">
        <v>102</v>
      </c>
      <c r="B106" s="33" t="s">
        <v>5</v>
      </c>
      <c r="C106" s="24">
        <v>85460</v>
      </c>
      <c r="D106" s="32">
        <f t="shared" si="55"/>
        <v>3.6821954260807671E-2</v>
      </c>
      <c r="E106" s="32">
        <f t="shared" si="56"/>
        <v>2.356605072691691E-2</v>
      </c>
      <c r="F106" s="28">
        <v>3709443.72</v>
      </c>
      <c r="G106" s="28">
        <v>15715278.09</v>
      </c>
      <c r="H106" s="28">
        <f t="shared" si="57"/>
        <v>19424721.809999999</v>
      </c>
      <c r="I106" s="31">
        <f t="shared" si="58"/>
        <v>2.0674017296835684E-2</v>
      </c>
      <c r="J106" s="31">
        <f t="shared" si="59"/>
        <v>6.8224257079557756E-3</v>
      </c>
      <c r="K106" s="29">
        <v>3833121.11</v>
      </c>
      <c r="L106" s="29">
        <v>16571474.83</v>
      </c>
      <c r="M106" s="28">
        <f t="shared" si="60"/>
        <v>20404595.940000001</v>
      </c>
      <c r="N106" s="22">
        <f t="shared" si="61"/>
        <v>1.8917884458108561E-2</v>
      </c>
      <c r="O106" s="30">
        <f t="shared" si="62"/>
        <v>6.2429018711758254E-3</v>
      </c>
      <c r="P106" s="29">
        <v>3556475.68</v>
      </c>
      <c r="Q106" s="29">
        <v>14387359.310000001</v>
      </c>
      <c r="R106" s="28">
        <f t="shared" si="63"/>
        <v>17943834.990000002</v>
      </c>
      <c r="S106" s="26">
        <f t="shared" si="64"/>
        <v>1.7135646999661969E-2</v>
      </c>
      <c r="T106" s="26">
        <f t="shared" si="65"/>
        <v>5.82611997988507E-3</v>
      </c>
      <c r="U106" s="26">
        <f t="shared" si="66"/>
        <v>1.8891447559016672E-2</v>
      </c>
      <c r="V106" s="27">
        <f t="shared" si="67"/>
        <v>8.5011514015575021E-4</v>
      </c>
      <c r="W106" s="26">
        <f t="shared" si="68"/>
        <v>3.427129399932394E-4</v>
      </c>
      <c r="X106" s="25">
        <v>54.517075111596697</v>
      </c>
      <c r="Y106" s="24">
        <f t="shared" si="53"/>
        <v>113090.40279620489</v>
      </c>
      <c r="Z106" s="23">
        <f t="shared" si="54"/>
        <v>4.8973991775791897E-2</v>
      </c>
      <c r="AA106" s="23">
        <f t="shared" si="69"/>
        <v>1.2243497943947976E-3</v>
      </c>
      <c r="AB106" s="23">
        <f t="shared" si="70"/>
        <v>2.5471698113207547E-3</v>
      </c>
      <c r="AC106" s="82">
        <f t="shared" si="71"/>
        <v>2.853039841278145E-2</v>
      </c>
      <c r="AD106" s="84"/>
      <c r="AE106" s="86"/>
    </row>
    <row r="107" spans="1:32" s="6" customFormat="1" ht="16.149999999999999" customHeight="1" x14ac:dyDescent="0.2">
      <c r="A107" s="34">
        <v>103</v>
      </c>
      <c r="B107" s="35" t="s">
        <v>4</v>
      </c>
      <c r="C107" s="24">
        <v>3451</v>
      </c>
      <c r="D107" s="32">
        <f t="shared" si="55"/>
        <v>1.4869244576883602E-3</v>
      </c>
      <c r="E107" s="32">
        <f t="shared" si="56"/>
        <v>9.5163165292055062E-4</v>
      </c>
      <c r="F107" s="28">
        <v>10293.5</v>
      </c>
      <c r="G107" s="28">
        <v>1460</v>
      </c>
      <c r="H107" s="28">
        <f t="shared" si="57"/>
        <v>11753.5</v>
      </c>
      <c r="I107" s="31">
        <f t="shared" si="58"/>
        <v>1.2509423026756758E-5</v>
      </c>
      <c r="J107" s="31">
        <f t="shared" si="59"/>
        <v>4.1281095988297304E-6</v>
      </c>
      <c r="K107" s="29">
        <v>7060</v>
      </c>
      <c r="L107" s="29">
        <v>4830</v>
      </c>
      <c r="M107" s="28">
        <f t="shared" si="60"/>
        <v>11890</v>
      </c>
      <c r="N107" s="22">
        <f t="shared" si="61"/>
        <v>1.1023675590946829E-5</v>
      </c>
      <c r="O107" s="30">
        <f t="shared" si="62"/>
        <v>3.6378129450124539E-6</v>
      </c>
      <c r="P107" s="29">
        <v>11224.94</v>
      </c>
      <c r="Q107" s="29">
        <v>8258</v>
      </c>
      <c r="R107" s="28">
        <f t="shared" si="63"/>
        <v>19482.940000000002</v>
      </c>
      <c r="S107" s="26">
        <f t="shared" si="64"/>
        <v>1.8605430920516625E-5</v>
      </c>
      <c r="T107" s="26">
        <f t="shared" si="65"/>
        <v>6.325846512975653E-6</v>
      </c>
      <c r="U107" s="26">
        <f t="shared" si="66"/>
        <v>1.4091769056817836E-5</v>
      </c>
      <c r="V107" s="27">
        <f t="shared" si="67"/>
        <v>6.3412960755680265E-7</v>
      </c>
      <c r="W107" s="26">
        <f t="shared" si="68"/>
        <v>3.7210861841033249E-7</v>
      </c>
      <c r="X107" s="25">
        <v>51.462046075133301</v>
      </c>
      <c r="Y107" s="24">
        <f t="shared" si="53"/>
        <v>6101.8031416304957</v>
      </c>
      <c r="Z107" s="23">
        <f t="shared" si="54"/>
        <v>2.6423962554472506E-3</v>
      </c>
      <c r="AA107" s="23">
        <f t="shared" si="69"/>
        <v>6.6059906386181264E-5</v>
      </c>
      <c r="AB107" s="23">
        <f t="shared" si="70"/>
        <v>2.5471698113207547E-3</v>
      </c>
      <c r="AC107" s="82">
        <f t="shared" si="71"/>
        <v>3.5658676088534537E-3</v>
      </c>
      <c r="AD107" s="84"/>
      <c r="AE107" s="86"/>
    </row>
    <row r="108" spans="1:32" s="6" customFormat="1" ht="16.149999999999999" customHeight="1" x14ac:dyDescent="0.2">
      <c r="A108" s="34">
        <v>104</v>
      </c>
      <c r="B108" s="33" t="s">
        <v>3</v>
      </c>
      <c r="C108" s="24">
        <v>16350</v>
      </c>
      <c r="D108" s="32">
        <f t="shared" si="55"/>
        <v>7.0446870133887831E-3</v>
      </c>
      <c r="E108" s="32">
        <f t="shared" si="56"/>
        <v>4.5085996885688212E-3</v>
      </c>
      <c r="F108" s="28">
        <v>0</v>
      </c>
      <c r="G108" s="28">
        <v>0</v>
      </c>
      <c r="H108" s="28">
        <f t="shared" si="57"/>
        <v>0</v>
      </c>
      <c r="I108" s="31">
        <f t="shared" si="58"/>
        <v>0</v>
      </c>
      <c r="J108" s="31">
        <f t="shared" si="59"/>
        <v>0</v>
      </c>
      <c r="K108" s="29">
        <v>0</v>
      </c>
      <c r="L108" s="29">
        <v>0</v>
      </c>
      <c r="M108" s="28">
        <f t="shared" si="60"/>
        <v>0</v>
      </c>
      <c r="N108" s="22">
        <f t="shared" si="61"/>
        <v>0</v>
      </c>
      <c r="O108" s="30">
        <f t="shared" si="62"/>
        <v>0</v>
      </c>
      <c r="P108" s="29">
        <v>0</v>
      </c>
      <c r="Q108" s="29">
        <v>50000</v>
      </c>
      <c r="R108" s="28">
        <f t="shared" si="63"/>
        <v>50000</v>
      </c>
      <c r="S108" s="26">
        <f t="shared" si="64"/>
        <v>4.7748006513689989E-5</v>
      </c>
      <c r="T108" s="26">
        <f t="shared" si="65"/>
        <v>1.6234322214654596E-5</v>
      </c>
      <c r="U108" s="26">
        <f t="shared" si="66"/>
        <v>1.6234322214654596E-5</v>
      </c>
      <c r="V108" s="27">
        <f t="shared" si="67"/>
        <v>7.3054449965945686E-7</v>
      </c>
      <c r="W108" s="26">
        <f t="shared" si="68"/>
        <v>9.5496013027379977E-7</v>
      </c>
      <c r="X108" s="25">
        <v>49.328247322259301</v>
      </c>
      <c r="Y108" s="24">
        <f t="shared" si="53"/>
        <v>33988.497554522372</v>
      </c>
      <c r="Z108" s="23">
        <f t="shared" si="54"/>
        <v>1.4718776824115804E-2</v>
      </c>
      <c r="AA108" s="23">
        <f t="shared" si="69"/>
        <v>3.6796942060289512E-4</v>
      </c>
      <c r="AB108" s="23">
        <f t="shared" si="70"/>
        <v>2.5471698113207547E-3</v>
      </c>
      <c r="AC108" s="82">
        <f t="shared" si="71"/>
        <v>7.4254244251224051E-3</v>
      </c>
      <c r="AD108" s="84"/>
      <c r="AE108" s="86"/>
    </row>
    <row r="109" spans="1:32" s="6" customFormat="1" ht="16.149999999999999" customHeight="1" x14ac:dyDescent="0.2">
      <c r="A109" s="34">
        <v>105</v>
      </c>
      <c r="B109" s="35" t="s">
        <v>2</v>
      </c>
      <c r="C109" s="24">
        <v>3293</v>
      </c>
      <c r="D109" s="32">
        <f t="shared" si="55"/>
        <v>1.4188473599442974E-3</v>
      </c>
      <c r="E109" s="32">
        <f t="shared" si="56"/>
        <v>9.0806231036435038E-4</v>
      </c>
      <c r="F109" s="28">
        <v>122737.15</v>
      </c>
      <c r="G109" s="28">
        <v>540</v>
      </c>
      <c r="H109" s="28">
        <f t="shared" si="57"/>
        <v>123277.15</v>
      </c>
      <c r="I109" s="31">
        <f t="shared" si="58"/>
        <v>1.3120568502003206E-4</v>
      </c>
      <c r="J109" s="31">
        <f t="shared" si="59"/>
        <v>4.3297876056610585E-5</v>
      </c>
      <c r="K109" s="29">
        <v>422903</v>
      </c>
      <c r="L109" s="29">
        <v>0</v>
      </c>
      <c r="M109" s="28">
        <f t="shared" si="60"/>
        <v>422903</v>
      </c>
      <c r="N109" s="22">
        <f t="shared" si="61"/>
        <v>3.9208961130682822E-4</v>
      </c>
      <c r="O109" s="30">
        <f t="shared" si="62"/>
        <v>1.2938957173125331E-4</v>
      </c>
      <c r="P109" s="29">
        <v>98594</v>
      </c>
      <c r="Q109" s="29">
        <v>0</v>
      </c>
      <c r="R109" s="28">
        <f t="shared" si="63"/>
        <v>98594</v>
      </c>
      <c r="S109" s="26">
        <f t="shared" si="64"/>
        <v>9.4153339084215016E-5</v>
      </c>
      <c r="T109" s="26">
        <f t="shared" si="65"/>
        <v>3.2012135288633104E-5</v>
      </c>
      <c r="U109" s="26">
        <f t="shared" si="66"/>
        <v>2.04699583076497E-4</v>
      </c>
      <c r="V109" s="27">
        <f t="shared" si="67"/>
        <v>9.2114812384423644E-6</v>
      </c>
      <c r="W109" s="26">
        <f t="shared" si="68"/>
        <v>1.8830667816843005E-6</v>
      </c>
      <c r="X109" s="25">
        <v>55.812858213195398</v>
      </c>
      <c r="Y109" s="24">
        <f t="shared" si="53"/>
        <v>3736.3953508147615</v>
      </c>
      <c r="Z109" s="23">
        <f t="shared" si="54"/>
        <v>1.6180523780754445E-3</v>
      </c>
      <c r="AA109" s="23">
        <f t="shared" si="69"/>
        <v>4.0451309451886116E-5</v>
      </c>
      <c r="AB109" s="23">
        <f t="shared" si="70"/>
        <v>2.5471698113207547E-3</v>
      </c>
      <c r="AC109" s="82">
        <f t="shared" si="71"/>
        <v>3.5067779791571178E-3</v>
      </c>
      <c r="AD109" s="84"/>
      <c r="AE109" s="86"/>
    </row>
    <row r="110" spans="1:32" s="6" customFormat="1" ht="16.149999999999999" customHeight="1" x14ac:dyDescent="0.2">
      <c r="A110" s="34">
        <v>106</v>
      </c>
      <c r="B110" s="33" t="s">
        <v>1</v>
      </c>
      <c r="C110" s="24">
        <v>2215</v>
      </c>
      <c r="D110" s="32">
        <f t="shared" si="55"/>
        <v>9.5437197153860269E-4</v>
      </c>
      <c r="E110" s="32">
        <f t="shared" si="56"/>
        <v>6.1079806178470579E-4</v>
      </c>
      <c r="F110" s="28">
        <v>161221.79999999999</v>
      </c>
      <c r="G110" s="28">
        <v>17800</v>
      </c>
      <c r="H110" s="28">
        <f t="shared" si="57"/>
        <v>179021.8</v>
      </c>
      <c r="I110" s="31">
        <f t="shared" si="58"/>
        <v>1.905355364114045E-4</v>
      </c>
      <c r="J110" s="31">
        <f t="shared" si="59"/>
        <v>6.2876727015763494E-5</v>
      </c>
      <c r="K110" s="29">
        <v>561929</v>
      </c>
      <c r="L110" s="29">
        <v>46236</v>
      </c>
      <c r="M110" s="28">
        <f t="shared" si="60"/>
        <v>608165</v>
      </c>
      <c r="N110" s="22">
        <f t="shared" si="61"/>
        <v>5.6385312580051964E-4</v>
      </c>
      <c r="O110" s="30">
        <f t="shared" si="62"/>
        <v>1.8607153151417149E-4</v>
      </c>
      <c r="P110" s="29">
        <v>448928.5</v>
      </c>
      <c r="Q110" s="29">
        <v>59557</v>
      </c>
      <c r="R110" s="28">
        <f t="shared" si="63"/>
        <v>508485.5</v>
      </c>
      <c r="S110" s="26">
        <f t="shared" si="64"/>
        <v>4.8558337932233823E-4</v>
      </c>
      <c r="T110" s="26">
        <f t="shared" si="65"/>
        <v>1.65098348969595E-4</v>
      </c>
      <c r="U110" s="26">
        <f t="shared" si="66"/>
        <v>4.1404660749953001E-4</v>
      </c>
      <c r="V110" s="27">
        <f t="shared" si="67"/>
        <v>1.863209733747885E-5</v>
      </c>
      <c r="W110" s="26">
        <f t="shared" si="68"/>
        <v>9.7116675864467646E-6</v>
      </c>
      <c r="X110" s="25">
        <v>54.357342749490201</v>
      </c>
      <c r="Y110" s="24">
        <f t="shared" si="53"/>
        <v>2982.654533918409</v>
      </c>
      <c r="Z110" s="23">
        <f t="shared" si="54"/>
        <v>1.2916436320187068E-3</v>
      </c>
      <c r="AA110" s="23">
        <f t="shared" si="69"/>
        <v>3.2291090800467669E-5</v>
      </c>
      <c r="AB110" s="23">
        <f t="shared" si="70"/>
        <v>2.5471698113207547E-3</v>
      </c>
      <c r="AC110" s="82">
        <f t="shared" si="71"/>
        <v>3.2186027288298538E-3</v>
      </c>
      <c r="AD110" s="84"/>
      <c r="AE110" s="86"/>
    </row>
    <row r="111" spans="1:32" s="6" customFormat="1" ht="16.149999999999999" customHeight="1" x14ac:dyDescent="0.2">
      <c r="O111" s="20"/>
      <c r="P111" s="20"/>
      <c r="Q111" s="20"/>
      <c r="R111" s="20"/>
      <c r="S111" s="20"/>
      <c r="T111" s="20"/>
      <c r="X111" s="19"/>
      <c r="Y111" s="18"/>
      <c r="AD111" s="84"/>
      <c r="AE111" s="84"/>
      <c r="AF111" s="84"/>
    </row>
    <row r="112" spans="1:32" s="6" customFormat="1" ht="16.149999999999999" customHeight="1" x14ac:dyDescent="0.2">
      <c r="B112" s="17" t="s">
        <v>0</v>
      </c>
      <c r="C112" s="10">
        <f t="shared" ref="C112:AC112" si="72">SUM(C5:C110)</f>
        <v>2320898</v>
      </c>
      <c r="D112" s="9">
        <f t="shared" si="72"/>
        <v>1</v>
      </c>
      <c r="E112" s="8">
        <f t="shared" si="72"/>
        <v>0.64000000000000012</v>
      </c>
      <c r="F112" s="10">
        <f t="shared" si="72"/>
        <v>541227892.30000007</v>
      </c>
      <c r="G112" s="10">
        <f t="shared" si="72"/>
        <v>398343818.94999993</v>
      </c>
      <c r="H112" s="10">
        <f t="shared" si="72"/>
        <v>939571711.24999988</v>
      </c>
      <c r="I112" s="9">
        <f t="shared" si="72"/>
        <v>1.0000000000000002</v>
      </c>
      <c r="J112" s="15">
        <f t="shared" si="72"/>
        <v>0.3299999999999999</v>
      </c>
      <c r="K112" s="10">
        <f t="shared" si="72"/>
        <v>635943264.55000007</v>
      </c>
      <c r="L112" s="10">
        <f t="shared" si="72"/>
        <v>442644353.69999999</v>
      </c>
      <c r="M112" s="10">
        <f t="shared" si="72"/>
        <v>1078587618.2499998</v>
      </c>
      <c r="N112" s="9">
        <f t="shared" si="72"/>
        <v>1.0000000000000002</v>
      </c>
      <c r="O112" s="15">
        <f t="shared" si="72"/>
        <v>0.33000000000000018</v>
      </c>
      <c r="P112" s="16">
        <f t="shared" si="72"/>
        <v>667567104.69999993</v>
      </c>
      <c r="Q112" s="16">
        <f t="shared" si="72"/>
        <v>379597031.58000004</v>
      </c>
      <c r="R112" s="16">
        <f t="shared" si="72"/>
        <v>1047164136.2800002</v>
      </c>
      <c r="S112" s="9">
        <f t="shared" si="72"/>
        <v>0.99999999999999978</v>
      </c>
      <c r="T112" s="15">
        <f t="shared" si="72"/>
        <v>0.34</v>
      </c>
      <c r="U112" s="14">
        <f t="shared" si="72"/>
        <v>1.0000000000000004</v>
      </c>
      <c r="V112" s="13">
        <f t="shared" si="72"/>
        <v>4.4999999999999998E-2</v>
      </c>
      <c r="W112" s="12">
        <f t="shared" si="72"/>
        <v>2.0000000000000004E-2</v>
      </c>
      <c r="X112" s="11">
        <f>SUM(X5:X110)</f>
        <v>5655.0866771990095</v>
      </c>
      <c r="Y112" s="10">
        <f>SUM(Y5:Y110)</f>
        <v>2309193.0777042778</v>
      </c>
      <c r="Z112" s="9">
        <f t="shared" si="72"/>
        <v>0.99999999999999989</v>
      </c>
      <c r="AA112" s="8">
        <f t="shared" si="72"/>
        <v>2.4999999999999988E-2</v>
      </c>
      <c r="AB112" s="8">
        <f t="shared" si="72"/>
        <v>0.26999999999999952</v>
      </c>
      <c r="AC112" s="7">
        <f t="shared" si="72"/>
        <v>1.0000000000000002</v>
      </c>
    </row>
    <row r="113" spans="3:28" x14ac:dyDescent="0.25">
      <c r="C113" s="55" t="s">
        <v>137</v>
      </c>
      <c r="D113" s="56"/>
      <c r="E113" s="56"/>
      <c r="F113" s="56"/>
      <c r="G113" s="56"/>
      <c r="H113" s="56"/>
      <c r="I113" s="5"/>
    </row>
    <row r="114" spans="3:28" x14ac:dyDescent="0.25">
      <c r="C114" s="5" t="s">
        <v>342</v>
      </c>
      <c r="D114" s="5"/>
      <c r="E114" s="5"/>
      <c r="F114" s="5"/>
      <c r="G114" s="5"/>
      <c r="H114" s="5"/>
      <c r="I114" s="5"/>
    </row>
    <row r="115" spans="3:28" x14ac:dyDescent="0.25">
      <c r="C115" s="5" t="s">
        <v>138</v>
      </c>
      <c r="D115" s="5"/>
      <c r="E115" s="5"/>
      <c r="F115" s="5"/>
      <c r="G115" s="5"/>
      <c r="H115" s="5"/>
    </row>
    <row r="118" spans="3:28" x14ac:dyDescent="0.25">
      <c r="E118" s="4"/>
      <c r="V118" s="3">
        <f>V112+E118</f>
        <v>4.4999999999999998E-2</v>
      </c>
      <c r="W118" s="3">
        <f>W112+V118</f>
        <v>6.5000000000000002E-2</v>
      </c>
      <c r="AA118" s="3">
        <f>W118+AA112</f>
        <v>0.09</v>
      </c>
      <c r="AB118" s="2">
        <f>AA118+AB112</f>
        <v>0.35999999999999954</v>
      </c>
    </row>
  </sheetData>
  <mergeCells count="8">
    <mergeCell ref="C1:AC1"/>
    <mergeCell ref="C3:E3"/>
    <mergeCell ref="F3:J3"/>
    <mergeCell ref="K3:O3"/>
    <mergeCell ref="P3:T3"/>
    <mergeCell ref="U3:V3"/>
    <mergeCell ref="X3:AA3"/>
    <mergeCell ref="AC3:AC4"/>
  </mergeCells>
  <pageMargins left="0.19685039370078741" right="0.23622047244094491" top="0.27559055118110237" bottom="0.27559055118110237" header="0.19685039370078741" footer="0.19685039370078741"/>
  <pageSetup paperSize="5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1"/>
  <sheetViews>
    <sheetView zoomScaleNormal="100" workbookViewId="0">
      <pane xSplit="4" ySplit="4" topLeftCell="E74" activePane="bottomRight" state="frozen"/>
      <selection activeCell="T115" sqref="T115"/>
      <selection pane="topRight" activeCell="T115" sqref="T115"/>
      <selection pane="bottomLeft" activeCell="T115" sqref="T115"/>
      <selection pane="bottomRight" activeCell="D1" sqref="D1:AD1"/>
    </sheetView>
  </sheetViews>
  <sheetFormatPr baseColWidth="10" defaultRowHeight="15" x14ac:dyDescent="0.25"/>
  <cols>
    <col min="2" max="2" width="3.42578125" bestFit="1" customWidth="1"/>
    <col min="3" max="3" width="18" customWidth="1"/>
    <col min="6" max="6" width="13.140625" customWidth="1"/>
    <col min="10" max="10" width="12" customWidth="1"/>
    <col min="17" max="17" width="13.42578125" customWidth="1"/>
    <col min="18" max="18" width="13.140625" customWidth="1"/>
    <col min="19" max="19" width="14" customWidth="1"/>
    <col min="26" max="26" width="14.5703125" bestFit="1" customWidth="1"/>
    <col min="27" max="27" width="12.140625" bestFit="1" customWidth="1"/>
    <col min="28" max="29" width="12" bestFit="1" customWidth="1"/>
    <col min="30" max="33" width="13.5703125" customWidth="1"/>
    <col min="34" max="38" width="0" hidden="1" customWidth="1"/>
    <col min="39" max="39" width="12.42578125" hidden="1" customWidth="1"/>
    <col min="40" max="40" width="12.5703125" hidden="1" customWidth="1"/>
    <col min="41" max="41" width="39.7109375" hidden="1" customWidth="1"/>
    <col min="42" max="42" width="0" hidden="1" customWidth="1"/>
    <col min="261" max="261" width="3.42578125" bestFit="1" customWidth="1"/>
    <col min="262" max="262" width="18" customWidth="1"/>
    <col min="265" max="265" width="13.140625" customWidth="1"/>
    <col min="269" max="269" width="12" customWidth="1"/>
    <col min="276" max="276" width="13.42578125" customWidth="1"/>
    <col min="277" max="277" width="13.140625" customWidth="1"/>
    <col min="278" max="278" width="14" customWidth="1"/>
    <col min="286" max="286" width="13.7109375" customWidth="1"/>
    <col min="290" max="290" width="13.5703125" customWidth="1"/>
    <col min="517" max="517" width="3.42578125" bestFit="1" customWidth="1"/>
    <col min="518" max="518" width="18" customWidth="1"/>
    <col min="521" max="521" width="13.140625" customWidth="1"/>
    <col min="525" max="525" width="12" customWidth="1"/>
    <col min="532" max="532" width="13.42578125" customWidth="1"/>
    <col min="533" max="533" width="13.140625" customWidth="1"/>
    <col min="534" max="534" width="14" customWidth="1"/>
    <col min="542" max="542" width="13.7109375" customWidth="1"/>
    <col min="546" max="546" width="13.5703125" customWidth="1"/>
    <col min="773" max="773" width="3.42578125" bestFit="1" customWidth="1"/>
    <col min="774" max="774" width="18" customWidth="1"/>
    <col min="777" max="777" width="13.140625" customWidth="1"/>
    <col min="781" max="781" width="12" customWidth="1"/>
    <col min="788" max="788" width="13.42578125" customWidth="1"/>
    <col min="789" max="789" width="13.140625" customWidth="1"/>
    <col min="790" max="790" width="14" customWidth="1"/>
    <col min="798" max="798" width="13.7109375" customWidth="1"/>
    <col min="802" max="802" width="13.5703125" customWidth="1"/>
    <col min="1029" max="1029" width="3.42578125" bestFit="1" customWidth="1"/>
    <col min="1030" max="1030" width="18" customWidth="1"/>
    <col min="1033" max="1033" width="13.140625" customWidth="1"/>
    <col min="1037" max="1037" width="12" customWidth="1"/>
    <col min="1044" max="1044" width="13.42578125" customWidth="1"/>
    <col min="1045" max="1045" width="13.140625" customWidth="1"/>
    <col min="1046" max="1046" width="14" customWidth="1"/>
    <col min="1054" max="1054" width="13.7109375" customWidth="1"/>
    <col min="1058" max="1058" width="13.5703125" customWidth="1"/>
    <col min="1285" max="1285" width="3.42578125" bestFit="1" customWidth="1"/>
    <col min="1286" max="1286" width="18" customWidth="1"/>
    <col min="1289" max="1289" width="13.140625" customWidth="1"/>
    <col min="1293" max="1293" width="12" customWidth="1"/>
    <col min="1300" max="1300" width="13.42578125" customWidth="1"/>
    <col min="1301" max="1301" width="13.140625" customWidth="1"/>
    <col min="1302" max="1302" width="14" customWidth="1"/>
    <col min="1310" max="1310" width="13.7109375" customWidth="1"/>
    <col min="1314" max="1314" width="13.5703125" customWidth="1"/>
    <col min="1541" max="1541" width="3.42578125" bestFit="1" customWidth="1"/>
    <col min="1542" max="1542" width="18" customWidth="1"/>
    <col min="1545" max="1545" width="13.140625" customWidth="1"/>
    <col min="1549" max="1549" width="12" customWidth="1"/>
    <col min="1556" max="1556" width="13.42578125" customWidth="1"/>
    <col min="1557" max="1557" width="13.140625" customWidth="1"/>
    <col min="1558" max="1558" width="14" customWidth="1"/>
    <col min="1566" max="1566" width="13.7109375" customWidth="1"/>
    <col min="1570" max="1570" width="13.5703125" customWidth="1"/>
    <col min="1797" max="1797" width="3.42578125" bestFit="1" customWidth="1"/>
    <col min="1798" max="1798" width="18" customWidth="1"/>
    <col min="1801" max="1801" width="13.140625" customWidth="1"/>
    <col min="1805" max="1805" width="12" customWidth="1"/>
    <col min="1812" max="1812" width="13.42578125" customWidth="1"/>
    <col min="1813" max="1813" width="13.140625" customWidth="1"/>
    <col min="1814" max="1814" width="14" customWidth="1"/>
    <col min="1822" max="1822" width="13.7109375" customWidth="1"/>
    <col min="1826" max="1826" width="13.5703125" customWidth="1"/>
    <col min="2053" max="2053" width="3.42578125" bestFit="1" customWidth="1"/>
    <col min="2054" max="2054" width="18" customWidth="1"/>
    <col min="2057" max="2057" width="13.140625" customWidth="1"/>
    <col min="2061" max="2061" width="12" customWidth="1"/>
    <col min="2068" max="2068" width="13.42578125" customWidth="1"/>
    <col min="2069" max="2069" width="13.140625" customWidth="1"/>
    <col min="2070" max="2070" width="14" customWidth="1"/>
    <col min="2078" max="2078" width="13.7109375" customWidth="1"/>
    <col min="2082" max="2082" width="13.5703125" customWidth="1"/>
    <col min="2309" max="2309" width="3.42578125" bestFit="1" customWidth="1"/>
    <col min="2310" max="2310" width="18" customWidth="1"/>
    <col min="2313" max="2313" width="13.140625" customWidth="1"/>
    <col min="2317" max="2317" width="12" customWidth="1"/>
    <col min="2324" max="2324" width="13.42578125" customWidth="1"/>
    <col min="2325" max="2325" width="13.140625" customWidth="1"/>
    <col min="2326" max="2326" width="14" customWidth="1"/>
    <col min="2334" max="2334" width="13.7109375" customWidth="1"/>
    <col min="2338" max="2338" width="13.5703125" customWidth="1"/>
    <col min="2565" max="2565" width="3.42578125" bestFit="1" customWidth="1"/>
    <col min="2566" max="2566" width="18" customWidth="1"/>
    <col min="2569" max="2569" width="13.140625" customWidth="1"/>
    <col min="2573" max="2573" width="12" customWidth="1"/>
    <col min="2580" max="2580" width="13.42578125" customWidth="1"/>
    <col min="2581" max="2581" width="13.140625" customWidth="1"/>
    <col min="2582" max="2582" width="14" customWidth="1"/>
    <col min="2590" max="2590" width="13.7109375" customWidth="1"/>
    <col min="2594" max="2594" width="13.5703125" customWidth="1"/>
    <col min="2821" max="2821" width="3.42578125" bestFit="1" customWidth="1"/>
    <col min="2822" max="2822" width="18" customWidth="1"/>
    <col min="2825" max="2825" width="13.140625" customWidth="1"/>
    <col min="2829" max="2829" width="12" customWidth="1"/>
    <col min="2836" max="2836" width="13.42578125" customWidth="1"/>
    <col min="2837" max="2837" width="13.140625" customWidth="1"/>
    <col min="2838" max="2838" width="14" customWidth="1"/>
    <col min="2846" max="2846" width="13.7109375" customWidth="1"/>
    <col min="2850" max="2850" width="13.5703125" customWidth="1"/>
    <col min="3077" max="3077" width="3.42578125" bestFit="1" customWidth="1"/>
    <col min="3078" max="3078" width="18" customWidth="1"/>
    <col min="3081" max="3081" width="13.140625" customWidth="1"/>
    <col min="3085" max="3085" width="12" customWidth="1"/>
    <col min="3092" max="3092" width="13.42578125" customWidth="1"/>
    <col min="3093" max="3093" width="13.140625" customWidth="1"/>
    <col min="3094" max="3094" width="14" customWidth="1"/>
    <col min="3102" max="3102" width="13.7109375" customWidth="1"/>
    <col min="3106" max="3106" width="13.5703125" customWidth="1"/>
    <col min="3333" max="3333" width="3.42578125" bestFit="1" customWidth="1"/>
    <col min="3334" max="3334" width="18" customWidth="1"/>
    <col min="3337" max="3337" width="13.140625" customWidth="1"/>
    <col min="3341" max="3341" width="12" customWidth="1"/>
    <col min="3348" max="3348" width="13.42578125" customWidth="1"/>
    <col min="3349" max="3349" width="13.140625" customWidth="1"/>
    <col min="3350" max="3350" width="14" customWidth="1"/>
    <col min="3358" max="3358" width="13.7109375" customWidth="1"/>
    <col min="3362" max="3362" width="13.5703125" customWidth="1"/>
    <col min="3589" max="3589" width="3.42578125" bestFit="1" customWidth="1"/>
    <col min="3590" max="3590" width="18" customWidth="1"/>
    <col min="3593" max="3593" width="13.140625" customWidth="1"/>
    <col min="3597" max="3597" width="12" customWidth="1"/>
    <col min="3604" max="3604" width="13.42578125" customWidth="1"/>
    <col min="3605" max="3605" width="13.140625" customWidth="1"/>
    <col min="3606" max="3606" width="14" customWidth="1"/>
    <col min="3614" max="3614" width="13.7109375" customWidth="1"/>
    <col min="3618" max="3618" width="13.5703125" customWidth="1"/>
    <col min="3845" max="3845" width="3.42578125" bestFit="1" customWidth="1"/>
    <col min="3846" max="3846" width="18" customWidth="1"/>
    <col min="3849" max="3849" width="13.140625" customWidth="1"/>
    <col min="3853" max="3853" width="12" customWidth="1"/>
    <col min="3860" max="3860" width="13.42578125" customWidth="1"/>
    <col min="3861" max="3861" width="13.140625" customWidth="1"/>
    <col min="3862" max="3862" width="14" customWidth="1"/>
    <col min="3870" max="3870" width="13.7109375" customWidth="1"/>
    <col min="3874" max="3874" width="13.5703125" customWidth="1"/>
    <col min="4101" max="4101" width="3.42578125" bestFit="1" customWidth="1"/>
    <col min="4102" max="4102" width="18" customWidth="1"/>
    <col min="4105" max="4105" width="13.140625" customWidth="1"/>
    <col min="4109" max="4109" width="12" customWidth="1"/>
    <col min="4116" max="4116" width="13.42578125" customWidth="1"/>
    <col min="4117" max="4117" width="13.140625" customWidth="1"/>
    <col min="4118" max="4118" width="14" customWidth="1"/>
    <col min="4126" max="4126" width="13.7109375" customWidth="1"/>
    <col min="4130" max="4130" width="13.5703125" customWidth="1"/>
    <col min="4357" max="4357" width="3.42578125" bestFit="1" customWidth="1"/>
    <col min="4358" max="4358" width="18" customWidth="1"/>
    <col min="4361" max="4361" width="13.140625" customWidth="1"/>
    <col min="4365" max="4365" width="12" customWidth="1"/>
    <col min="4372" max="4372" width="13.42578125" customWidth="1"/>
    <col min="4373" max="4373" width="13.140625" customWidth="1"/>
    <col min="4374" max="4374" width="14" customWidth="1"/>
    <col min="4382" max="4382" width="13.7109375" customWidth="1"/>
    <col min="4386" max="4386" width="13.5703125" customWidth="1"/>
    <col min="4613" max="4613" width="3.42578125" bestFit="1" customWidth="1"/>
    <col min="4614" max="4614" width="18" customWidth="1"/>
    <col min="4617" max="4617" width="13.140625" customWidth="1"/>
    <col min="4621" max="4621" width="12" customWidth="1"/>
    <col min="4628" max="4628" width="13.42578125" customWidth="1"/>
    <col min="4629" max="4629" width="13.140625" customWidth="1"/>
    <col min="4630" max="4630" width="14" customWidth="1"/>
    <col min="4638" max="4638" width="13.7109375" customWidth="1"/>
    <col min="4642" max="4642" width="13.5703125" customWidth="1"/>
    <col min="4869" max="4869" width="3.42578125" bestFit="1" customWidth="1"/>
    <col min="4870" max="4870" width="18" customWidth="1"/>
    <col min="4873" max="4873" width="13.140625" customWidth="1"/>
    <col min="4877" max="4877" width="12" customWidth="1"/>
    <col min="4884" max="4884" width="13.42578125" customWidth="1"/>
    <col min="4885" max="4885" width="13.140625" customWidth="1"/>
    <col min="4886" max="4886" width="14" customWidth="1"/>
    <col min="4894" max="4894" width="13.7109375" customWidth="1"/>
    <col min="4898" max="4898" width="13.5703125" customWidth="1"/>
    <col min="5125" max="5125" width="3.42578125" bestFit="1" customWidth="1"/>
    <col min="5126" max="5126" width="18" customWidth="1"/>
    <col min="5129" max="5129" width="13.140625" customWidth="1"/>
    <col min="5133" max="5133" width="12" customWidth="1"/>
    <col min="5140" max="5140" width="13.42578125" customWidth="1"/>
    <col min="5141" max="5141" width="13.140625" customWidth="1"/>
    <col min="5142" max="5142" width="14" customWidth="1"/>
    <col min="5150" max="5150" width="13.7109375" customWidth="1"/>
    <col min="5154" max="5154" width="13.5703125" customWidth="1"/>
    <col min="5381" max="5381" width="3.42578125" bestFit="1" customWidth="1"/>
    <col min="5382" max="5382" width="18" customWidth="1"/>
    <col min="5385" max="5385" width="13.140625" customWidth="1"/>
    <col min="5389" max="5389" width="12" customWidth="1"/>
    <col min="5396" max="5396" width="13.42578125" customWidth="1"/>
    <col min="5397" max="5397" width="13.140625" customWidth="1"/>
    <col min="5398" max="5398" width="14" customWidth="1"/>
    <col min="5406" max="5406" width="13.7109375" customWidth="1"/>
    <col min="5410" max="5410" width="13.5703125" customWidth="1"/>
    <col min="5637" max="5637" width="3.42578125" bestFit="1" customWidth="1"/>
    <col min="5638" max="5638" width="18" customWidth="1"/>
    <col min="5641" max="5641" width="13.140625" customWidth="1"/>
    <col min="5645" max="5645" width="12" customWidth="1"/>
    <col min="5652" max="5652" width="13.42578125" customWidth="1"/>
    <col min="5653" max="5653" width="13.140625" customWidth="1"/>
    <col min="5654" max="5654" width="14" customWidth="1"/>
    <col min="5662" max="5662" width="13.7109375" customWidth="1"/>
    <col min="5666" max="5666" width="13.5703125" customWidth="1"/>
    <col min="5893" max="5893" width="3.42578125" bestFit="1" customWidth="1"/>
    <col min="5894" max="5894" width="18" customWidth="1"/>
    <col min="5897" max="5897" width="13.140625" customWidth="1"/>
    <col min="5901" max="5901" width="12" customWidth="1"/>
    <col min="5908" max="5908" width="13.42578125" customWidth="1"/>
    <col min="5909" max="5909" width="13.140625" customWidth="1"/>
    <col min="5910" max="5910" width="14" customWidth="1"/>
    <col min="5918" max="5918" width="13.7109375" customWidth="1"/>
    <col min="5922" max="5922" width="13.5703125" customWidth="1"/>
    <col min="6149" max="6149" width="3.42578125" bestFit="1" customWidth="1"/>
    <col min="6150" max="6150" width="18" customWidth="1"/>
    <col min="6153" max="6153" width="13.140625" customWidth="1"/>
    <col min="6157" max="6157" width="12" customWidth="1"/>
    <col min="6164" max="6164" width="13.42578125" customWidth="1"/>
    <col min="6165" max="6165" width="13.140625" customWidth="1"/>
    <col min="6166" max="6166" width="14" customWidth="1"/>
    <col min="6174" max="6174" width="13.7109375" customWidth="1"/>
    <col min="6178" max="6178" width="13.5703125" customWidth="1"/>
    <col min="6405" max="6405" width="3.42578125" bestFit="1" customWidth="1"/>
    <col min="6406" max="6406" width="18" customWidth="1"/>
    <col min="6409" max="6409" width="13.140625" customWidth="1"/>
    <col min="6413" max="6413" width="12" customWidth="1"/>
    <col min="6420" max="6420" width="13.42578125" customWidth="1"/>
    <col min="6421" max="6421" width="13.140625" customWidth="1"/>
    <col min="6422" max="6422" width="14" customWidth="1"/>
    <col min="6430" max="6430" width="13.7109375" customWidth="1"/>
    <col min="6434" max="6434" width="13.5703125" customWidth="1"/>
    <col min="6661" max="6661" width="3.42578125" bestFit="1" customWidth="1"/>
    <col min="6662" max="6662" width="18" customWidth="1"/>
    <col min="6665" max="6665" width="13.140625" customWidth="1"/>
    <col min="6669" max="6669" width="12" customWidth="1"/>
    <col min="6676" max="6676" width="13.42578125" customWidth="1"/>
    <col min="6677" max="6677" width="13.140625" customWidth="1"/>
    <col min="6678" max="6678" width="14" customWidth="1"/>
    <col min="6686" max="6686" width="13.7109375" customWidth="1"/>
    <col min="6690" max="6690" width="13.5703125" customWidth="1"/>
    <col min="6917" max="6917" width="3.42578125" bestFit="1" customWidth="1"/>
    <col min="6918" max="6918" width="18" customWidth="1"/>
    <col min="6921" max="6921" width="13.140625" customWidth="1"/>
    <col min="6925" max="6925" width="12" customWidth="1"/>
    <col min="6932" max="6932" width="13.42578125" customWidth="1"/>
    <col min="6933" max="6933" width="13.140625" customWidth="1"/>
    <col min="6934" max="6934" width="14" customWidth="1"/>
    <col min="6942" max="6942" width="13.7109375" customWidth="1"/>
    <col min="6946" max="6946" width="13.5703125" customWidth="1"/>
    <col min="7173" max="7173" width="3.42578125" bestFit="1" customWidth="1"/>
    <col min="7174" max="7174" width="18" customWidth="1"/>
    <col min="7177" max="7177" width="13.140625" customWidth="1"/>
    <col min="7181" max="7181" width="12" customWidth="1"/>
    <col min="7188" max="7188" width="13.42578125" customWidth="1"/>
    <col min="7189" max="7189" width="13.140625" customWidth="1"/>
    <col min="7190" max="7190" width="14" customWidth="1"/>
    <col min="7198" max="7198" width="13.7109375" customWidth="1"/>
    <col min="7202" max="7202" width="13.5703125" customWidth="1"/>
    <col min="7429" max="7429" width="3.42578125" bestFit="1" customWidth="1"/>
    <col min="7430" max="7430" width="18" customWidth="1"/>
    <col min="7433" max="7433" width="13.140625" customWidth="1"/>
    <col min="7437" max="7437" width="12" customWidth="1"/>
    <col min="7444" max="7444" width="13.42578125" customWidth="1"/>
    <col min="7445" max="7445" width="13.140625" customWidth="1"/>
    <col min="7446" max="7446" width="14" customWidth="1"/>
    <col min="7454" max="7454" width="13.7109375" customWidth="1"/>
    <col min="7458" max="7458" width="13.5703125" customWidth="1"/>
    <col min="7685" max="7685" width="3.42578125" bestFit="1" customWidth="1"/>
    <col min="7686" max="7686" width="18" customWidth="1"/>
    <col min="7689" max="7689" width="13.140625" customWidth="1"/>
    <col min="7693" max="7693" width="12" customWidth="1"/>
    <col min="7700" max="7700" width="13.42578125" customWidth="1"/>
    <col min="7701" max="7701" width="13.140625" customWidth="1"/>
    <col min="7702" max="7702" width="14" customWidth="1"/>
    <col min="7710" max="7710" width="13.7109375" customWidth="1"/>
    <col min="7714" max="7714" width="13.5703125" customWidth="1"/>
    <col min="7941" max="7941" width="3.42578125" bestFit="1" customWidth="1"/>
    <col min="7942" max="7942" width="18" customWidth="1"/>
    <col min="7945" max="7945" width="13.140625" customWidth="1"/>
    <col min="7949" max="7949" width="12" customWidth="1"/>
    <col min="7956" max="7956" width="13.42578125" customWidth="1"/>
    <col min="7957" max="7957" width="13.140625" customWidth="1"/>
    <col min="7958" max="7958" width="14" customWidth="1"/>
    <col min="7966" max="7966" width="13.7109375" customWidth="1"/>
    <col min="7970" max="7970" width="13.5703125" customWidth="1"/>
    <col min="8197" max="8197" width="3.42578125" bestFit="1" customWidth="1"/>
    <col min="8198" max="8198" width="18" customWidth="1"/>
    <col min="8201" max="8201" width="13.140625" customWidth="1"/>
    <col min="8205" max="8205" width="12" customWidth="1"/>
    <col min="8212" max="8212" width="13.42578125" customWidth="1"/>
    <col min="8213" max="8213" width="13.140625" customWidth="1"/>
    <col min="8214" max="8214" width="14" customWidth="1"/>
    <col min="8222" max="8222" width="13.7109375" customWidth="1"/>
    <col min="8226" max="8226" width="13.5703125" customWidth="1"/>
    <col min="8453" max="8453" width="3.42578125" bestFit="1" customWidth="1"/>
    <col min="8454" max="8454" width="18" customWidth="1"/>
    <col min="8457" max="8457" width="13.140625" customWidth="1"/>
    <col min="8461" max="8461" width="12" customWidth="1"/>
    <col min="8468" max="8468" width="13.42578125" customWidth="1"/>
    <col min="8469" max="8469" width="13.140625" customWidth="1"/>
    <col min="8470" max="8470" width="14" customWidth="1"/>
    <col min="8478" max="8478" width="13.7109375" customWidth="1"/>
    <col min="8482" max="8482" width="13.5703125" customWidth="1"/>
    <col min="8709" max="8709" width="3.42578125" bestFit="1" customWidth="1"/>
    <col min="8710" max="8710" width="18" customWidth="1"/>
    <col min="8713" max="8713" width="13.140625" customWidth="1"/>
    <col min="8717" max="8717" width="12" customWidth="1"/>
    <col min="8724" max="8724" width="13.42578125" customWidth="1"/>
    <col min="8725" max="8725" width="13.140625" customWidth="1"/>
    <col min="8726" max="8726" width="14" customWidth="1"/>
    <col min="8734" max="8734" width="13.7109375" customWidth="1"/>
    <col min="8738" max="8738" width="13.5703125" customWidth="1"/>
    <col min="8965" max="8965" width="3.42578125" bestFit="1" customWidth="1"/>
    <col min="8966" max="8966" width="18" customWidth="1"/>
    <col min="8969" max="8969" width="13.140625" customWidth="1"/>
    <col min="8973" max="8973" width="12" customWidth="1"/>
    <col min="8980" max="8980" width="13.42578125" customWidth="1"/>
    <col min="8981" max="8981" width="13.140625" customWidth="1"/>
    <col min="8982" max="8982" width="14" customWidth="1"/>
    <col min="8990" max="8990" width="13.7109375" customWidth="1"/>
    <col min="8994" max="8994" width="13.5703125" customWidth="1"/>
    <col min="9221" max="9221" width="3.42578125" bestFit="1" customWidth="1"/>
    <col min="9222" max="9222" width="18" customWidth="1"/>
    <col min="9225" max="9225" width="13.140625" customWidth="1"/>
    <col min="9229" max="9229" width="12" customWidth="1"/>
    <col min="9236" max="9236" width="13.42578125" customWidth="1"/>
    <col min="9237" max="9237" width="13.140625" customWidth="1"/>
    <col min="9238" max="9238" width="14" customWidth="1"/>
    <col min="9246" max="9246" width="13.7109375" customWidth="1"/>
    <col min="9250" max="9250" width="13.5703125" customWidth="1"/>
    <col min="9477" max="9477" width="3.42578125" bestFit="1" customWidth="1"/>
    <col min="9478" max="9478" width="18" customWidth="1"/>
    <col min="9481" max="9481" width="13.140625" customWidth="1"/>
    <col min="9485" max="9485" width="12" customWidth="1"/>
    <col min="9492" max="9492" width="13.42578125" customWidth="1"/>
    <col min="9493" max="9493" width="13.140625" customWidth="1"/>
    <col min="9494" max="9494" width="14" customWidth="1"/>
    <col min="9502" max="9502" width="13.7109375" customWidth="1"/>
    <col min="9506" max="9506" width="13.5703125" customWidth="1"/>
    <col min="9733" max="9733" width="3.42578125" bestFit="1" customWidth="1"/>
    <col min="9734" max="9734" width="18" customWidth="1"/>
    <col min="9737" max="9737" width="13.140625" customWidth="1"/>
    <col min="9741" max="9741" width="12" customWidth="1"/>
    <col min="9748" max="9748" width="13.42578125" customWidth="1"/>
    <col min="9749" max="9749" width="13.140625" customWidth="1"/>
    <col min="9750" max="9750" width="14" customWidth="1"/>
    <col min="9758" max="9758" width="13.7109375" customWidth="1"/>
    <col min="9762" max="9762" width="13.5703125" customWidth="1"/>
    <col min="9989" max="9989" width="3.42578125" bestFit="1" customWidth="1"/>
    <col min="9990" max="9990" width="18" customWidth="1"/>
    <col min="9993" max="9993" width="13.140625" customWidth="1"/>
    <col min="9997" max="9997" width="12" customWidth="1"/>
    <col min="10004" max="10004" width="13.42578125" customWidth="1"/>
    <col min="10005" max="10005" width="13.140625" customWidth="1"/>
    <col min="10006" max="10006" width="14" customWidth="1"/>
    <col min="10014" max="10014" width="13.7109375" customWidth="1"/>
    <col min="10018" max="10018" width="13.5703125" customWidth="1"/>
    <col min="10245" max="10245" width="3.42578125" bestFit="1" customWidth="1"/>
    <col min="10246" max="10246" width="18" customWidth="1"/>
    <col min="10249" max="10249" width="13.140625" customWidth="1"/>
    <col min="10253" max="10253" width="12" customWidth="1"/>
    <col min="10260" max="10260" width="13.42578125" customWidth="1"/>
    <col min="10261" max="10261" width="13.140625" customWidth="1"/>
    <col min="10262" max="10262" width="14" customWidth="1"/>
    <col min="10270" max="10270" width="13.7109375" customWidth="1"/>
    <col min="10274" max="10274" width="13.5703125" customWidth="1"/>
    <col min="10501" max="10501" width="3.42578125" bestFit="1" customWidth="1"/>
    <col min="10502" max="10502" width="18" customWidth="1"/>
    <col min="10505" max="10505" width="13.140625" customWidth="1"/>
    <col min="10509" max="10509" width="12" customWidth="1"/>
    <col min="10516" max="10516" width="13.42578125" customWidth="1"/>
    <col min="10517" max="10517" width="13.140625" customWidth="1"/>
    <col min="10518" max="10518" width="14" customWidth="1"/>
    <col min="10526" max="10526" width="13.7109375" customWidth="1"/>
    <col min="10530" max="10530" width="13.5703125" customWidth="1"/>
    <col min="10757" max="10757" width="3.42578125" bestFit="1" customWidth="1"/>
    <col min="10758" max="10758" width="18" customWidth="1"/>
    <col min="10761" max="10761" width="13.140625" customWidth="1"/>
    <col min="10765" max="10765" width="12" customWidth="1"/>
    <col min="10772" max="10772" width="13.42578125" customWidth="1"/>
    <col min="10773" max="10773" width="13.140625" customWidth="1"/>
    <col min="10774" max="10774" width="14" customWidth="1"/>
    <col min="10782" max="10782" width="13.7109375" customWidth="1"/>
    <col min="10786" max="10786" width="13.5703125" customWidth="1"/>
    <col min="11013" max="11013" width="3.42578125" bestFit="1" customWidth="1"/>
    <col min="11014" max="11014" width="18" customWidth="1"/>
    <col min="11017" max="11017" width="13.140625" customWidth="1"/>
    <col min="11021" max="11021" width="12" customWidth="1"/>
    <col min="11028" max="11028" width="13.42578125" customWidth="1"/>
    <col min="11029" max="11029" width="13.140625" customWidth="1"/>
    <col min="11030" max="11030" width="14" customWidth="1"/>
    <col min="11038" max="11038" width="13.7109375" customWidth="1"/>
    <col min="11042" max="11042" width="13.5703125" customWidth="1"/>
    <col min="11269" max="11269" width="3.42578125" bestFit="1" customWidth="1"/>
    <col min="11270" max="11270" width="18" customWidth="1"/>
    <col min="11273" max="11273" width="13.140625" customWidth="1"/>
    <col min="11277" max="11277" width="12" customWidth="1"/>
    <col min="11284" max="11284" width="13.42578125" customWidth="1"/>
    <col min="11285" max="11285" width="13.140625" customWidth="1"/>
    <col min="11286" max="11286" width="14" customWidth="1"/>
    <col min="11294" max="11294" width="13.7109375" customWidth="1"/>
    <col min="11298" max="11298" width="13.5703125" customWidth="1"/>
    <col min="11525" max="11525" width="3.42578125" bestFit="1" customWidth="1"/>
    <col min="11526" max="11526" width="18" customWidth="1"/>
    <col min="11529" max="11529" width="13.140625" customWidth="1"/>
    <col min="11533" max="11533" width="12" customWidth="1"/>
    <col min="11540" max="11540" width="13.42578125" customWidth="1"/>
    <col min="11541" max="11541" width="13.140625" customWidth="1"/>
    <col min="11542" max="11542" width="14" customWidth="1"/>
    <col min="11550" max="11550" width="13.7109375" customWidth="1"/>
    <col min="11554" max="11554" width="13.5703125" customWidth="1"/>
    <col min="11781" max="11781" width="3.42578125" bestFit="1" customWidth="1"/>
    <col min="11782" max="11782" width="18" customWidth="1"/>
    <col min="11785" max="11785" width="13.140625" customWidth="1"/>
    <col min="11789" max="11789" width="12" customWidth="1"/>
    <col min="11796" max="11796" width="13.42578125" customWidth="1"/>
    <col min="11797" max="11797" width="13.140625" customWidth="1"/>
    <col min="11798" max="11798" width="14" customWidth="1"/>
    <col min="11806" max="11806" width="13.7109375" customWidth="1"/>
    <col min="11810" max="11810" width="13.5703125" customWidth="1"/>
    <col min="12037" max="12037" width="3.42578125" bestFit="1" customWidth="1"/>
    <col min="12038" max="12038" width="18" customWidth="1"/>
    <col min="12041" max="12041" width="13.140625" customWidth="1"/>
    <col min="12045" max="12045" width="12" customWidth="1"/>
    <col min="12052" max="12052" width="13.42578125" customWidth="1"/>
    <col min="12053" max="12053" width="13.140625" customWidth="1"/>
    <col min="12054" max="12054" width="14" customWidth="1"/>
    <col min="12062" max="12062" width="13.7109375" customWidth="1"/>
    <col min="12066" max="12066" width="13.5703125" customWidth="1"/>
    <col min="12293" max="12293" width="3.42578125" bestFit="1" customWidth="1"/>
    <col min="12294" max="12294" width="18" customWidth="1"/>
    <col min="12297" max="12297" width="13.140625" customWidth="1"/>
    <col min="12301" max="12301" width="12" customWidth="1"/>
    <col min="12308" max="12308" width="13.42578125" customWidth="1"/>
    <col min="12309" max="12309" width="13.140625" customWidth="1"/>
    <col min="12310" max="12310" width="14" customWidth="1"/>
    <col min="12318" max="12318" width="13.7109375" customWidth="1"/>
    <col min="12322" max="12322" width="13.5703125" customWidth="1"/>
    <col min="12549" max="12549" width="3.42578125" bestFit="1" customWidth="1"/>
    <col min="12550" max="12550" width="18" customWidth="1"/>
    <col min="12553" max="12553" width="13.140625" customWidth="1"/>
    <col min="12557" max="12557" width="12" customWidth="1"/>
    <col min="12564" max="12564" width="13.42578125" customWidth="1"/>
    <col min="12565" max="12565" width="13.140625" customWidth="1"/>
    <col min="12566" max="12566" width="14" customWidth="1"/>
    <col min="12574" max="12574" width="13.7109375" customWidth="1"/>
    <col min="12578" max="12578" width="13.5703125" customWidth="1"/>
    <col min="12805" max="12805" width="3.42578125" bestFit="1" customWidth="1"/>
    <col min="12806" max="12806" width="18" customWidth="1"/>
    <col min="12809" max="12809" width="13.140625" customWidth="1"/>
    <col min="12813" max="12813" width="12" customWidth="1"/>
    <col min="12820" max="12820" width="13.42578125" customWidth="1"/>
    <col min="12821" max="12821" width="13.140625" customWidth="1"/>
    <col min="12822" max="12822" width="14" customWidth="1"/>
    <col min="12830" max="12830" width="13.7109375" customWidth="1"/>
    <col min="12834" max="12834" width="13.5703125" customWidth="1"/>
    <col min="13061" max="13061" width="3.42578125" bestFit="1" customWidth="1"/>
    <col min="13062" max="13062" width="18" customWidth="1"/>
    <col min="13065" max="13065" width="13.140625" customWidth="1"/>
    <col min="13069" max="13069" width="12" customWidth="1"/>
    <col min="13076" max="13076" width="13.42578125" customWidth="1"/>
    <col min="13077" max="13077" width="13.140625" customWidth="1"/>
    <col min="13078" max="13078" width="14" customWidth="1"/>
    <col min="13086" max="13086" width="13.7109375" customWidth="1"/>
    <col min="13090" max="13090" width="13.5703125" customWidth="1"/>
    <col min="13317" max="13317" width="3.42578125" bestFit="1" customWidth="1"/>
    <col min="13318" max="13318" width="18" customWidth="1"/>
    <col min="13321" max="13321" width="13.140625" customWidth="1"/>
    <col min="13325" max="13325" width="12" customWidth="1"/>
    <col min="13332" max="13332" width="13.42578125" customWidth="1"/>
    <col min="13333" max="13333" width="13.140625" customWidth="1"/>
    <col min="13334" max="13334" width="14" customWidth="1"/>
    <col min="13342" max="13342" width="13.7109375" customWidth="1"/>
    <col min="13346" max="13346" width="13.5703125" customWidth="1"/>
    <col min="13573" max="13573" width="3.42578125" bestFit="1" customWidth="1"/>
    <col min="13574" max="13574" width="18" customWidth="1"/>
    <col min="13577" max="13577" width="13.140625" customWidth="1"/>
    <col min="13581" max="13581" width="12" customWidth="1"/>
    <col min="13588" max="13588" width="13.42578125" customWidth="1"/>
    <col min="13589" max="13589" width="13.140625" customWidth="1"/>
    <col min="13590" max="13590" width="14" customWidth="1"/>
    <col min="13598" max="13598" width="13.7109375" customWidth="1"/>
    <col min="13602" max="13602" width="13.5703125" customWidth="1"/>
    <col min="13829" max="13829" width="3.42578125" bestFit="1" customWidth="1"/>
    <col min="13830" max="13830" width="18" customWidth="1"/>
    <col min="13833" max="13833" width="13.140625" customWidth="1"/>
    <col min="13837" max="13837" width="12" customWidth="1"/>
    <col min="13844" max="13844" width="13.42578125" customWidth="1"/>
    <col min="13845" max="13845" width="13.140625" customWidth="1"/>
    <col min="13846" max="13846" width="14" customWidth="1"/>
    <col min="13854" max="13854" width="13.7109375" customWidth="1"/>
    <col min="13858" max="13858" width="13.5703125" customWidth="1"/>
    <col min="14085" max="14085" width="3.42578125" bestFit="1" customWidth="1"/>
    <col min="14086" max="14086" width="18" customWidth="1"/>
    <col min="14089" max="14089" width="13.140625" customWidth="1"/>
    <col min="14093" max="14093" width="12" customWidth="1"/>
    <col min="14100" max="14100" width="13.42578125" customWidth="1"/>
    <col min="14101" max="14101" width="13.140625" customWidth="1"/>
    <col min="14102" max="14102" width="14" customWidth="1"/>
    <col min="14110" max="14110" width="13.7109375" customWidth="1"/>
    <col min="14114" max="14114" width="13.5703125" customWidth="1"/>
    <col min="14341" max="14341" width="3.42578125" bestFit="1" customWidth="1"/>
    <col min="14342" max="14342" width="18" customWidth="1"/>
    <col min="14345" max="14345" width="13.140625" customWidth="1"/>
    <col min="14349" max="14349" width="12" customWidth="1"/>
    <col min="14356" max="14356" width="13.42578125" customWidth="1"/>
    <col min="14357" max="14357" width="13.140625" customWidth="1"/>
    <col min="14358" max="14358" width="14" customWidth="1"/>
    <col min="14366" max="14366" width="13.7109375" customWidth="1"/>
    <col min="14370" max="14370" width="13.5703125" customWidth="1"/>
    <col min="14597" max="14597" width="3.42578125" bestFit="1" customWidth="1"/>
    <col min="14598" max="14598" width="18" customWidth="1"/>
    <col min="14601" max="14601" width="13.140625" customWidth="1"/>
    <col min="14605" max="14605" width="12" customWidth="1"/>
    <col min="14612" max="14612" width="13.42578125" customWidth="1"/>
    <col min="14613" max="14613" width="13.140625" customWidth="1"/>
    <col min="14614" max="14614" width="14" customWidth="1"/>
    <col min="14622" max="14622" width="13.7109375" customWidth="1"/>
    <col min="14626" max="14626" width="13.5703125" customWidth="1"/>
    <col min="14853" max="14853" width="3.42578125" bestFit="1" customWidth="1"/>
    <col min="14854" max="14854" width="18" customWidth="1"/>
    <col min="14857" max="14857" width="13.140625" customWidth="1"/>
    <col min="14861" max="14861" width="12" customWidth="1"/>
    <col min="14868" max="14868" width="13.42578125" customWidth="1"/>
    <col min="14869" max="14869" width="13.140625" customWidth="1"/>
    <col min="14870" max="14870" width="14" customWidth="1"/>
    <col min="14878" max="14878" width="13.7109375" customWidth="1"/>
    <col min="14882" max="14882" width="13.5703125" customWidth="1"/>
    <col min="15109" max="15109" width="3.42578125" bestFit="1" customWidth="1"/>
    <col min="15110" max="15110" width="18" customWidth="1"/>
    <col min="15113" max="15113" width="13.140625" customWidth="1"/>
    <col min="15117" max="15117" width="12" customWidth="1"/>
    <col min="15124" max="15124" width="13.42578125" customWidth="1"/>
    <col min="15125" max="15125" width="13.140625" customWidth="1"/>
    <col min="15126" max="15126" width="14" customWidth="1"/>
    <col min="15134" max="15134" width="13.7109375" customWidth="1"/>
    <col min="15138" max="15138" width="13.5703125" customWidth="1"/>
    <col min="15365" max="15365" width="3.42578125" bestFit="1" customWidth="1"/>
    <col min="15366" max="15366" width="18" customWidth="1"/>
    <col min="15369" max="15369" width="13.140625" customWidth="1"/>
    <col min="15373" max="15373" width="12" customWidth="1"/>
    <col min="15380" max="15380" width="13.42578125" customWidth="1"/>
    <col min="15381" max="15381" width="13.140625" customWidth="1"/>
    <col min="15382" max="15382" width="14" customWidth="1"/>
    <col min="15390" max="15390" width="13.7109375" customWidth="1"/>
    <col min="15394" max="15394" width="13.5703125" customWidth="1"/>
    <col min="15621" max="15621" width="3.42578125" bestFit="1" customWidth="1"/>
    <col min="15622" max="15622" width="18" customWidth="1"/>
    <col min="15625" max="15625" width="13.140625" customWidth="1"/>
    <col min="15629" max="15629" width="12" customWidth="1"/>
    <col min="15636" max="15636" width="13.42578125" customWidth="1"/>
    <col min="15637" max="15637" width="13.140625" customWidth="1"/>
    <col min="15638" max="15638" width="14" customWidth="1"/>
    <col min="15646" max="15646" width="13.7109375" customWidth="1"/>
    <col min="15650" max="15650" width="13.5703125" customWidth="1"/>
    <col min="15877" max="15877" width="3.42578125" bestFit="1" customWidth="1"/>
    <col min="15878" max="15878" width="18" customWidth="1"/>
    <col min="15881" max="15881" width="13.140625" customWidth="1"/>
    <col min="15885" max="15885" width="12" customWidth="1"/>
    <col min="15892" max="15892" width="13.42578125" customWidth="1"/>
    <col min="15893" max="15893" width="13.140625" customWidth="1"/>
    <col min="15894" max="15894" width="14" customWidth="1"/>
    <col min="15902" max="15902" width="13.7109375" customWidth="1"/>
    <col min="15906" max="15906" width="13.5703125" customWidth="1"/>
    <col min="16133" max="16133" width="3.42578125" bestFit="1" customWidth="1"/>
    <col min="16134" max="16134" width="18" customWidth="1"/>
    <col min="16137" max="16137" width="13.140625" customWidth="1"/>
    <col min="16141" max="16141" width="12" customWidth="1"/>
    <col min="16148" max="16148" width="13.42578125" customWidth="1"/>
    <col min="16149" max="16149" width="13.140625" customWidth="1"/>
    <col min="16150" max="16150" width="14" customWidth="1"/>
    <col min="16158" max="16158" width="13.7109375" customWidth="1"/>
    <col min="16162" max="16162" width="13.5703125" customWidth="1"/>
  </cols>
  <sheetData>
    <row r="1" spans="1:41" ht="15.75" x14ac:dyDescent="0.25">
      <c r="D1" s="88" t="s">
        <v>333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75"/>
      <c r="AF1" s="75"/>
      <c r="AG1" s="75"/>
    </row>
    <row r="3" spans="1:41" s="6" customFormat="1" ht="25.5" x14ac:dyDescent="0.2">
      <c r="C3" s="18"/>
      <c r="D3" s="89" t="s">
        <v>136</v>
      </c>
      <c r="E3" s="90"/>
      <c r="F3" s="91"/>
      <c r="G3" s="97" t="s">
        <v>135</v>
      </c>
      <c r="H3" s="98"/>
      <c r="I3" s="98"/>
      <c r="J3" s="98"/>
      <c r="K3" s="99"/>
      <c r="L3" s="97" t="s">
        <v>134</v>
      </c>
      <c r="M3" s="98"/>
      <c r="N3" s="98"/>
      <c r="O3" s="98"/>
      <c r="P3" s="99"/>
      <c r="Q3" s="97" t="s">
        <v>133</v>
      </c>
      <c r="R3" s="98"/>
      <c r="S3" s="98"/>
      <c r="T3" s="98"/>
      <c r="U3" s="99"/>
      <c r="V3" s="89" t="s">
        <v>132</v>
      </c>
      <c r="W3" s="91"/>
      <c r="X3" s="49" t="s">
        <v>131</v>
      </c>
      <c r="Y3" s="89" t="s">
        <v>130</v>
      </c>
      <c r="Z3" s="90"/>
      <c r="AA3" s="90"/>
      <c r="AB3" s="91"/>
      <c r="AC3" s="54" t="s">
        <v>129</v>
      </c>
      <c r="AD3" s="95" t="s">
        <v>128</v>
      </c>
      <c r="AE3" s="78"/>
      <c r="AF3" s="78"/>
      <c r="AG3" s="78"/>
    </row>
    <row r="4" spans="1:41" s="6" customFormat="1" ht="54" customHeight="1" x14ac:dyDescent="0.2">
      <c r="A4" s="6" t="s">
        <v>126</v>
      </c>
      <c r="B4" s="44" t="s">
        <v>127</v>
      </c>
      <c r="C4" s="63" t="s">
        <v>126</v>
      </c>
      <c r="D4" s="46" t="s">
        <v>125</v>
      </c>
      <c r="E4" s="46" t="s">
        <v>124</v>
      </c>
      <c r="F4" s="52" t="s">
        <v>123</v>
      </c>
      <c r="G4" s="46" t="s">
        <v>118</v>
      </c>
      <c r="H4" s="46" t="s">
        <v>117</v>
      </c>
      <c r="I4" s="46" t="s">
        <v>122</v>
      </c>
      <c r="J4" s="46" t="s">
        <v>115</v>
      </c>
      <c r="K4" s="52" t="s">
        <v>121</v>
      </c>
      <c r="L4" s="46" t="s">
        <v>118</v>
      </c>
      <c r="M4" s="46" t="s">
        <v>117</v>
      </c>
      <c r="N4" s="46" t="s">
        <v>120</v>
      </c>
      <c r="O4" s="46" t="s">
        <v>115</v>
      </c>
      <c r="P4" s="52" t="s">
        <v>119</v>
      </c>
      <c r="Q4" s="46" t="s">
        <v>118</v>
      </c>
      <c r="R4" s="46" t="s">
        <v>117</v>
      </c>
      <c r="S4" s="46" t="s">
        <v>116</v>
      </c>
      <c r="T4" s="46" t="s">
        <v>115</v>
      </c>
      <c r="U4" s="52" t="s">
        <v>114</v>
      </c>
      <c r="V4" s="49" t="s">
        <v>113</v>
      </c>
      <c r="W4" s="49" t="s">
        <v>112</v>
      </c>
      <c r="X4" s="52" t="s">
        <v>111</v>
      </c>
      <c r="Y4" s="47" t="s">
        <v>110</v>
      </c>
      <c r="Z4" s="46" t="s">
        <v>341</v>
      </c>
      <c r="AA4" s="46" t="s">
        <v>109</v>
      </c>
      <c r="AB4" s="49" t="s">
        <v>108</v>
      </c>
      <c r="AC4" s="49" t="s">
        <v>335</v>
      </c>
      <c r="AD4" s="96"/>
      <c r="AE4" s="78"/>
      <c r="AF4" s="78"/>
      <c r="AG4" s="78"/>
    </row>
    <row r="5" spans="1:41" s="6" customFormat="1" ht="13.5" x14ac:dyDescent="0.2">
      <c r="A5" s="6" t="s">
        <v>219</v>
      </c>
      <c r="B5" s="34">
        <v>3</v>
      </c>
      <c r="C5" s="33" t="s">
        <v>104</v>
      </c>
      <c r="D5" s="24">
        <f>VLOOKUP(B5,'Participaciones  Tabla I'!A$5:C$110,3)</f>
        <v>12285</v>
      </c>
      <c r="E5" s="42">
        <f t="shared" ref="E5:E36" si="0">D5/$D$86</f>
        <v>1.0663035072141487E-2</v>
      </c>
      <c r="F5" s="42">
        <f t="shared" ref="F5:F36" si="1">E5*0.64</f>
        <v>6.8243424461705516E-3</v>
      </c>
      <c r="G5" s="40">
        <v>58100</v>
      </c>
      <c r="H5" s="40">
        <v>275515</v>
      </c>
      <c r="I5" s="40">
        <f t="shared" ref="I5:I36" si="2">G5+H5</f>
        <v>333615</v>
      </c>
      <c r="J5" s="62">
        <f t="shared" ref="J5:J36" si="3">I5/$I$86</f>
        <v>2.9706544763730813E-3</v>
      </c>
      <c r="K5" s="62">
        <f t="shared" ref="K5:K36" si="4">J5*0.33</f>
        <v>9.8031597720311687E-4</v>
      </c>
      <c r="L5" s="41">
        <v>104252.65</v>
      </c>
      <c r="M5" s="41">
        <v>196917.5</v>
      </c>
      <c r="N5" s="40">
        <f t="shared" ref="N5:N36" si="5">L5+M5</f>
        <v>301170.15000000002</v>
      </c>
      <c r="O5" s="36">
        <f t="shared" ref="O5:O36" si="6">N5/$N$86</f>
        <v>2.2867343056162358E-3</v>
      </c>
      <c r="P5" s="60">
        <f t="shared" ref="P5:P36" si="7">O5*0.33</f>
        <v>7.5462232085335781E-4</v>
      </c>
      <c r="Q5" s="41">
        <f>VLOOKUP(B5,'Participaciones  Tabla I'!$A$5:$T$110,16,FALSE)</f>
        <v>67378.81</v>
      </c>
      <c r="R5" s="41">
        <f>VLOOKUP(B5,'Participaciones  Tabla I'!$A$5:$T$110,17,FALSE)</f>
        <v>37410</v>
      </c>
      <c r="S5" s="40">
        <f t="shared" ref="S5:S36" si="8">Q5+R5</f>
        <v>104788.81</v>
      </c>
      <c r="T5" s="38">
        <f t="shared" ref="T5:T36" si="9">S5/$S$86</f>
        <v>8.1263548364617012E-4</v>
      </c>
      <c r="U5" s="38">
        <f t="shared" ref="U5:U36" si="10">T5*0.34</f>
        <v>2.7629606443969787E-4</v>
      </c>
      <c r="V5" s="38">
        <f t="shared" ref="V5:V36" si="11">K5+P5+U5</f>
        <v>2.0112343624961726E-3</v>
      </c>
      <c r="W5" s="39">
        <f t="shared" ref="W5:W36" si="12">V5*0.045</f>
        <v>9.0505546312327762E-5</v>
      </c>
      <c r="X5" s="38">
        <f t="shared" ref="X5:X36" si="13">T5*0.02</f>
        <v>1.6252709672923403E-5</v>
      </c>
      <c r="Y5" s="25">
        <f>VLOOKUP(B5,'Participaciones  Tabla I'!$A$5:$X$110,24,FALSE)</f>
        <v>53.822860644154098</v>
      </c>
      <c r="Z5" s="24">
        <f>D5*(9.261-0.1456*Y5)</f>
        <v>17498.64945724413</v>
      </c>
      <c r="AA5" s="37">
        <f>Z5/$Z$86</f>
        <v>1.1430835228804195E-2</v>
      </c>
      <c r="AB5" s="37">
        <f>AA5*0.025</f>
        <v>2.8577088072010489E-4</v>
      </c>
      <c r="AC5" s="37">
        <f t="shared" ref="AC5:AC36" si="14">0.27/80</f>
        <v>3.3750000000000004E-3</v>
      </c>
      <c r="AD5" s="83">
        <f t="shared" ref="AD5:AD36" si="15">F5+W5+X5+AB5+AC5</f>
        <v>1.0591871582875908E-2</v>
      </c>
      <c r="AE5" s="79"/>
      <c r="AF5" s="79"/>
      <c r="AG5" s="79"/>
      <c r="AH5" s="6" t="s">
        <v>340</v>
      </c>
      <c r="AI5" s="6" t="s">
        <v>338</v>
      </c>
      <c r="AJ5" s="6">
        <f t="shared" ref="AJ5:AJ36" si="16">Y5</f>
        <v>53.822860644154098</v>
      </c>
      <c r="AK5" s="6" t="s">
        <v>336</v>
      </c>
      <c r="AL5" s="6" t="s">
        <v>337</v>
      </c>
      <c r="AM5" s="77">
        <f t="shared" ref="AM5:AM36" si="17">D5</f>
        <v>12285</v>
      </c>
      <c r="AN5" s="76" t="s">
        <v>339</v>
      </c>
      <c r="AO5" s="6" t="str">
        <f>CONCATENATE(AH5,AI5,AJ5,AK5,AL5,AM5,AN5)</f>
        <v>@((((53.8228606441541+2.44852)*12285/65540751.1074742)))</v>
      </c>
    </row>
    <row r="6" spans="1:41" s="6" customFormat="1" ht="13.5" x14ac:dyDescent="0.2">
      <c r="A6" s="6" t="s">
        <v>218</v>
      </c>
      <c r="B6" s="34">
        <v>5</v>
      </c>
      <c r="C6" s="35" t="s">
        <v>102</v>
      </c>
      <c r="D6" s="24">
        <f>VLOOKUP(B6,'Participaciones  Tabla I'!A$5:C$110,3)</f>
        <v>2167</v>
      </c>
      <c r="E6" s="32">
        <f t="shared" si="0"/>
        <v>1.8808951568034678E-3</v>
      </c>
      <c r="F6" s="32">
        <f t="shared" si="1"/>
        <v>1.2037729003542194E-3</v>
      </c>
      <c r="G6" s="28">
        <v>6700</v>
      </c>
      <c r="H6" s="28">
        <v>0</v>
      </c>
      <c r="I6" s="28">
        <f t="shared" si="2"/>
        <v>6700</v>
      </c>
      <c r="J6" s="62">
        <f t="shared" si="3"/>
        <v>5.9659742492692606E-5</v>
      </c>
      <c r="K6" s="31">
        <f t="shared" si="4"/>
        <v>1.9687715022588562E-5</v>
      </c>
      <c r="L6" s="29">
        <v>0</v>
      </c>
      <c r="M6" s="29">
        <v>0</v>
      </c>
      <c r="N6" s="28">
        <f t="shared" si="5"/>
        <v>0</v>
      </c>
      <c r="O6" s="36">
        <f t="shared" si="6"/>
        <v>0</v>
      </c>
      <c r="P6" s="60">
        <f t="shared" si="7"/>
        <v>0</v>
      </c>
      <c r="Q6" s="41">
        <f>VLOOKUP(B6,'Participaciones  Tabla I'!$A$5:$T$110,16,FALSE)</f>
        <v>0</v>
      </c>
      <c r="R6" s="41">
        <f>VLOOKUP(B6,'Participaciones  Tabla I'!$A$5:$T$110,17,FALSE)</f>
        <v>0</v>
      </c>
      <c r="S6" s="28">
        <f t="shared" si="8"/>
        <v>0</v>
      </c>
      <c r="T6" s="26">
        <f t="shared" si="9"/>
        <v>0</v>
      </c>
      <c r="U6" s="26">
        <f t="shared" si="10"/>
        <v>0</v>
      </c>
      <c r="V6" s="26">
        <f t="shared" si="11"/>
        <v>1.9687715022588562E-5</v>
      </c>
      <c r="W6" s="27">
        <f t="shared" si="12"/>
        <v>8.8594717601648526E-7</v>
      </c>
      <c r="X6" s="26">
        <f t="shared" si="13"/>
        <v>0</v>
      </c>
      <c r="Y6" s="25">
        <f>VLOOKUP(B6,'Participaciones  Tabla I'!$A$5:$X$110,24,FALSE)</f>
        <v>54.383083000653997</v>
      </c>
      <c r="Z6" s="24">
        <f t="shared" ref="Z6:Z69" si="18">D6*(9.261-0.1456*Y6)</f>
        <v>2909.8976904320507</v>
      </c>
      <c r="AA6" s="37">
        <f t="shared" ref="AA6:AA69" si="19">Z6/$Z$86</f>
        <v>1.9008644703283966E-3</v>
      </c>
      <c r="AB6" s="23">
        <f t="shared" ref="AB6:AB36" si="20">AA6*0.025</f>
        <v>4.7521611758209921E-5</v>
      </c>
      <c r="AC6" s="23">
        <f t="shared" si="14"/>
        <v>3.3750000000000004E-3</v>
      </c>
      <c r="AD6" s="82">
        <f t="shared" si="15"/>
        <v>4.6271804592884457E-3</v>
      </c>
      <c r="AE6" s="80"/>
      <c r="AF6" s="80"/>
      <c r="AG6" s="80"/>
      <c r="AH6" s="6" t="s">
        <v>340</v>
      </c>
      <c r="AI6" s="6" t="s">
        <v>338</v>
      </c>
      <c r="AJ6" s="6">
        <f t="shared" si="16"/>
        <v>54.383083000653997</v>
      </c>
      <c r="AK6" s="6" t="s">
        <v>336</v>
      </c>
      <c r="AL6" s="6" t="s">
        <v>337</v>
      </c>
      <c r="AM6" s="77">
        <f t="shared" si="17"/>
        <v>2167</v>
      </c>
      <c r="AN6" s="76" t="s">
        <v>339</v>
      </c>
      <c r="AO6" s="6" t="str">
        <f t="shared" ref="AO6:AO69" si="21">CONCATENATE(AH6,AI6,AJ6,AK6,AL6,AM6,AN6)</f>
        <v>@((((54.383083000654+2.44852)*2167/65540751.1074742)))</v>
      </c>
    </row>
    <row r="7" spans="1:41" s="6" customFormat="1" ht="13.5" x14ac:dyDescent="0.2">
      <c r="A7" s="6" t="s">
        <v>217</v>
      </c>
      <c r="B7" s="34">
        <v>6</v>
      </c>
      <c r="C7" s="33" t="s">
        <v>101</v>
      </c>
      <c r="D7" s="24">
        <f>VLOOKUP(B7,'Participaciones  Tabla I'!A$5:C$110,3)</f>
        <v>9159</v>
      </c>
      <c r="E7" s="32">
        <f t="shared" si="0"/>
        <v>7.9497548413303924E-3</v>
      </c>
      <c r="F7" s="32">
        <f t="shared" si="1"/>
        <v>5.0878430984514509E-3</v>
      </c>
      <c r="G7" s="28">
        <v>47950.5</v>
      </c>
      <c r="H7" s="28">
        <v>89573</v>
      </c>
      <c r="I7" s="28">
        <f t="shared" si="2"/>
        <v>137523.5</v>
      </c>
      <c r="J7" s="62">
        <f t="shared" si="3"/>
        <v>1.2245696412975838E-3</v>
      </c>
      <c r="K7" s="31">
        <f t="shared" si="4"/>
        <v>4.0410798162820267E-4</v>
      </c>
      <c r="L7" s="29">
        <v>111676.66</v>
      </c>
      <c r="M7" s="29">
        <v>197134</v>
      </c>
      <c r="N7" s="28">
        <f t="shared" si="5"/>
        <v>308810.66000000003</v>
      </c>
      <c r="O7" s="36">
        <f t="shared" si="6"/>
        <v>2.3447474132545719E-3</v>
      </c>
      <c r="P7" s="60">
        <f t="shared" si="7"/>
        <v>7.7376664637400874E-4</v>
      </c>
      <c r="Q7" s="41">
        <f>VLOOKUP(B7,'Participaciones  Tabla I'!$A$5:$T$110,16,FALSE)</f>
        <v>80087</v>
      </c>
      <c r="R7" s="41">
        <f>VLOOKUP(B7,'Participaciones  Tabla I'!$A$5:$T$110,17,FALSE)</f>
        <v>97394</v>
      </c>
      <c r="S7" s="28">
        <f t="shared" si="8"/>
        <v>177481</v>
      </c>
      <c r="T7" s="26">
        <f t="shared" si="9"/>
        <v>1.3763622115090907E-3</v>
      </c>
      <c r="U7" s="26">
        <f t="shared" si="10"/>
        <v>4.6796315191309089E-4</v>
      </c>
      <c r="V7" s="26">
        <f t="shared" si="11"/>
        <v>1.6458377799153023E-3</v>
      </c>
      <c r="W7" s="27">
        <f t="shared" si="12"/>
        <v>7.4062700096188606E-5</v>
      </c>
      <c r="X7" s="26">
        <f t="shared" si="13"/>
        <v>2.7527244230181817E-5</v>
      </c>
      <c r="Y7" s="25">
        <f>VLOOKUP(B7,'Participaciones  Tabla I'!$A$5:$X$110,24,FALSE)</f>
        <v>54.146130246399998</v>
      </c>
      <c r="Z7" s="24">
        <f t="shared" si="18"/>
        <v>12614.90535146117</v>
      </c>
      <c r="AA7" s="37">
        <f t="shared" si="19"/>
        <v>8.2405733569236757E-3</v>
      </c>
      <c r="AB7" s="23">
        <f t="shared" si="20"/>
        <v>2.0601433392309189E-4</v>
      </c>
      <c r="AC7" s="23">
        <f t="shared" si="14"/>
        <v>3.3750000000000004E-3</v>
      </c>
      <c r="AD7" s="82">
        <f t="shared" si="15"/>
        <v>8.7704473767009142E-3</v>
      </c>
      <c r="AE7" s="80"/>
      <c r="AF7" s="80"/>
      <c r="AG7" s="80"/>
      <c r="AH7" s="6" t="s">
        <v>340</v>
      </c>
      <c r="AI7" s="6" t="s">
        <v>338</v>
      </c>
      <c r="AJ7" s="6">
        <f t="shared" si="16"/>
        <v>54.146130246399998</v>
      </c>
      <c r="AK7" s="6" t="s">
        <v>336</v>
      </c>
      <c r="AL7" s="6" t="s">
        <v>337</v>
      </c>
      <c r="AM7" s="77">
        <f t="shared" si="17"/>
        <v>9159</v>
      </c>
      <c r="AN7" s="76" t="s">
        <v>339</v>
      </c>
      <c r="AO7" s="6" t="str">
        <f t="shared" si="21"/>
        <v>@((((54.1461302464+2.44852)*9159/65540751.1074742)))</v>
      </c>
    </row>
    <row r="8" spans="1:41" s="6" customFormat="1" ht="13.5" x14ac:dyDescent="0.2">
      <c r="A8" s="6" t="s">
        <v>216</v>
      </c>
      <c r="B8" s="34">
        <v>7</v>
      </c>
      <c r="C8" s="35" t="s">
        <v>100</v>
      </c>
      <c r="D8" s="24">
        <f>VLOOKUP(B8,'Participaciones  Tabla I'!A$5:C$110,3)</f>
        <v>7490</v>
      </c>
      <c r="E8" s="32">
        <f t="shared" si="0"/>
        <v>6.5011097021033561E-3</v>
      </c>
      <c r="F8" s="32">
        <f t="shared" si="1"/>
        <v>4.1607102093461478E-3</v>
      </c>
      <c r="G8" s="28">
        <v>18026.12</v>
      </c>
      <c r="H8" s="28">
        <v>490</v>
      </c>
      <c r="I8" s="28">
        <f t="shared" si="2"/>
        <v>18516.12</v>
      </c>
      <c r="J8" s="62">
        <f t="shared" si="3"/>
        <v>1.6487566435280528E-4</v>
      </c>
      <c r="K8" s="31">
        <f t="shared" si="4"/>
        <v>5.4408969236425743E-5</v>
      </c>
      <c r="L8" s="29">
        <v>64825.5</v>
      </c>
      <c r="M8" s="29">
        <v>15760</v>
      </c>
      <c r="N8" s="28">
        <f t="shared" si="5"/>
        <v>80585.5</v>
      </c>
      <c r="O8" s="36">
        <f t="shared" si="6"/>
        <v>6.1187215062726886E-4</v>
      </c>
      <c r="P8" s="60">
        <f t="shared" si="7"/>
        <v>2.0191780970699874E-4</v>
      </c>
      <c r="Q8" s="41">
        <f>VLOOKUP(B8,'Participaciones  Tabla I'!$A$5:$T$110,16,FALSE)</f>
        <v>52111</v>
      </c>
      <c r="R8" s="41">
        <f>VLOOKUP(B8,'Participaciones  Tabla I'!$A$5:$T$110,17,FALSE)</f>
        <v>11460</v>
      </c>
      <c r="S8" s="28">
        <f t="shared" si="8"/>
        <v>63571</v>
      </c>
      <c r="T8" s="26">
        <f t="shared" si="9"/>
        <v>4.929920506862391E-4</v>
      </c>
      <c r="U8" s="26">
        <f t="shared" si="10"/>
        <v>1.6761729723332129E-4</v>
      </c>
      <c r="V8" s="26">
        <f t="shared" si="11"/>
        <v>4.2394407617674578E-4</v>
      </c>
      <c r="W8" s="27">
        <f t="shared" si="12"/>
        <v>1.9077483427953559E-5</v>
      </c>
      <c r="X8" s="26">
        <f t="shared" si="13"/>
        <v>9.859841013724782E-6</v>
      </c>
      <c r="Y8" s="25">
        <f>VLOOKUP(B8,'Participaciones  Tabla I'!$A$5:$X$110,24,FALSE)</f>
        <v>56.256665752072699</v>
      </c>
      <c r="Z8" s="24">
        <f t="shared" si="18"/>
        <v>8014.5207040716241</v>
      </c>
      <c r="AA8" s="37">
        <f t="shared" si="19"/>
        <v>5.2354135003348217E-3</v>
      </c>
      <c r="AB8" s="23">
        <f t="shared" si="20"/>
        <v>1.3088533750837055E-4</v>
      </c>
      <c r="AC8" s="23">
        <f t="shared" si="14"/>
        <v>3.3750000000000004E-3</v>
      </c>
      <c r="AD8" s="82">
        <f t="shared" si="15"/>
        <v>7.6955328712961972E-3</v>
      </c>
      <c r="AE8" s="80"/>
      <c r="AF8" s="80"/>
      <c r="AG8" s="80"/>
      <c r="AH8" s="6" t="s">
        <v>340</v>
      </c>
      <c r="AI8" s="6" t="s">
        <v>338</v>
      </c>
      <c r="AJ8" s="6">
        <f t="shared" si="16"/>
        <v>56.256665752072699</v>
      </c>
      <c r="AK8" s="6" t="s">
        <v>336</v>
      </c>
      <c r="AL8" s="6" t="s">
        <v>337</v>
      </c>
      <c r="AM8" s="77">
        <f t="shared" si="17"/>
        <v>7490</v>
      </c>
      <c r="AN8" s="76" t="s">
        <v>339</v>
      </c>
      <c r="AO8" s="6" t="str">
        <f t="shared" si="21"/>
        <v>@((((56.2566657520727+2.44852)*7490/65540751.1074742)))</v>
      </c>
    </row>
    <row r="9" spans="1:41" s="6" customFormat="1" ht="13.5" x14ac:dyDescent="0.2">
      <c r="A9" s="6" t="s">
        <v>215</v>
      </c>
      <c r="B9" s="34">
        <v>8</v>
      </c>
      <c r="C9" s="33" t="s">
        <v>99</v>
      </c>
      <c r="D9" s="24">
        <f>VLOOKUP(B9,'Participaciones  Tabla I'!A$5:C$110,3)</f>
        <v>3949</v>
      </c>
      <c r="E9" s="32">
        <f t="shared" si="0"/>
        <v>3.4276211233119033E-3</v>
      </c>
      <c r="F9" s="32">
        <f t="shared" si="1"/>
        <v>2.193677518919618E-3</v>
      </c>
      <c r="G9" s="28">
        <v>46318.46</v>
      </c>
      <c r="H9" s="28">
        <v>1400</v>
      </c>
      <c r="I9" s="28">
        <f t="shared" si="2"/>
        <v>47718.46</v>
      </c>
      <c r="J9" s="62">
        <f t="shared" si="3"/>
        <v>4.2490612473848545E-4</v>
      </c>
      <c r="K9" s="31">
        <f t="shared" si="4"/>
        <v>1.4021902116370021E-4</v>
      </c>
      <c r="L9" s="29">
        <v>33013.21</v>
      </c>
      <c r="M9" s="29">
        <v>5525</v>
      </c>
      <c r="N9" s="28">
        <f t="shared" si="5"/>
        <v>38538.21</v>
      </c>
      <c r="O9" s="36">
        <f t="shared" si="6"/>
        <v>2.9261414812869953E-4</v>
      </c>
      <c r="P9" s="60">
        <f t="shared" si="7"/>
        <v>9.6562668882470856E-5</v>
      </c>
      <c r="Q9" s="41">
        <f>VLOOKUP(B9,'Participaciones  Tabla I'!$A$5:$T$110,16,FALSE)</f>
        <v>36716.720000000001</v>
      </c>
      <c r="R9" s="41">
        <f>VLOOKUP(B9,'Participaciones  Tabla I'!$A$5:$T$110,17,FALSE)</f>
        <v>58257</v>
      </c>
      <c r="S9" s="28">
        <f t="shared" si="8"/>
        <v>94973.72</v>
      </c>
      <c r="T9" s="26">
        <f t="shared" si="9"/>
        <v>7.3651962347769714E-4</v>
      </c>
      <c r="U9" s="26">
        <f t="shared" si="10"/>
        <v>2.5041667198241703E-4</v>
      </c>
      <c r="V9" s="26">
        <f t="shared" si="11"/>
        <v>4.8719836202858809E-4</v>
      </c>
      <c r="W9" s="27">
        <f t="shared" si="12"/>
        <v>2.1923926291286465E-5</v>
      </c>
      <c r="X9" s="26">
        <f t="shared" si="13"/>
        <v>1.4730392469553943E-5</v>
      </c>
      <c r="Y9" s="25">
        <f>VLOOKUP(B9,'Participaciones  Tabla I'!$A$5:$X$110,24,FALSE)</f>
        <v>52.119102222447303</v>
      </c>
      <c r="Z9" s="24">
        <f t="shared" si="18"/>
        <v>6604.5394711096887</v>
      </c>
      <c r="AA9" s="37">
        <f t="shared" si="19"/>
        <v>4.314355953060978E-3</v>
      </c>
      <c r="AB9" s="23">
        <f t="shared" si="20"/>
        <v>1.0785889882652445E-4</v>
      </c>
      <c r="AC9" s="23">
        <f t="shared" si="14"/>
        <v>3.3750000000000004E-3</v>
      </c>
      <c r="AD9" s="82">
        <f t="shared" si="15"/>
        <v>5.7131907365069829E-3</v>
      </c>
      <c r="AE9" s="80"/>
      <c r="AF9" s="80"/>
      <c r="AG9" s="80"/>
      <c r="AH9" s="6" t="s">
        <v>340</v>
      </c>
      <c r="AI9" s="6" t="s">
        <v>338</v>
      </c>
      <c r="AJ9" s="6">
        <f t="shared" si="16"/>
        <v>52.119102222447303</v>
      </c>
      <c r="AK9" s="6" t="s">
        <v>336</v>
      </c>
      <c r="AL9" s="6" t="s">
        <v>337</v>
      </c>
      <c r="AM9" s="77">
        <f t="shared" si="17"/>
        <v>3949</v>
      </c>
      <c r="AN9" s="76" t="s">
        <v>339</v>
      </c>
      <c r="AO9" s="6" t="str">
        <f t="shared" si="21"/>
        <v>@((((52.1191022224473+2.44852)*3949/65540751.1074742)))</v>
      </c>
    </row>
    <row r="10" spans="1:41" s="6" customFormat="1" ht="13.5" x14ac:dyDescent="0.2">
      <c r="A10" s="6" t="s">
        <v>214</v>
      </c>
      <c r="B10" s="34">
        <v>9</v>
      </c>
      <c r="C10" s="35" t="s">
        <v>98</v>
      </c>
      <c r="D10" s="24">
        <f>VLOOKUP(B10,'Participaciones  Tabla I'!A$5:C$110,3)</f>
        <v>4466</v>
      </c>
      <c r="E10" s="32">
        <f t="shared" si="0"/>
        <v>3.8763626074223749E-3</v>
      </c>
      <c r="F10" s="32">
        <f t="shared" si="1"/>
        <v>2.48087206875032E-3</v>
      </c>
      <c r="G10" s="28">
        <v>62412</v>
      </c>
      <c r="H10" s="28">
        <v>51975</v>
      </c>
      <c r="I10" s="28">
        <f t="shared" si="2"/>
        <v>114387</v>
      </c>
      <c r="J10" s="62">
        <f t="shared" si="3"/>
        <v>1.018552084255467E-3</v>
      </c>
      <c r="K10" s="31">
        <f t="shared" si="4"/>
        <v>3.3612218780430412E-4</v>
      </c>
      <c r="L10" s="29">
        <v>67793</v>
      </c>
      <c r="M10" s="29">
        <v>39213</v>
      </c>
      <c r="N10" s="28">
        <f t="shared" si="5"/>
        <v>107006</v>
      </c>
      <c r="O10" s="36">
        <f t="shared" si="6"/>
        <v>8.1247856438219684E-4</v>
      </c>
      <c r="P10" s="60">
        <f t="shared" si="7"/>
        <v>2.6811792624612495E-4</v>
      </c>
      <c r="Q10" s="41">
        <f>VLOOKUP(B10,'Participaciones  Tabla I'!$A$5:$T$110,16,FALSE)</f>
        <v>54723</v>
      </c>
      <c r="R10" s="41">
        <f>VLOOKUP(B10,'Participaciones  Tabla I'!$A$5:$T$110,17,FALSE)</f>
        <v>90810</v>
      </c>
      <c r="S10" s="28">
        <f t="shared" si="8"/>
        <v>145533</v>
      </c>
      <c r="T10" s="26">
        <f t="shared" si="9"/>
        <v>1.1286060013610049E-3</v>
      </c>
      <c r="U10" s="26">
        <f t="shared" si="10"/>
        <v>3.837260404627417E-4</v>
      </c>
      <c r="V10" s="26">
        <f t="shared" si="11"/>
        <v>9.8796615451317077E-4</v>
      </c>
      <c r="W10" s="27">
        <f t="shared" si="12"/>
        <v>4.4458476953092683E-5</v>
      </c>
      <c r="X10" s="26">
        <f t="shared" si="13"/>
        <v>2.25721200272201E-5</v>
      </c>
      <c r="Y10" s="25">
        <f>VLOOKUP(B10,'Participaciones  Tabla I'!$A$5:$X$110,24,FALSE)</f>
        <v>53.728510472629701</v>
      </c>
      <c r="Z10" s="24">
        <f t="shared" si="18"/>
        <v>6422.6835565767215</v>
      </c>
      <c r="AA10" s="37">
        <f t="shared" si="19"/>
        <v>4.195560214024713E-3</v>
      </c>
      <c r="AB10" s="23">
        <f t="shared" si="20"/>
        <v>1.0488900535061784E-4</v>
      </c>
      <c r="AC10" s="23">
        <f t="shared" si="14"/>
        <v>3.3750000000000004E-3</v>
      </c>
      <c r="AD10" s="82">
        <f t="shared" si="15"/>
        <v>6.0277916710812507E-3</v>
      </c>
      <c r="AE10" s="80"/>
      <c r="AF10" s="80"/>
      <c r="AG10" s="80"/>
      <c r="AH10" s="6" t="s">
        <v>340</v>
      </c>
      <c r="AI10" s="6" t="s">
        <v>338</v>
      </c>
      <c r="AJ10" s="6">
        <f t="shared" si="16"/>
        <v>53.728510472629701</v>
      </c>
      <c r="AK10" s="6" t="s">
        <v>336</v>
      </c>
      <c r="AL10" s="6" t="s">
        <v>337</v>
      </c>
      <c r="AM10" s="77">
        <f t="shared" si="17"/>
        <v>4466</v>
      </c>
      <c r="AN10" s="76" t="s">
        <v>339</v>
      </c>
      <c r="AO10" s="6" t="str">
        <f t="shared" si="21"/>
        <v>@((((53.7285104726297+2.44852)*4466/65540751.1074742)))</v>
      </c>
    </row>
    <row r="11" spans="1:41" s="6" customFormat="1" ht="13.5" x14ac:dyDescent="0.2">
      <c r="A11" s="6" t="s">
        <v>213</v>
      </c>
      <c r="B11" s="34">
        <v>10</v>
      </c>
      <c r="C11" s="33" t="s">
        <v>97</v>
      </c>
      <c r="D11" s="24">
        <f>VLOOKUP(B11,'Participaciones  Tabla I'!A$5:C$110,3)</f>
        <v>2755</v>
      </c>
      <c r="E11" s="32">
        <f t="shared" si="0"/>
        <v>2.3912626474358809E-3</v>
      </c>
      <c r="F11" s="32">
        <f t="shared" si="1"/>
        <v>1.5304080943589638E-3</v>
      </c>
      <c r="G11" s="28">
        <v>26545.9</v>
      </c>
      <c r="H11" s="28">
        <v>1380</v>
      </c>
      <c r="I11" s="28">
        <f t="shared" si="2"/>
        <v>27925.9</v>
      </c>
      <c r="J11" s="62">
        <f t="shared" si="3"/>
        <v>2.4866447804129622E-4</v>
      </c>
      <c r="K11" s="31">
        <f t="shared" si="4"/>
        <v>8.205927775362775E-5</v>
      </c>
      <c r="L11" s="29">
        <v>0</v>
      </c>
      <c r="M11" s="29">
        <v>0</v>
      </c>
      <c r="N11" s="28">
        <f t="shared" si="5"/>
        <v>0</v>
      </c>
      <c r="O11" s="36">
        <f t="shared" si="6"/>
        <v>0</v>
      </c>
      <c r="P11" s="60">
        <f t="shared" si="7"/>
        <v>0</v>
      </c>
      <c r="Q11" s="41">
        <f>VLOOKUP(B11,'Participaciones  Tabla I'!$A$5:$T$110,16,FALSE)</f>
        <v>0</v>
      </c>
      <c r="R11" s="41">
        <f>VLOOKUP(B11,'Participaciones  Tabla I'!$A$5:$T$110,17,FALSE)</f>
        <v>0</v>
      </c>
      <c r="S11" s="28">
        <f t="shared" si="8"/>
        <v>0</v>
      </c>
      <c r="T11" s="26">
        <f t="shared" si="9"/>
        <v>0</v>
      </c>
      <c r="U11" s="26">
        <f t="shared" si="10"/>
        <v>0</v>
      </c>
      <c r="V11" s="26">
        <f t="shared" si="11"/>
        <v>8.205927775362775E-5</v>
      </c>
      <c r="W11" s="27">
        <f t="shared" si="12"/>
        <v>3.6926674989132488E-6</v>
      </c>
      <c r="X11" s="26">
        <f t="shared" si="13"/>
        <v>0</v>
      </c>
      <c r="Y11" s="25">
        <f>VLOOKUP(B11,'Participaciones  Tabla I'!$A$5:$X$110,24,FALSE)</f>
        <v>49.061852249180603</v>
      </c>
      <c r="Z11" s="24">
        <f t="shared" si="18"/>
        <v>5833.9723309906803</v>
      </c>
      <c r="AA11" s="37">
        <f t="shared" si="19"/>
        <v>3.8109899057009733E-3</v>
      </c>
      <c r="AB11" s="23">
        <f t="shared" si="20"/>
        <v>9.5274747642524343E-5</v>
      </c>
      <c r="AC11" s="23">
        <f t="shared" si="14"/>
        <v>3.3750000000000004E-3</v>
      </c>
      <c r="AD11" s="82">
        <f t="shared" si="15"/>
        <v>5.0043755095004021E-3</v>
      </c>
      <c r="AE11" s="80"/>
      <c r="AF11" s="80"/>
      <c r="AG11" s="80"/>
      <c r="AH11" s="6" t="s">
        <v>340</v>
      </c>
      <c r="AI11" s="6" t="s">
        <v>338</v>
      </c>
      <c r="AJ11" s="6">
        <f t="shared" si="16"/>
        <v>49.061852249180603</v>
      </c>
      <c r="AK11" s="6" t="s">
        <v>336</v>
      </c>
      <c r="AL11" s="6" t="s">
        <v>337</v>
      </c>
      <c r="AM11" s="77">
        <f t="shared" si="17"/>
        <v>2755</v>
      </c>
      <c r="AN11" s="76" t="s">
        <v>339</v>
      </c>
      <c r="AO11" s="6" t="str">
        <f t="shared" si="21"/>
        <v>@((((49.0618522491806+2.44852)*2755/65540751.1074742)))</v>
      </c>
    </row>
    <row r="12" spans="1:41" s="6" customFormat="1" ht="13.5" x14ac:dyDescent="0.2">
      <c r="A12" s="6" t="s">
        <v>212</v>
      </c>
      <c r="B12" s="34">
        <v>11</v>
      </c>
      <c r="C12" s="33" t="s">
        <v>96</v>
      </c>
      <c r="D12" s="24">
        <f>VLOOKUP(B12,'Participaciones  Tabla I'!A$5:C$110,3)</f>
        <v>8389</v>
      </c>
      <c r="E12" s="32">
        <f t="shared" si="0"/>
        <v>7.2814164607403276E-3</v>
      </c>
      <c r="F12" s="32">
        <f t="shared" si="1"/>
        <v>4.66010653487381E-3</v>
      </c>
      <c r="G12" s="28">
        <v>103742.94</v>
      </c>
      <c r="H12" s="28">
        <v>24300</v>
      </c>
      <c r="I12" s="28">
        <f t="shared" si="2"/>
        <v>128042.94</v>
      </c>
      <c r="J12" s="62">
        <f t="shared" si="3"/>
        <v>1.1401505714040731E-3</v>
      </c>
      <c r="K12" s="31">
        <f t="shared" si="4"/>
        <v>3.7624968856334414E-4</v>
      </c>
      <c r="L12" s="29">
        <v>530347.30000000005</v>
      </c>
      <c r="M12" s="29">
        <v>23110</v>
      </c>
      <c r="N12" s="28">
        <f t="shared" si="5"/>
        <v>553457.30000000005</v>
      </c>
      <c r="O12" s="36">
        <f t="shared" si="6"/>
        <v>4.202308212164242E-3</v>
      </c>
      <c r="P12" s="60">
        <f t="shared" si="7"/>
        <v>1.3867617100142E-3</v>
      </c>
      <c r="Q12" s="41">
        <f>VLOOKUP(B12,'Participaciones  Tabla I'!$A$5:$T$110,16,FALSE)</f>
        <v>382911.11</v>
      </c>
      <c r="R12" s="41">
        <f>VLOOKUP(B12,'Participaciones  Tabla I'!$A$5:$T$110,17,FALSE)</f>
        <v>37000</v>
      </c>
      <c r="S12" s="28">
        <f t="shared" si="8"/>
        <v>419911.11</v>
      </c>
      <c r="T12" s="26">
        <f t="shared" si="9"/>
        <v>3.2564036938987104E-3</v>
      </c>
      <c r="U12" s="26">
        <f t="shared" si="10"/>
        <v>1.1071772559255615E-3</v>
      </c>
      <c r="V12" s="26">
        <f t="shared" si="11"/>
        <v>2.8701886545031054E-3</v>
      </c>
      <c r="W12" s="27">
        <f t="shared" si="12"/>
        <v>1.2915848945263975E-4</v>
      </c>
      <c r="X12" s="26">
        <f t="shared" si="13"/>
        <v>6.5128073877974204E-5</v>
      </c>
      <c r="Y12" s="25">
        <f>VLOOKUP(B12,'Participaciones  Tabla I'!$A$5:$X$110,24,FALSE)</f>
        <v>55.201169409642802</v>
      </c>
      <c r="Z12" s="24">
        <f t="shared" si="18"/>
        <v>10265.70095815694</v>
      </c>
      <c r="AA12" s="37">
        <f t="shared" si="19"/>
        <v>6.705976735381162E-3</v>
      </c>
      <c r="AB12" s="23">
        <f t="shared" si="20"/>
        <v>1.6764941838452906E-4</v>
      </c>
      <c r="AC12" s="23">
        <f t="shared" si="14"/>
        <v>3.3750000000000004E-3</v>
      </c>
      <c r="AD12" s="82">
        <f t="shared" si="15"/>
        <v>8.3970425165889526E-3</v>
      </c>
      <c r="AE12" s="80"/>
      <c r="AF12" s="80"/>
      <c r="AG12" s="80"/>
      <c r="AH12" s="6" t="s">
        <v>340</v>
      </c>
      <c r="AI12" s="6" t="s">
        <v>338</v>
      </c>
      <c r="AJ12" s="6">
        <f t="shared" si="16"/>
        <v>55.201169409642802</v>
      </c>
      <c r="AK12" s="6" t="s">
        <v>336</v>
      </c>
      <c r="AL12" s="6" t="s">
        <v>337</v>
      </c>
      <c r="AM12" s="77">
        <f t="shared" si="17"/>
        <v>8389</v>
      </c>
      <c r="AN12" s="76" t="s">
        <v>339</v>
      </c>
      <c r="AO12" s="6" t="str">
        <f t="shared" si="21"/>
        <v>@((((55.2011694096428+2.44852)*8389/65540751.1074742)))</v>
      </c>
    </row>
    <row r="13" spans="1:41" s="6" customFormat="1" ht="13.5" x14ac:dyDescent="0.2">
      <c r="A13" s="6" t="s">
        <v>211</v>
      </c>
      <c r="B13" s="34">
        <v>13</v>
      </c>
      <c r="C13" s="35" t="s">
        <v>94</v>
      </c>
      <c r="D13" s="24">
        <f>VLOOKUP(B13,'Participaciones  Tabla I'!A$5:C$110,3)</f>
        <v>16671</v>
      </c>
      <c r="E13" s="32">
        <f t="shared" si="0"/>
        <v>1.4469959925736322E-2</v>
      </c>
      <c r="F13" s="32">
        <f t="shared" si="1"/>
        <v>9.260774352471246E-3</v>
      </c>
      <c r="G13" s="28">
        <v>1459117.37</v>
      </c>
      <c r="H13" s="28">
        <v>334200</v>
      </c>
      <c r="I13" s="28">
        <f t="shared" si="2"/>
        <v>1793317.37</v>
      </c>
      <c r="J13" s="62">
        <f t="shared" si="3"/>
        <v>1.596848544804071E-2</v>
      </c>
      <c r="K13" s="31">
        <f t="shared" si="4"/>
        <v>5.2696001978534343E-3</v>
      </c>
      <c r="L13" s="29">
        <v>1947092.82</v>
      </c>
      <c r="M13" s="29">
        <v>646498.4</v>
      </c>
      <c r="N13" s="28">
        <f t="shared" si="5"/>
        <v>2593591.2200000002</v>
      </c>
      <c r="O13" s="36">
        <f t="shared" si="6"/>
        <v>1.9692702007549769E-2</v>
      </c>
      <c r="P13" s="60">
        <f t="shared" si="7"/>
        <v>6.4985916624914243E-3</v>
      </c>
      <c r="Q13" s="41">
        <f>VLOOKUP(B13,'Participaciones  Tabla I'!$A$5:$T$110,16,FALSE)</f>
        <v>5209291.54</v>
      </c>
      <c r="R13" s="41">
        <f>VLOOKUP(B13,'Participaciones  Tabla I'!$A$5:$T$110,17,FALSE)</f>
        <v>2121109.84</v>
      </c>
      <c r="S13" s="28">
        <f t="shared" si="8"/>
        <v>7330401.3799999999</v>
      </c>
      <c r="T13" s="26">
        <f t="shared" si="9"/>
        <v>5.6847141128493137E-2</v>
      </c>
      <c r="U13" s="26">
        <f t="shared" si="10"/>
        <v>1.9328027983687667E-2</v>
      </c>
      <c r="V13" s="26">
        <f t="shared" si="11"/>
        <v>3.1096219844032526E-2</v>
      </c>
      <c r="W13" s="27">
        <f t="shared" si="12"/>
        <v>1.3993298929814637E-3</v>
      </c>
      <c r="X13" s="26">
        <f t="shared" si="13"/>
        <v>1.1369428225698629E-3</v>
      </c>
      <c r="Y13" s="25">
        <f>VLOOKUP(B13,'Participaciones  Tabla I'!$A$5:$X$110,24,FALSE)</f>
        <v>58.883084195099201</v>
      </c>
      <c r="Z13" s="24">
        <f t="shared" si="18"/>
        <v>11463.362052637745</v>
      </c>
      <c r="AA13" s="37">
        <f t="shared" si="19"/>
        <v>7.4883380635745126E-3</v>
      </c>
      <c r="AB13" s="23">
        <f t="shared" si="20"/>
        <v>1.8720845158936282E-4</v>
      </c>
      <c r="AC13" s="23">
        <f t="shared" si="14"/>
        <v>3.3750000000000004E-3</v>
      </c>
      <c r="AD13" s="82">
        <f t="shared" si="15"/>
        <v>1.5359255519611936E-2</v>
      </c>
      <c r="AE13" s="80"/>
      <c r="AF13" s="80"/>
      <c r="AG13" s="80"/>
      <c r="AH13" s="6" t="s">
        <v>340</v>
      </c>
      <c r="AI13" s="6" t="s">
        <v>338</v>
      </c>
      <c r="AJ13" s="6">
        <f t="shared" si="16"/>
        <v>58.883084195099201</v>
      </c>
      <c r="AK13" s="6" t="s">
        <v>336</v>
      </c>
      <c r="AL13" s="6" t="s">
        <v>337</v>
      </c>
      <c r="AM13" s="77">
        <f t="shared" si="17"/>
        <v>16671</v>
      </c>
      <c r="AN13" s="76" t="s">
        <v>339</v>
      </c>
      <c r="AO13" s="6" t="str">
        <f t="shared" si="21"/>
        <v>@((((58.8830841950992+2.44852)*16671/65540751.1074742)))</v>
      </c>
    </row>
    <row r="14" spans="1:41" s="6" customFormat="1" ht="13.5" x14ac:dyDescent="0.2">
      <c r="A14" s="6" t="s">
        <v>210</v>
      </c>
      <c r="B14" s="34">
        <v>15</v>
      </c>
      <c r="C14" s="35" t="s">
        <v>92</v>
      </c>
      <c r="D14" s="24">
        <f>VLOOKUP(B14,'Participaciones  Tabla I'!A$5:C$110,3)</f>
        <v>5560</v>
      </c>
      <c r="E14" s="32">
        <f t="shared" si="0"/>
        <v>4.8259238910139737E-3</v>
      </c>
      <c r="F14" s="32">
        <f t="shared" si="1"/>
        <v>3.0885912902489433E-3</v>
      </c>
      <c r="G14" s="28">
        <v>0</v>
      </c>
      <c r="H14" s="28">
        <v>0</v>
      </c>
      <c r="I14" s="28">
        <f t="shared" si="2"/>
        <v>0</v>
      </c>
      <c r="J14" s="62">
        <f t="shared" si="3"/>
        <v>0</v>
      </c>
      <c r="K14" s="31">
        <f t="shared" si="4"/>
        <v>0</v>
      </c>
      <c r="L14" s="29">
        <v>19150</v>
      </c>
      <c r="M14" s="29">
        <v>0</v>
      </c>
      <c r="N14" s="28">
        <f t="shared" si="5"/>
        <v>19150</v>
      </c>
      <c r="O14" s="36">
        <f t="shared" si="6"/>
        <v>1.4540272982747763E-4</v>
      </c>
      <c r="P14" s="60">
        <f t="shared" si="7"/>
        <v>4.7982900843067618E-5</v>
      </c>
      <c r="Q14" s="41">
        <f>VLOOKUP(B14,'Participaciones  Tabla I'!$A$5:$T$110,16,FALSE)</f>
        <v>20500</v>
      </c>
      <c r="R14" s="41">
        <f>VLOOKUP(B14,'Participaciones  Tabla I'!$A$5:$T$110,17,FALSE)</f>
        <v>0</v>
      </c>
      <c r="S14" s="28">
        <f t="shared" si="8"/>
        <v>20500</v>
      </c>
      <c r="T14" s="26">
        <f t="shared" si="9"/>
        <v>1.5897716001113561E-4</v>
      </c>
      <c r="U14" s="26">
        <f t="shared" si="10"/>
        <v>5.4052234403786112E-5</v>
      </c>
      <c r="V14" s="26">
        <f t="shared" si="11"/>
        <v>1.0203513524685372E-4</v>
      </c>
      <c r="W14" s="27">
        <f t="shared" si="12"/>
        <v>4.5915810861084173E-6</v>
      </c>
      <c r="X14" s="26">
        <f t="shared" si="13"/>
        <v>3.1795432002227123E-6</v>
      </c>
      <c r="Y14" s="25">
        <f>VLOOKUP(B14,'Participaciones  Tabla I'!$A$5:$X$110,24,FALSE)</f>
        <v>51.711242823354397</v>
      </c>
      <c r="Z14" s="24">
        <f t="shared" si="18"/>
        <v>9629.0473297529661</v>
      </c>
      <c r="AA14" s="37">
        <f t="shared" si="19"/>
        <v>6.2900884840113736E-3</v>
      </c>
      <c r="AB14" s="23">
        <f t="shared" si="20"/>
        <v>1.5725221210028436E-4</v>
      </c>
      <c r="AC14" s="23">
        <f t="shared" si="14"/>
        <v>3.3750000000000004E-3</v>
      </c>
      <c r="AD14" s="82">
        <f t="shared" si="15"/>
        <v>6.6286146266355591E-3</v>
      </c>
      <c r="AE14" s="80"/>
      <c r="AF14" s="80"/>
      <c r="AG14" s="80"/>
      <c r="AH14" s="6" t="s">
        <v>340</v>
      </c>
      <c r="AI14" s="6" t="s">
        <v>338</v>
      </c>
      <c r="AJ14" s="6">
        <f t="shared" si="16"/>
        <v>51.711242823354397</v>
      </c>
      <c r="AK14" s="6" t="s">
        <v>336</v>
      </c>
      <c r="AL14" s="6" t="s">
        <v>337</v>
      </c>
      <c r="AM14" s="77">
        <f t="shared" si="17"/>
        <v>5560</v>
      </c>
      <c r="AN14" s="76" t="s">
        <v>339</v>
      </c>
      <c r="AO14" s="6" t="str">
        <f t="shared" si="21"/>
        <v>@((((51.7112428233544+2.44852)*5560/65540751.1074742)))</v>
      </c>
    </row>
    <row r="15" spans="1:41" s="6" customFormat="1" ht="13.5" x14ac:dyDescent="0.2">
      <c r="A15" s="6" t="s">
        <v>209</v>
      </c>
      <c r="B15" s="34">
        <v>16</v>
      </c>
      <c r="C15" s="33" t="s">
        <v>91</v>
      </c>
      <c r="D15" s="24">
        <f>VLOOKUP(B15,'Participaciones  Tabla I'!A$5:C$110,3)</f>
        <v>3104</v>
      </c>
      <c r="E15" s="32">
        <f t="shared" si="0"/>
        <v>2.6941848485085205E-3</v>
      </c>
      <c r="F15" s="32">
        <f t="shared" si="1"/>
        <v>1.7242783030454532E-3</v>
      </c>
      <c r="G15" s="28">
        <v>0</v>
      </c>
      <c r="H15" s="28">
        <v>0</v>
      </c>
      <c r="I15" s="28">
        <f t="shared" si="2"/>
        <v>0</v>
      </c>
      <c r="J15" s="62">
        <f t="shared" si="3"/>
        <v>0</v>
      </c>
      <c r="K15" s="31">
        <f t="shared" si="4"/>
        <v>0</v>
      </c>
      <c r="L15" s="29">
        <v>0</v>
      </c>
      <c r="M15" s="29">
        <v>23390</v>
      </c>
      <c r="N15" s="28">
        <f t="shared" si="5"/>
        <v>23390</v>
      </c>
      <c r="O15" s="36">
        <f t="shared" si="6"/>
        <v>1.7759633684933168E-4</v>
      </c>
      <c r="P15" s="60">
        <f t="shared" si="7"/>
        <v>5.8606791160279455E-5</v>
      </c>
      <c r="Q15" s="41">
        <f>VLOOKUP(B15,'Participaciones  Tabla I'!$A$5:$T$110,16,FALSE)</f>
        <v>0</v>
      </c>
      <c r="R15" s="41">
        <f>VLOOKUP(B15,'Participaciones  Tabla I'!$A$5:$T$110,17,FALSE)</f>
        <v>0</v>
      </c>
      <c r="S15" s="28">
        <f t="shared" si="8"/>
        <v>0</v>
      </c>
      <c r="T15" s="26">
        <f t="shared" si="9"/>
        <v>0</v>
      </c>
      <c r="U15" s="26">
        <f t="shared" si="10"/>
        <v>0</v>
      </c>
      <c r="V15" s="26">
        <f t="shared" si="11"/>
        <v>5.8606791160279455E-5</v>
      </c>
      <c r="W15" s="27">
        <f t="shared" si="12"/>
        <v>2.6373056022125755E-6</v>
      </c>
      <c r="X15" s="26">
        <f t="shared" si="13"/>
        <v>0</v>
      </c>
      <c r="Y15" s="25">
        <f>VLOOKUP(B15,'Participaciones  Tabla I'!$A$5:$X$110,24,FALSE)</f>
        <v>52.303856046019497</v>
      </c>
      <c r="Z15" s="24">
        <f t="shared" si="18"/>
        <v>5107.8137693074341</v>
      </c>
      <c r="AA15" s="37">
        <f t="shared" si="19"/>
        <v>3.3366333624221243E-3</v>
      </c>
      <c r="AB15" s="23">
        <f t="shared" si="20"/>
        <v>8.3415834060553113E-5</v>
      </c>
      <c r="AC15" s="23">
        <f t="shared" si="14"/>
        <v>3.3750000000000004E-3</v>
      </c>
      <c r="AD15" s="82">
        <f t="shared" si="15"/>
        <v>5.1853314427082195E-3</v>
      </c>
      <c r="AE15" s="80"/>
      <c r="AF15" s="80"/>
      <c r="AG15" s="80"/>
      <c r="AH15" s="6" t="s">
        <v>340</v>
      </c>
      <c r="AI15" s="6" t="s">
        <v>338</v>
      </c>
      <c r="AJ15" s="6">
        <f t="shared" si="16"/>
        <v>52.303856046019497</v>
      </c>
      <c r="AK15" s="6" t="s">
        <v>336</v>
      </c>
      <c r="AL15" s="6" t="s">
        <v>337</v>
      </c>
      <c r="AM15" s="77">
        <f t="shared" si="17"/>
        <v>3104</v>
      </c>
      <c r="AN15" s="76" t="s">
        <v>339</v>
      </c>
      <c r="AO15" s="6" t="str">
        <f t="shared" si="21"/>
        <v>@((((52.3038560460195+2.44852)*3104/65540751.1074742)))</v>
      </c>
    </row>
    <row r="16" spans="1:41" s="6" customFormat="1" ht="13.5" x14ac:dyDescent="0.2">
      <c r="A16" s="6" t="s">
        <v>208</v>
      </c>
      <c r="B16" s="34">
        <v>17</v>
      </c>
      <c r="C16" s="33" t="s">
        <v>90</v>
      </c>
      <c r="D16" s="24">
        <f>VLOOKUP(B16,'Participaciones  Tabla I'!A$5:C$110,3)</f>
        <v>4686</v>
      </c>
      <c r="E16" s="32">
        <f t="shared" si="0"/>
        <v>4.0673164304481082E-3</v>
      </c>
      <c r="F16" s="32">
        <f t="shared" si="1"/>
        <v>2.6030825154867892E-3</v>
      </c>
      <c r="G16" s="28">
        <v>0</v>
      </c>
      <c r="H16" s="28">
        <v>0</v>
      </c>
      <c r="I16" s="28">
        <f t="shared" si="2"/>
        <v>0</v>
      </c>
      <c r="J16" s="62">
        <f t="shared" si="3"/>
        <v>0</v>
      </c>
      <c r="K16" s="31">
        <f t="shared" si="4"/>
        <v>0</v>
      </c>
      <c r="L16" s="29">
        <v>9000</v>
      </c>
      <c r="M16" s="29">
        <v>0</v>
      </c>
      <c r="N16" s="28">
        <f t="shared" si="5"/>
        <v>9000</v>
      </c>
      <c r="O16" s="36">
        <f t="shared" si="6"/>
        <v>6.8335486602992088E-5</v>
      </c>
      <c r="P16" s="60">
        <f t="shared" si="7"/>
        <v>2.2550710578987391E-5</v>
      </c>
      <c r="Q16" s="41">
        <f>VLOOKUP(B16,'Participaciones  Tabla I'!$A$5:$T$110,16,FALSE)</f>
        <v>0</v>
      </c>
      <c r="R16" s="41">
        <f>VLOOKUP(B16,'Participaciones  Tabla I'!$A$5:$T$110,17,FALSE)</f>
        <v>0</v>
      </c>
      <c r="S16" s="28">
        <f t="shared" si="8"/>
        <v>0</v>
      </c>
      <c r="T16" s="26">
        <f t="shared" si="9"/>
        <v>0</v>
      </c>
      <c r="U16" s="26">
        <f t="shared" si="10"/>
        <v>0</v>
      </c>
      <c r="V16" s="26">
        <f t="shared" si="11"/>
        <v>2.2550710578987391E-5</v>
      </c>
      <c r="W16" s="27">
        <f t="shared" si="12"/>
        <v>1.0147819760544325E-6</v>
      </c>
      <c r="X16" s="26">
        <f t="shared" si="13"/>
        <v>0</v>
      </c>
      <c r="Y16" s="25">
        <f>VLOOKUP(B16,'Participaciones  Tabla I'!$A$5:$X$110,24,FALSE)</f>
        <v>49.888448401560701</v>
      </c>
      <c r="Z16" s="24">
        <f t="shared" si="18"/>
        <v>9359.0756030657139</v>
      </c>
      <c r="AA16" s="37">
        <f t="shared" si="19"/>
        <v>6.1137318839355782E-3</v>
      </c>
      <c r="AB16" s="23">
        <f t="shared" si="20"/>
        <v>1.5284329709838946E-4</v>
      </c>
      <c r="AC16" s="23">
        <f t="shared" si="14"/>
        <v>3.3750000000000004E-3</v>
      </c>
      <c r="AD16" s="82">
        <f t="shared" si="15"/>
        <v>6.1319405945612334E-3</v>
      </c>
      <c r="AE16" s="80"/>
      <c r="AF16" s="80"/>
      <c r="AG16" s="80"/>
      <c r="AH16" s="6" t="s">
        <v>340</v>
      </c>
      <c r="AI16" s="6" t="s">
        <v>338</v>
      </c>
      <c r="AJ16" s="6">
        <f t="shared" si="16"/>
        <v>49.888448401560701</v>
      </c>
      <c r="AK16" s="6" t="s">
        <v>336</v>
      </c>
      <c r="AL16" s="6" t="s">
        <v>337</v>
      </c>
      <c r="AM16" s="77">
        <f t="shared" si="17"/>
        <v>4686</v>
      </c>
      <c r="AN16" s="76" t="s">
        <v>339</v>
      </c>
      <c r="AO16" s="6" t="str">
        <f t="shared" si="21"/>
        <v>@((((49.8884484015607+2.44852)*4686/65540751.1074742)))</v>
      </c>
    </row>
    <row r="17" spans="1:41" s="6" customFormat="1" ht="13.5" x14ac:dyDescent="0.2">
      <c r="A17" s="6" t="s">
        <v>207</v>
      </c>
      <c r="B17" s="34">
        <v>18</v>
      </c>
      <c r="C17" s="33" t="s">
        <v>89</v>
      </c>
      <c r="D17" s="24">
        <f>VLOOKUP(B17,'Participaciones  Tabla I'!A$5:C$110,3)</f>
        <v>3385</v>
      </c>
      <c r="E17" s="32">
        <f t="shared" si="0"/>
        <v>2.9380849588277517E-3</v>
      </c>
      <c r="F17" s="32">
        <f t="shared" si="1"/>
        <v>1.8803743736497611E-3</v>
      </c>
      <c r="G17" s="28">
        <v>750</v>
      </c>
      <c r="H17" s="28">
        <v>0</v>
      </c>
      <c r="I17" s="28">
        <f t="shared" si="2"/>
        <v>750</v>
      </c>
      <c r="J17" s="62">
        <f t="shared" si="3"/>
        <v>6.6783293835103666E-6</v>
      </c>
      <c r="K17" s="31">
        <f t="shared" si="4"/>
        <v>2.2038486965584209E-6</v>
      </c>
      <c r="L17" s="29">
        <v>4600</v>
      </c>
      <c r="M17" s="29">
        <v>0</v>
      </c>
      <c r="N17" s="28">
        <f t="shared" si="5"/>
        <v>4600</v>
      </c>
      <c r="O17" s="36">
        <f t="shared" si="6"/>
        <v>3.492702648597374E-5</v>
      </c>
      <c r="P17" s="60">
        <f t="shared" si="7"/>
        <v>1.1525918740371335E-5</v>
      </c>
      <c r="Q17" s="41">
        <f>VLOOKUP(B17,'Participaciones  Tabla I'!$A$5:$T$110,16,FALSE)</f>
        <v>0</v>
      </c>
      <c r="R17" s="41">
        <f>VLOOKUP(B17,'Participaciones  Tabla I'!$A$5:$T$110,17,FALSE)</f>
        <v>0</v>
      </c>
      <c r="S17" s="28">
        <f t="shared" si="8"/>
        <v>0</v>
      </c>
      <c r="T17" s="26">
        <f t="shared" si="9"/>
        <v>0</v>
      </c>
      <c r="U17" s="26">
        <f t="shared" si="10"/>
        <v>0</v>
      </c>
      <c r="V17" s="26">
        <f t="shared" si="11"/>
        <v>1.3729767436929755E-5</v>
      </c>
      <c r="W17" s="27">
        <f t="shared" si="12"/>
        <v>6.1783953466183892E-7</v>
      </c>
      <c r="X17" s="26">
        <f t="shared" si="13"/>
        <v>0</v>
      </c>
      <c r="Y17" s="25">
        <f>VLOOKUP(B17,'Participaciones  Tabla I'!$A$5:$X$110,24,FALSE)</f>
        <v>52.576072279621599</v>
      </c>
      <c r="Z17" s="24">
        <f t="shared" si="18"/>
        <v>5436.0523205548143</v>
      </c>
      <c r="AA17" s="37">
        <f t="shared" si="19"/>
        <v>3.5510522411028975E-3</v>
      </c>
      <c r="AB17" s="23">
        <f t="shared" si="20"/>
        <v>8.8776306027572443E-5</v>
      </c>
      <c r="AC17" s="23">
        <f t="shared" si="14"/>
        <v>3.3750000000000004E-3</v>
      </c>
      <c r="AD17" s="82">
        <f t="shared" si="15"/>
        <v>5.3447685192119961E-3</v>
      </c>
      <c r="AE17" s="80"/>
      <c r="AF17" s="80"/>
      <c r="AG17" s="80"/>
      <c r="AH17" s="6" t="s">
        <v>340</v>
      </c>
      <c r="AI17" s="6" t="s">
        <v>338</v>
      </c>
      <c r="AJ17" s="6">
        <f t="shared" si="16"/>
        <v>52.576072279621599</v>
      </c>
      <c r="AK17" s="6" t="s">
        <v>336</v>
      </c>
      <c r="AL17" s="6" t="s">
        <v>337</v>
      </c>
      <c r="AM17" s="77">
        <f t="shared" si="17"/>
        <v>3385</v>
      </c>
      <c r="AN17" s="76" t="s">
        <v>339</v>
      </c>
      <c r="AO17" s="6" t="str">
        <f t="shared" si="21"/>
        <v>@((((52.5760722796216+2.44852)*3385/65540751.1074742)))</v>
      </c>
    </row>
    <row r="18" spans="1:41" s="6" customFormat="1" ht="13.5" x14ac:dyDescent="0.2">
      <c r="A18" s="6" t="s">
        <v>206</v>
      </c>
      <c r="B18" s="34">
        <v>19</v>
      </c>
      <c r="C18" s="33" t="s">
        <v>88</v>
      </c>
      <c r="D18" s="24">
        <f>VLOOKUP(B18,'Participaciones  Tabla I'!A$5:C$110,3)</f>
        <v>38934</v>
      </c>
      <c r="E18" s="32">
        <f t="shared" si="0"/>
        <v>3.3793618844017631E-2</v>
      </c>
      <c r="F18" s="32">
        <f t="shared" si="1"/>
        <v>2.1627916060171285E-2</v>
      </c>
      <c r="G18" s="28">
        <v>49024</v>
      </c>
      <c r="H18" s="28">
        <v>1000</v>
      </c>
      <c r="I18" s="28">
        <f t="shared" si="2"/>
        <v>50024</v>
      </c>
      <c r="J18" s="62">
        <f t="shared" si="3"/>
        <v>4.4543566544096345E-4</v>
      </c>
      <c r="K18" s="31">
        <f t="shared" si="4"/>
        <v>1.4699376959551795E-4</v>
      </c>
      <c r="L18" s="29">
        <v>31861</v>
      </c>
      <c r="M18" s="29">
        <v>500</v>
      </c>
      <c r="N18" s="28">
        <f t="shared" si="5"/>
        <v>32361</v>
      </c>
      <c r="O18" s="36">
        <f t="shared" si="6"/>
        <v>2.4571163132882523E-4</v>
      </c>
      <c r="P18" s="60">
        <f t="shared" si="7"/>
        <v>8.1084838338512324E-5</v>
      </c>
      <c r="Q18" s="41">
        <f>VLOOKUP(B18,'Participaciones  Tabla I'!$A$5:$T$110,16,FALSE)</f>
        <v>34106</v>
      </c>
      <c r="R18" s="41">
        <f>VLOOKUP(B18,'Participaciones  Tabla I'!$A$5:$T$110,17,FALSE)</f>
        <v>37700</v>
      </c>
      <c r="S18" s="28">
        <f t="shared" si="8"/>
        <v>71806</v>
      </c>
      <c r="T18" s="26">
        <f t="shared" si="9"/>
        <v>5.5685433911022457E-4</v>
      </c>
      <c r="U18" s="26">
        <f t="shared" si="10"/>
        <v>1.8933047529747638E-4</v>
      </c>
      <c r="V18" s="26">
        <f t="shared" si="11"/>
        <v>4.1740908323150664E-4</v>
      </c>
      <c r="W18" s="27">
        <f t="shared" si="12"/>
        <v>1.8783408745417798E-5</v>
      </c>
      <c r="X18" s="26">
        <f t="shared" si="13"/>
        <v>1.1137086782204492E-5</v>
      </c>
      <c r="Y18" s="25">
        <f>VLOOKUP(B18,'Participaciones  Tabla I'!$A$5:$X$110,24,FALSE)</f>
        <v>48.7793371874385</v>
      </c>
      <c r="Z18" s="24">
        <f t="shared" si="18"/>
        <v>84047.935633485569</v>
      </c>
      <c r="AA18" s="37">
        <f t="shared" si="19"/>
        <v>5.4903557322807321E-2</v>
      </c>
      <c r="AB18" s="23">
        <f t="shared" si="20"/>
        <v>1.3725889330701831E-3</v>
      </c>
      <c r="AC18" s="23">
        <f t="shared" si="14"/>
        <v>3.3750000000000004E-3</v>
      </c>
      <c r="AD18" s="82">
        <f t="shared" si="15"/>
        <v>2.6405425488769091E-2</v>
      </c>
      <c r="AE18" s="80"/>
      <c r="AF18" s="80"/>
      <c r="AG18" s="80"/>
      <c r="AH18" s="6" t="s">
        <v>340</v>
      </c>
      <c r="AI18" s="6" t="s">
        <v>338</v>
      </c>
      <c r="AJ18" s="6">
        <f t="shared" si="16"/>
        <v>48.7793371874385</v>
      </c>
      <c r="AK18" s="6" t="s">
        <v>336</v>
      </c>
      <c r="AL18" s="6" t="s">
        <v>337</v>
      </c>
      <c r="AM18" s="77">
        <f t="shared" si="17"/>
        <v>38934</v>
      </c>
      <c r="AN18" s="76" t="s">
        <v>339</v>
      </c>
      <c r="AO18" s="6" t="str">
        <f t="shared" si="21"/>
        <v>@((((48.7793371874385+2.44852)*38934/65540751.1074742)))</v>
      </c>
    </row>
    <row r="19" spans="1:41" s="6" customFormat="1" ht="13.5" x14ac:dyDescent="0.2">
      <c r="A19" s="6" t="s">
        <v>205</v>
      </c>
      <c r="B19" s="34">
        <v>20</v>
      </c>
      <c r="C19" s="35" t="s">
        <v>87</v>
      </c>
      <c r="D19" s="24">
        <f>VLOOKUP(B19,'Participaciones  Tabla I'!A$5:C$110,3)</f>
        <v>4497</v>
      </c>
      <c r="E19" s="32">
        <f t="shared" si="0"/>
        <v>3.9032697370305464E-3</v>
      </c>
      <c r="F19" s="32">
        <f t="shared" si="1"/>
        <v>2.4980926316995498E-3</v>
      </c>
      <c r="G19" s="28">
        <v>166879.54999999999</v>
      </c>
      <c r="H19" s="28">
        <v>244945</v>
      </c>
      <c r="I19" s="28">
        <f t="shared" si="2"/>
        <v>411824.55</v>
      </c>
      <c r="J19" s="62">
        <f t="shared" si="3"/>
        <v>3.6670666574879118E-3</v>
      </c>
      <c r="K19" s="31">
        <f t="shared" si="4"/>
        <v>1.2101319969710109E-3</v>
      </c>
      <c r="L19" s="29">
        <v>264386.34000000003</v>
      </c>
      <c r="M19" s="29">
        <v>327538.09999999998</v>
      </c>
      <c r="N19" s="28">
        <f t="shared" si="5"/>
        <v>591924.43999999994</v>
      </c>
      <c r="O19" s="36">
        <f t="shared" si="6"/>
        <v>4.4943827377337325E-3</v>
      </c>
      <c r="P19" s="60">
        <f t="shared" si="7"/>
        <v>1.4831463034521318E-3</v>
      </c>
      <c r="Q19" s="41">
        <f>VLOOKUP(B19,'Participaciones  Tabla I'!$A$5:$T$110,16,FALSE)</f>
        <v>306826.23999999999</v>
      </c>
      <c r="R19" s="41">
        <f>VLOOKUP(B19,'Participaciones  Tabla I'!$A$5:$T$110,17,FALSE)</f>
        <v>312741</v>
      </c>
      <c r="S19" s="28">
        <f t="shared" si="8"/>
        <v>619567.24</v>
      </c>
      <c r="T19" s="26">
        <f t="shared" si="9"/>
        <v>4.804733670787203E-3</v>
      </c>
      <c r="U19" s="26">
        <f t="shared" si="10"/>
        <v>1.6336094480676492E-3</v>
      </c>
      <c r="V19" s="26">
        <f t="shared" si="11"/>
        <v>4.3268877484907917E-3</v>
      </c>
      <c r="W19" s="27">
        <f t="shared" si="12"/>
        <v>1.9470994868208563E-4</v>
      </c>
      <c r="X19" s="26">
        <f t="shared" si="13"/>
        <v>9.6094673415744058E-5</v>
      </c>
      <c r="Y19" s="25">
        <f>VLOOKUP(B19,'Participaciones  Tabla I'!$A$5:$X$110,24,FALSE)</f>
        <v>55.688963939236402</v>
      </c>
      <c r="Z19" s="24">
        <f t="shared" si="18"/>
        <v>5183.6327664609616</v>
      </c>
      <c r="AA19" s="37">
        <f t="shared" si="19"/>
        <v>3.3861614397627652E-3</v>
      </c>
      <c r="AB19" s="23">
        <f t="shared" si="20"/>
        <v>8.4654035994069141E-5</v>
      </c>
      <c r="AC19" s="23">
        <f t="shared" si="14"/>
        <v>3.3750000000000004E-3</v>
      </c>
      <c r="AD19" s="82">
        <f t="shared" si="15"/>
        <v>6.2485512897914493E-3</v>
      </c>
      <c r="AE19" s="80"/>
      <c r="AF19" s="80"/>
      <c r="AG19" s="80"/>
      <c r="AH19" s="6" t="s">
        <v>340</v>
      </c>
      <c r="AI19" s="6" t="s">
        <v>338</v>
      </c>
      <c r="AJ19" s="6">
        <f t="shared" si="16"/>
        <v>55.688963939236402</v>
      </c>
      <c r="AK19" s="6" t="s">
        <v>336</v>
      </c>
      <c r="AL19" s="6" t="s">
        <v>337</v>
      </c>
      <c r="AM19" s="77">
        <f t="shared" si="17"/>
        <v>4497</v>
      </c>
      <c r="AN19" s="76" t="s">
        <v>339</v>
      </c>
      <c r="AO19" s="6" t="str">
        <f t="shared" si="21"/>
        <v>@((((55.6889639392364+2.44852)*4497/65540751.1074742)))</v>
      </c>
    </row>
    <row r="20" spans="1:41" s="6" customFormat="1" ht="13.5" x14ac:dyDescent="0.2">
      <c r="A20" s="6" t="s">
        <v>204</v>
      </c>
      <c r="B20" s="34">
        <v>21</v>
      </c>
      <c r="C20" s="33" t="s">
        <v>86</v>
      </c>
      <c r="D20" s="24">
        <f>VLOOKUP(B20,'Participaciones  Tabla I'!A$5:C$110,3)</f>
        <v>9406</v>
      </c>
      <c r="E20" s="32">
        <f t="shared" si="0"/>
        <v>8.16414390627292E-3</v>
      </c>
      <c r="F20" s="32">
        <f t="shared" si="1"/>
        <v>5.2250521000146693E-3</v>
      </c>
      <c r="G20" s="28">
        <v>16613.3</v>
      </c>
      <c r="H20" s="28">
        <v>14600</v>
      </c>
      <c r="I20" s="28">
        <f t="shared" si="2"/>
        <v>31213.3</v>
      </c>
      <c r="J20" s="62">
        <f t="shared" si="3"/>
        <v>2.779369313950988E-4</v>
      </c>
      <c r="K20" s="31">
        <f t="shared" si="4"/>
        <v>9.1719187360382614E-5</v>
      </c>
      <c r="L20" s="29">
        <v>15078</v>
      </c>
      <c r="M20" s="29">
        <v>3800</v>
      </c>
      <c r="N20" s="28">
        <f t="shared" si="5"/>
        <v>18878</v>
      </c>
      <c r="O20" s="36">
        <f t="shared" si="6"/>
        <v>1.433374795656983E-4</v>
      </c>
      <c r="P20" s="60">
        <f t="shared" si="7"/>
        <v>4.7301368256680439E-5</v>
      </c>
      <c r="Q20" s="41">
        <f>VLOOKUP(B20,'Participaciones  Tabla I'!$A$5:$T$110,16,FALSE)</f>
        <v>7492</v>
      </c>
      <c r="R20" s="41">
        <f>VLOOKUP(B20,'Participaciones  Tabla I'!$A$5:$T$110,17,FALSE)</f>
        <v>0</v>
      </c>
      <c r="S20" s="28">
        <f t="shared" si="8"/>
        <v>7492</v>
      </c>
      <c r="T20" s="26">
        <f t="shared" si="9"/>
        <v>5.8100335746508682E-5</v>
      </c>
      <c r="U20" s="26">
        <f t="shared" si="10"/>
        <v>1.9754114153812953E-5</v>
      </c>
      <c r="V20" s="26">
        <f t="shared" si="11"/>
        <v>1.58774669770876E-4</v>
      </c>
      <c r="W20" s="27">
        <f t="shared" si="12"/>
        <v>7.1448601396894199E-6</v>
      </c>
      <c r="X20" s="26">
        <f t="shared" si="13"/>
        <v>1.1620067149301737E-6</v>
      </c>
      <c r="Y20" s="25">
        <f>VLOOKUP(B20,'Participaciones  Tabla I'!$A$5:$X$110,24,FALSE)</f>
        <v>50.171329232292102</v>
      </c>
      <c r="Z20" s="24">
        <f t="shared" si="18"/>
        <v>18398.648286298398</v>
      </c>
      <c r="AA20" s="37">
        <f t="shared" si="19"/>
        <v>1.2018751361770509E-2</v>
      </c>
      <c r="AB20" s="23">
        <f t="shared" si="20"/>
        <v>3.0046878404426275E-4</v>
      </c>
      <c r="AC20" s="23">
        <f t="shared" si="14"/>
        <v>3.3750000000000004E-3</v>
      </c>
      <c r="AD20" s="82">
        <f t="shared" si="15"/>
        <v>8.9088277509135512E-3</v>
      </c>
      <c r="AE20" s="80"/>
      <c r="AF20" s="80"/>
      <c r="AG20" s="80"/>
      <c r="AH20" s="6" t="s">
        <v>340</v>
      </c>
      <c r="AI20" s="6" t="s">
        <v>338</v>
      </c>
      <c r="AJ20" s="6">
        <f t="shared" si="16"/>
        <v>50.171329232292102</v>
      </c>
      <c r="AK20" s="6" t="s">
        <v>336</v>
      </c>
      <c r="AL20" s="6" t="s">
        <v>337</v>
      </c>
      <c r="AM20" s="77">
        <f t="shared" si="17"/>
        <v>9406</v>
      </c>
      <c r="AN20" s="76" t="s">
        <v>339</v>
      </c>
      <c r="AO20" s="6" t="str">
        <f t="shared" si="21"/>
        <v>@((((50.1713292322921+2.44852)*9406/65540751.1074742)))</v>
      </c>
    </row>
    <row r="21" spans="1:41" s="6" customFormat="1" ht="13.5" x14ac:dyDescent="0.2">
      <c r="A21" s="6" t="s">
        <v>203</v>
      </c>
      <c r="B21" s="34">
        <v>23</v>
      </c>
      <c r="C21" s="33" t="s">
        <v>84</v>
      </c>
      <c r="D21" s="24">
        <f>VLOOKUP(B21,'Participaciones  Tabla I'!A$5:C$110,3)</f>
        <v>4863</v>
      </c>
      <c r="E21" s="32">
        <f t="shared" si="0"/>
        <v>4.2209474607915387E-3</v>
      </c>
      <c r="F21" s="32">
        <f t="shared" si="1"/>
        <v>2.7014063749065849E-3</v>
      </c>
      <c r="G21" s="28">
        <v>50665.75</v>
      </c>
      <c r="H21" s="28">
        <v>23640</v>
      </c>
      <c r="I21" s="28">
        <f t="shared" si="2"/>
        <v>74305.75</v>
      </c>
      <c r="J21" s="62">
        <f t="shared" si="3"/>
        <v>6.6165103145170059E-4</v>
      </c>
      <c r="K21" s="31">
        <f t="shared" si="4"/>
        <v>2.1834484037906122E-4</v>
      </c>
      <c r="L21" s="29">
        <v>105261.8</v>
      </c>
      <c r="M21" s="29">
        <v>16020</v>
      </c>
      <c r="N21" s="28">
        <f t="shared" si="5"/>
        <v>121281.8</v>
      </c>
      <c r="O21" s="36">
        <f t="shared" si="6"/>
        <v>9.2087231323186296E-4</v>
      </c>
      <c r="P21" s="60">
        <f t="shared" si="7"/>
        <v>3.0388786336651481E-4</v>
      </c>
      <c r="Q21" s="41">
        <f>VLOOKUP(B21,'Participaciones  Tabla I'!$A$5:$T$110,16,FALSE)</f>
        <v>67210.59</v>
      </c>
      <c r="R21" s="41">
        <f>VLOOKUP(B21,'Participaciones  Tabla I'!$A$5:$T$110,17,FALSE)</f>
        <v>5350</v>
      </c>
      <c r="S21" s="28">
        <f t="shared" si="8"/>
        <v>72560.59</v>
      </c>
      <c r="T21" s="26">
        <f t="shared" si="9"/>
        <v>5.6270617204548317E-4</v>
      </c>
      <c r="U21" s="26">
        <f t="shared" si="10"/>
        <v>1.9132009849546428E-4</v>
      </c>
      <c r="V21" s="26">
        <f t="shared" si="11"/>
        <v>7.1355280224104031E-4</v>
      </c>
      <c r="W21" s="27">
        <f t="shared" si="12"/>
        <v>3.2109876100846811E-5</v>
      </c>
      <c r="X21" s="26">
        <f t="shared" si="13"/>
        <v>1.1254123440909664E-5</v>
      </c>
      <c r="Y21" s="25">
        <f>VLOOKUP(B21,'Participaciones  Tabla I'!$A$5:$X$110,24,FALSE)</f>
        <v>54.827067853042699</v>
      </c>
      <c r="Z21" s="24">
        <f t="shared" si="18"/>
        <v>6215.7840908631242</v>
      </c>
      <c r="AA21" s="37">
        <f t="shared" si="19"/>
        <v>4.0604050006307632E-3</v>
      </c>
      <c r="AB21" s="23">
        <f t="shared" si="20"/>
        <v>1.0151012501576908E-4</v>
      </c>
      <c r="AC21" s="23">
        <f t="shared" si="14"/>
        <v>3.3750000000000004E-3</v>
      </c>
      <c r="AD21" s="82">
        <f t="shared" si="15"/>
        <v>6.2212804994641107E-3</v>
      </c>
      <c r="AE21" s="80"/>
      <c r="AF21" s="80"/>
      <c r="AG21" s="80"/>
      <c r="AH21" s="6" t="s">
        <v>340</v>
      </c>
      <c r="AI21" s="6" t="s">
        <v>338</v>
      </c>
      <c r="AJ21" s="6">
        <f t="shared" si="16"/>
        <v>54.827067853042699</v>
      </c>
      <c r="AK21" s="6" t="s">
        <v>336</v>
      </c>
      <c r="AL21" s="6" t="s">
        <v>337</v>
      </c>
      <c r="AM21" s="77">
        <f t="shared" si="17"/>
        <v>4863</v>
      </c>
      <c r="AN21" s="76" t="s">
        <v>339</v>
      </c>
      <c r="AO21" s="6" t="str">
        <f t="shared" si="21"/>
        <v>@((((54.8270678530427+2.44852)*4863/65540751.1074742)))</v>
      </c>
    </row>
    <row r="22" spans="1:41" s="6" customFormat="1" ht="13.5" x14ac:dyDescent="0.2">
      <c r="A22" s="6" t="s">
        <v>202</v>
      </c>
      <c r="B22" s="34">
        <v>24</v>
      </c>
      <c r="C22" s="33" t="s">
        <v>83</v>
      </c>
      <c r="D22" s="24">
        <f>VLOOKUP(B22,'Participaciones  Tabla I'!A$5:C$110,3)</f>
        <v>3244</v>
      </c>
      <c r="E22" s="32">
        <f t="shared" si="0"/>
        <v>2.815700917706714E-3</v>
      </c>
      <c r="F22" s="32">
        <f t="shared" si="1"/>
        <v>1.8020485873322971E-3</v>
      </c>
      <c r="G22" s="28">
        <v>1536</v>
      </c>
      <c r="H22" s="28">
        <v>0</v>
      </c>
      <c r="I22" s="28">
        <f t="shared" si="2"/>
        <v>1536</v>
      </c>
      <c r="J22" s="62">
        <f t="shared" si="3"/>
        <v>1.3677218577429231E-5</v>
      </c>
      <c r="K22" s="31">
        <f t="shared" si="4"/>
        <v>4.5134821305516466E-6</v>
      </c>
      <c r="L22" s="29">
        <v>1150</v>
      </c>
      <c r="M22" s="29">
        <v>0</v>
      </c>
      <c r="N22" s="28">
        <f t="shared" si="5"/>
        <v>1150</v>
      </c>
      <c r="O22" s="36">
        <f t="shared" si="6"/>
        <v>8.7317566214934349E-6</v>
      </c>
      <c r="P22" s="60">
        <f t="shared" si="7"/>
        <v>2.8814796850928337E-6</v>
      </c>
      <c r="Q22" s="41">
        <f>VLOOKUP(B22,'Participaciones  Tabla I'!$A$5:$T$110,16,FALSE)</f>
        <v>5750</v>
      </c>
      <c r="R22" s="41">
        <f>VLOOKUP(B22,'Participaciones  Tabla I'!$A$5:$T$110,17,FALSE)</f>
        <v>0</v>
      </c>
      <c r="S22" s="28">
        <f t="shared" si="8"/>
        <v>5750</v>
      </c>
      <c r="T22" s="26">
        <f t="shared" si="9"/>
        <v>4.4591154637269746E-5</v>
      </c>
      <c r="U22" s="26">
        <f t="shared" si="10"/>
        <v>1.5160992576671715E-5</v>
      </c>
      <c r="V22" s="26">
        <f t="shared" si="11"/>
        <v>2.2555954392316198E-5</v>
      </c>
      <c r="W22" s="27">
        <f t="shared" si="12"/>
        <v>1.0150179476542288E-6</v>
      </c>
      <c r="X22" s="26">
        <f t="shared" si="13"/>
        <v>8.9182309274539492E-7</v>
      </c>
      <c r="Y22" s="25">
        <f>VLOOKUP(B22,'Participaciones  Tabla I'!$A$5:$X$110,24,FALSE)</f>
        <v>51.226445609730597</v>
      </c>
      <c r="Z22" s="24">
        <f t="shared" si="18"/>
        <v>5847.0813603601373</v>
      </c>
      <c r="AA22" s="37">
        <f t="shared" si="19"/>
        <v>3.8195532611243707E-3</v>
      </c>
      <c r="AB22" s="23">
        <f t="shared" si="20"/>
        <v>9.5488831528109272E-5</v>
      </c>
      <c r="AC22" s="23">
        <f t="shared" si="14"/>
        <v>3.3750000000000004E-3</v>
      </c>
      <c r="AD22" s="82">
        <f t="shared" si="15"/>
        <v>5.2744442599008063E-3</v>
      </c>
      <c r="AE22" s="80"/>
      <c r="AF22" s="80"/>
      <c r="AG22" s="80"/>
      <c r="AH22" s="6" t="s">
        <v>340</v>
      </c>
      <c r="AI22" s="6" t="s">
        <v>338</v>
      </c>
      <c r="AJ22" s="6">
        <f t="shared" si="16"/>
        <v>51.226445609730597</v>
      </c>
      <c r="AK22" s="6" t="s">
        <v>336</v>
      </c>
      <c r="AL22" s="6" t="s">
        <v>337</v>
      </c>
      <c r="AM22" s="77">
        <f t="shared" si="17"/>
        <v>3244</v>
      </c>
      <c r="AN22" s="76" t="s">
        <v>339</v>
      </c>
      <c r="AO22" s="6" t="str">
        <f t="shared" si="21"/>
        <v>@((((51.2264456097306+2.44852)*3244/65540751.1074742)))</v>
      </c>
    </row>
    <row r="23" spans="1:41" s="6" customFormat="1" ht="13.5" x14ac:dyDescent="0.2">
      <c r="A23" s="6" t="s">
        <v>201</v>
      </c>
      <c r="B23" s="34">
        <v>25</v>
      </c>
      <c r="C23" s="33" t="s">
        <v>82</v>
      </c>
      <c r="D23" s="24">
        <f>VLOOKUP(B23,'Participaciones  Tabla I'!A$5:C$110,3)</f>
        <v>6003</v>
      </c>
      <c r="E23" s="32">
        <f t="shared" si="0"/>
        <v>5.2104354528339719E-3</v>
      </c>
      <c r="F23" s="32">
        <f t="shared" si="1"/>
        <v>3.3346786898137419E-3</v>
      </c>
      <c r="G23" s="28">
        <v>5403</v>
      </c>
      <c r="H23" s="28">
        <v>75909</v>
      </c>
      <c r="I23" s="28">
        <f t="shared" si="2"/>
        <v>81312</v>
      </c>
      <c r="J23" s="62">
        <f t="shared" si="3"/>
        <v>7.2403775844265988E-4</v>
      </c>
      <c r="K23" s="31">
        <f t="shared" si="4"/>
        <v>2.3893246028607778E-4</v>
      </c>
      <c r="L23" s="29">
        <v>7190</v>
      </c>
      <c r="M23" s="29">
        <v>14311</v>
      </c>
      <c r="N23" s="28">
        <f t="shared" si="5"/>
        <v>21501</v>
      </c>
      <c r="O23" s="36">
        <f t="shared" si="6"/>
        <v>1.6325347749454811E-4</v>
      </c>
      <c r="P23" s="60">
        <f t="shared" si="7"/>
        <v>5.3873647573200877E-5</v>
      </c>
      <c r="Q23" s="41">
        <f>VLOOKUP(B23,'Participaciones  Tabla I'!$A$5:$T$110,16,FALSE)</f>
        <v>8330</v>
      </c>
      <c r="R23" s="41">
        <f>VLOOKUP(B23,'Participaciones  Tabla I'!$A$5:$T$110,17,FALSE)</f>
        <v>7310</v>
      </c>
      <c r="S23" s="28">
        <f t="shared" si="8"/>
        <v>15640</v>
      </c>
      <c r="T23" s="26">
        <f t="shared" si="9"/>
        <v>1.2128794061337371E-4</v>
      </c>
      <c r="U23" s="26">
        <f t="shared" si="10"/>
        <v>4.1237899808547061E-5</v>
      </c>
      <c r="V23" s="26">
        <f t="shared" si="11"/>
        <v>3.3404400766782571E-4</v>
      </c>
      <c r="W23" s="27">
        <f t="shared" si="12"/>
        <v>1.5031980345052157E-5</v>
      </c>
      <c r="X23" s="26">
        <f t="shared" si="13"/>
        <v>2.4257588122674742E-6</v>
      </c>
      <c r="Y23" s="25">
        <f>VLOOKUP(B23,'Participaciones  Tabla I'!$A$5:$X$110,24,FALSE)</f>
        <v>54.958322962571401</v>
      </c>
      <c r="Z23" s="24">
        <f t="shared" si="18"/>
        <v>7558.1862644275643</v>
      </c>
      <c r="AA23" s="37">
        <f t="shared" si="19"/>
        <v>4.9373171357242097E-3</v>
      </c>
      <c r="AB23" s="23">
        <f t="shared" si="20"/>
        <v>1.2343292839310524E-4</v>
      </c>
      <c r="AC23" s="23">
        <f t="shared" si="14"/>
        <v>3.3750000000000004E-3</v>
      </c>
      <c r="AD23" s="82">
        <f t="shared" si="15"/>
        <v>6.8505693573641668E-3</v>
      </c>
      <c r="AE23" s="80"/>
      <c r="AF23" s="80"/>
      <c r="AG23" s="80"/>
      <c r="AH23" s="6" t="s">
        <v>340</v>
      </c>
      <c r="AI23" s="6" t="s">
        <v>338</v>
      </c>
      <c r="AJ23" s="6">
        <f t="shared" si="16"/>
        <v>54.958322962571401</v>
      </c>
      <c r="AK23" s="6" t="s">
        <v>336</v>
      </c>
      <c r="AL23" s="6" t="s">
        <v>337</v>
      </c>
      <c r="AM23" s="77">
        <f t="shared" si="17"/>
        <v>6003</v>
      </c>
      <c r="AN23" s="76" t="s">
        <v>339</v>
      </c>
      <c r="AO23" s="6" t="str">
        <f t="shared" si="21"/>
        <v>@((((54.9583229625714+2.44852)*6003/65540751.1074742)))</v>
      </c>
    </row>
    <row r="24" spans="1:41" s="6" customFormat="1" ht="13.5" x14ac:dyDescent="0.2">
      <c r="A24" s="6" t="s">
        <v>200</v>
      </c>
      <c r="B24" s="34">
        <v>26</v>
      </c>
      <c r="C24" s="35" t="s">
        <v>81</v>
      </c>
      <c r="D24" s="24">
        <f>VLOOKUP(B24,'Participaciones  Tabla I'!A$5:C$110,3)</f>
        <v>3622</v>
      </c>
      <c r="E24" s="32">
        <f t="shared" si="0"/>
        <v>3.1437943045418367E-3</v>
      </c>
      <c r="F24" s="32">
        <f t="shared" si="1"/>
        <v>2.0120283549067757E-3</v>
      </c>
      <c r="G24" s="28">
        <v>1443893.09</v>
      </c>
      <c r="H24" s="28">
        <v>3010</v>
      </c>
      <c r="I24" s="28">
        <f t="shared" si="2"/>
        <v>1446903.09</v>
      </c>
      <c r="J24" s="62">
        <f t="shared" si="3"/>
        <v>1.288386056138526E-2</v>
      </c>
      <c r="K24" s="31">
        <f t="shared" si="4"/>
        <v>4.2516739852571364E-3</v>
      </c>
      <c r="L24" s="29">
        <v>1195367.3999999999</v>
      </c>
      <c r="M24" s="29">
        <v>0</v>
      </c>
      <c r="N24" s="28">
        <f t="shared" si="5"/>
        <v>1195367.3999999999</v>
      </c>
      <c r="O24" s="36">
        <f t="shared" si="6"/>
        <v>9.0762236609281642E-3</v>
      </c>
      <c r="P24" s="60">
        <f t="shared" si="7"/>
        <v>2.9951538081062945E-3</v>
      </c>
      <c r="Q24" s="41">
        <f>VLOOKUP(B24,'Participaciones  Tabla I'!$A$5:$T$110,16,FALSE)</f>
        <v>1511205.98</v>
      </c>
      <c r="R24" s="41">
        <f>VLOOKUP(B24,'Participaciones  Tabla I'!$A$5:$T$110,17,FALSE)</f>
        <v>0</v>
      </c>
      <c r="S24" s="28">
        <f t="shared" si="8"/>
        <v>1511205.98</v>
      </c>
      <c r="T24" s="26">
        <f t="shared" si="9"/>
        <v>1.1719377311816829E-2</v>
      </c>
      <c r="U24" s="26">
        <f t="shared" si="10"/>
        <v>3.9845882860177224E-3</v>
      </c>
      <c r="V24" s="26">
        <f t="shared" si="11"/>
        <v>1.1231416079381154E-2</v>
      </c>
      <c r="W24" s="27">
        <f t="shared" si="12"/>
        <v>5.0541372357215187E-4</v>
      </c>
      <c r="X24" s="26">
        <f t="shared" si="13"/>
        <v>2.3438754623633659E-4</v>
      </c>
      <c r="Y24" s="25">
        <f>VLOOKUP(B24,'Participaciones  Tabla I'!$A$5:$X$110,24,FALSE)</f>
        <v>55.088869679474499</v>
      </c>
      <c r="Z24" s="24">
        <f t="shared" si="18"/>
        <v>4491.4994014493486</v>
      </c>
      <c r="AA24" s="37">
        <f t="shared" si="19"/>
        <v>2.9340315499025937E-3</v>
      </c>
      <c r="AB24" s="23">
        <f t="shared" si="20"/>
        <v>7.3350788747564841E-5</v>
      </c>
      <c r="AC24" s="23">
        <f t="shared" si="14"/>
        <v>3.3750000000000004E-3</v>
      </c>
      <c r="AD24" s="82">
        <f t="shared" si="15"/>
        <v>6.2001804134628295E-3</v>
      </c>
      <c r="AE24" s="80"/>
      <c r="AF24" s="80"/>
      <c r="AG24" s="80"/>
      <c r="AH24" s="6" t="s">
        <v>340</v>
      </c>
      <c r="AI24" s="6" t="s">
        <v>338</v>
      </c>
      <c r="AJ24" s="6">
        <f t="shared" si="16"/>
        <v>55.088869679474499</v>
      </c>
      <c r="AK24" s="6" t="s">
        <v>336</v>
      </c>
      <c r="AL24" s="6" t="s">
        <v>337</v>
      </c>
      <c r="AM24" s="77">
        <f t="shared" si="17"/>
        <v>3622</v>
      </c>
      <c r="AN24" s="76" t="s">
        <v>339</v>
      </c>
      <c r="AO24" s="6" t="str">
        <f t="shared" si="21"/>
        <v>@((((55.0888696794745+2.44852)*3622/65540751.1074742)))</v>
      </c>
    </row>
    <row r="25" spans="1:41" s="6" customFormat="1" ht="13.5" x14ac:dyDescent="0.2">
      <c r="A25" s="6" t="s">
        <v>199</v>
      </c>
      <c r="B25" s="34">
        <v>27</v>
      </c>
      <c r="C25" s="33" t="s">
        <v>80</v>
      </c>
      <c r="D25" s="24">
        <f>VLOOKUP(B25,'Participaciones  Tabla I'!A$5:C$110,3)</f>
        <v>8345</v>
      </c>
      <c r="E25" s="32">
        <f t="shared" si="0"/>
        <v>7.2432256961351815E-3</v>
      </c>
      <c r="F25" s="32">
        <f t="shared" si="1"/>
        <v>4.6356644455265161E-3</v>
      </c>
      <c r="G25" s="28">
        <v>1577420.78</v>
      </c>
      <c r="H25" s="28">
        <v>5760</v>
      </c>
      <c r="I25" s="28">
        <f t="shared" si="2"/>
        <v>1583180.78</v>
      </c>
      <c r="J25" s="62">
        <f t="shared" si="3"/>
        <v>1.4097336963310482E-2</v>
      </c>
      <c r="K25" s="31">
        <f t="shared" si="4"/>
        <v>4.6521211978924589E-3</v>
      </c>
      <c r="L25" s="29">
        <v>1112505</v>
      </c>
      <c r="M25" s="29">
        <v>7333</v>
      </c>
      <c r="N25" s="28">
        <f t="shared" si="5"/>
        <v>1119838</v>
      </c>
      <c r="O25" s="36">
        <f t="shared" si="6"/>
        <v>8.5027416273912738E-3</v>
      </c>
      <c r="P25" s="60">
        <f t="shared" si="7"/>
        <v>2.8059047370391204E-3</v>
      </c>
      <c r="Q25" s="41">
        <f>VLOOKUP(B25,'Participaciones  Tabla I'!$A$5:$T$110,16,FALSE)</f>
        <v>909097.5</v>
      </c>
      <c r="R25" s="41">
        <f>VLOOKUP(B25,'Participaciones  Tabla I'!$A$5:$T$110,17,FALSE)</f>
        <v>38700</v>
      </c>
      <c r="S25" s="28">
        <f t="shared" si="8"/>
        <v>947797.5</v>
      </c>
      <c r="T25" s="26">
        <f t="shared" si="9"/>
        <v>7.3501538934465519E-3</v>
      </c>
      <c r="U25" s="26">
        <f t="shared" si="10"/>
        <v>2.4990523237718278E-3</v>
      </c>
      <c r="V25" s="26">
        <f t="shared" si="11"/>
        <v>9.9570782587034071E-3</v>
      </c>
      <c r="W25" s="27">
        <f t="shared" si="12"/>
        <v>4.480685216416533E-4</v>
      </c>
      <c r="X25" s="26">
        <f t="shared" si="13"/>
        <v>1.4700307786893105E-4</v>
      </c>
      <c r="Y25" s="25">
        <f>VLOOKUP(B25,'Participaciones  Tabla I'!$A$5:$X$110,24,FALSE)</f>
        <v>56.710971441663801</v>
      </c>
      <c r="Z25" s="24">
        <f t="shared" si="18"/>
        <v>8377.3999472923424</v>
      </c>
      <c r="AA25" s="37">
        <f t="shared" si="19"/>
        <v>5.4724610991992014E-3</v>
      </c>
      <c r="AB25" s="23">
        <f t="shared" si="20"/>
        <v>1.3681152747998005E-4</v>
      </c>
      <c r="AC25" s="23">
        <f t="shared" si="14"/>
        <v>3.3750000000000004E-3</v>
      </c>
      <c r="AD25" s="82">
        <f t="shared" si="15"/>
        <v>8.7425475725170804E-3</v>
      </c>
      <c r="AE25" s="80"/>
      <c r="AF25" s="80"/>
      <c r="AG25" s="80"/>
      <c r="AH25" s="6" t="s">
        <v>340</v>
      </c>
      <c r="AI25" s="6" t="s">
        <v>338</v>
      </c>
      <c r="AJ25" s="6">
        <f t="shared" si="16"/>
        <v>56.710971441663801</v>
      </c>
      <c r="AK25" s="6" t="s">
        <v>336</v>
      </c>
      <c r="AL25" s="6" t="s">
        <v>337</v>
      </c>
      <c r="AM25" s="77">
        <f t="shared" si="17"/>
        <v>8345</v>
      </c>
      <c r="AN25" s="76" t="s">
        <v>339</v>
      </c>
      <c r="AO25" s="6" t="str">
        <f t="shared" si="21"/>
        <v>@((((56.7109714416638+2.44852)*8345/65540751.1074742)))</v>
      </c>
    </row>
    <row r="26" spans="1:41" s="6" customFormat="1" ht="13.5" x14ac:dyDescent="0.2">
      <c r="A26" s="6" t="s">
        <v>198</v>
      </c>
      <c r="B26" s="34">
        <v>28</v>
      </c>
      <c r="C26" s="33" t="s">
        <v>79</v>
      </c>
      <c r="D26" s="24">
        <f>VLOOKUP(B26,'Participaciones  Tabla I'!A$5:C$110,3)</f>
        <v>2936</v>
      </c>
      <c r="E26" s="32">
        <f t="shared" si="0"/>
        <v>2.548365565470688E-3</v>
      </c>
      <c r="F26" s="32">
        <f t="shared" si="1"/>
        <v>1.6309539619012404E-3</v>
      </c>
      <c r="G26" s="28">
        <v>0</v>
      </c>
      <c r="H26" s="28">
        <v>0</v>
      </c>
      <c r="I26" s="28">
        <f t="shared" si="2"/>
        <v>0</v>
      </c>
      <c r="J26" s="62">
        <f t="shared" si="3"/>
        <v>0</v>
      </c>
      <c r="K26" s="31">
        <f t="shared" si="4"/>
        <v>0</v>
      </c>
      <c r="L26" s="29">
        <v>85247.5</v>
      </c>
      <c r="M26" s="29">
        <v>3030</v>
      </c>
      <c r="N26" s="28">
        <f t="shared" si="5"/>
        <v>88277.5</v>
      </c>
      <c r="O26" s="36">
        <f t="shared" si="6"/>
        <v>6.7027621317729269E-4</v>
      </c>
      <c r="P26" s="60">
        <f t="shared" si="7"/>
        <v>2.211911503485066E-4</v>
      </c>
      <c r="Q26" s="41">
        <f>VLOOKUP(B26,'Participaciones  Tabla I'!$A$5:$T$110,16,FALSE)</f>
        <v>0</v>
      </c>
      <c r="R26" s="41">
        <f>VLOOKUP(B26,'Participaciones  Tabla I'!$A$5:$T$110,17,FALSE)</f>
        <v>0</v>
      </c>
      <c r="S26" s="28">
        <f t="shared" si="8"/>
        <v>0</v>
      </c>
      <c r="T26" s="26">
        <f t="shared" si="9"/>
        <v>0</v>
      </c>
      <c r="U26" s="26">
        <f t="shared" si="10"/>
        <v>0</v>
      </c>
      <c r="V26" s="26">
        <f t="shared" si="11"/>
        <v>2.211911503485066E-4</v>
      </c>
      <c r="W26" s="27">
        <f t="shared" si="12"/>
        <v>9.9536017656827969E-6</v>
      </c>
      <c r="X26" s="26">
        <f t="shared" si="13"/>
        <v>0</v>
      </c>
      <c r="Y26" s="25">
        <f>VLOOKUP(B26,'Participaciones  Tabla I'!$A$5:$X$110,24,FALSE)</f>
        <v>54.903949457612498</v>
      </c>
      <c r="Z26" s="24">
        <f t="shared" si="18"/>
        <v>3719.8678395406741</v>
      </c>
      <c r="AA26" s="37">
        <f t="shared" si="19"/>
        <v>2.429970178590798E-3</v>
      </c>
      <c r="AB26" s="23">
        <f t="shared" si="20"/>
        <v>6.0749254464769952E-5</v>
      </c>
      <c r="AC26" s="23">
        <f t="shared" si="14"/>
        <v>3.3750000000000004E-3</v>
      </c>
      <c r="AD26" s="82">
        <f t="shared" si="15"/>
        <v>5.0766568181316932E-3</v>
      </c>
      <c r="AE26" s="80"/>
      <c r="AF26" s="80"/>
      <c r="AG26" s="80"/>
      <c r="AH26" s="6" t="s">
        <v>340</v>
      </c>
      <c r="AI26" s="6" t="s">
        <v>338</v>
      </c>
      <c r="AJ26" s="6">
        <f t="shared" si="16"/>
        <v>54.903949457612498</v>
      </c>
      <c r="AK26" s="6" t="s">
        <v>336</v>
      </c>
      <c r="AL26" s="6" t="s">
        <v>337</v>
      </c>
      <c r="AM26" s="77">
        <f t="shared" si="17"/>
        <v>2936</v>
      </c>
      <c r="AN26" s="76" t="s">
        <v>339</v>
      </c>
      <c r="AO26" s="6" t="str">
        <f t="shared" si="21"/>
        <v>@((((54.9039494576125+2.44852)*2936/65540751.1074742)))</v>
      </c>
    </row>
    <row r="27" spans="1:41" s="6" customFormat="1" ht="13.5" x14ac:dyDescent="0.2">
      <c r="A27" s="6" t="s">
        <v>197</v>
      </c>
      <c r="B27" s="34">
        <v>29</v>
      </c>
      <c r="C27" s="33" t="s">
        <v>78</v>
      </c>
      <c r="D27" s="24">
        <f>VLOOKUP(B27,'Participaciones  Tabla I'!A$5:C$110,3)</f>
        <v>6240</v>
      </c>
      <c r="E27" s="32">
        <f t="shared" si="0"/>
        <v>5.4161447985480561E-3</v>
      </c>
      <c r="F27" s="32">
        <f t="shared" si="1"/>
        <v>3.4663326710707562E-3</v>
      </c>
      <c r="G27" s="28">
        <v>62360.2</v>
      </c>
      <c r="H27" s="28">
        <v>56554</v>
      </c>
      <c r="I27" s="28">
        <f t="shared" si="2"/>
        <v>118914.2</v>
      </c>
      <c r="J27" s="62">
        <f t="shared" si="3"/>
        <v>1.0588642613021712E-3</v>
      </c>
      <c r="K27" s="31">
        <f t="shared" si="4"/>
        <v>3.4942520622971651E-4</v>
      </c>
      <c r="L27" s="29">
        <v>0</v>
      </c>
      <c r="M27" s="29">
        <v>0</v>
      </c>
      <c r="N27" s="28">
        <f t="shared" si="5"/>
        <v>0</v>
      </c>
      <c r="O27" s="36">
        <f t="shared" si="6"/>
        <v>0</v>
      </c>
      <c r="P27" s="60">
        <f t="shared" si="7"/>
        <v>0</v>
      </c>
      <c r="Q27" s="41">
        <f>VLOOKUP(B27,'Participaciones  Tabla I'!$A$5:$T$110,16,FALSE)</f>
        <v>0</v>
      </c>
      <c r="R27" s="41">
        <f>VLOOKUP(B27,'Participaciones  Tabla I'!$A$5:$T$110,17,FALSE)</f>
        <v>0</v>
      </c>
      <c r="S27" s="28">
        <f t="shared" si="8"/>
        <v>0</v>
      </c>
      <c r="T27" s="26">
        <f t="shared" si="9"/>
        <v>0</v>
      </c>
      <c r="U27" s="26">
        <f t="shared" si="10"/>
        <v>0</v>
      </c>
      <c r="V27" s="26">
        <f t="shared" si="11"/>
        <v>3.4942520622971651E-4</v>
      </c>
      <c r="W27" s="27">
        <f t="shared" si="12"/>
        <v>1.5724134280337243E-5</v>
      </c>
      <c r="X27" s="26">
        <f t="shared" si="13"/>
        <v>0</v>
      </c>
      <c r="Y27" s="25">
        <f>VLOOKUP(B27,'Participaciones  Tabla I'!$A$5:$X$110,24,FALSE)</f>
        <v>55.462182976939197</v>
      </c>
      <c r="Z27" s="24">
        <f t="shared" si="18"/>
        <v>7398.8064293997486</v>
      </c>
      <c r="AA27" s="37">
        <f t="shared" si="19"/>
        <v>4.8332036932869282E-3</v>
      </c>
      <c r="AB27" s="23">
        <f t="shared" si="20"/>
        <v>1.208300923321732E-4</v>
      </c>
      <c r="AC27" s="23">
        <f t="shared" si="14"/>
        <v>3.3750000000000004E-3</v>
      </c>
      <c r="AD27" s="82">
        <f t="shared" si="15"/>
        <v>6.9778868976832671E-3</v>
      </c>
      <c r="AE27" s="80"/>
      <c r="AF27" s="80"/>
      <c r="AG27" s="80"/>
      <c r="AH27" s="6" t="s">
        <v>340</v>
      </c>
      <c r="AI27" s="6" t="s">
        <v>338</v>
      </c>
      <c r="AJ27" s="6">
        <f t="shared" si="16"/>
        <v>55.462182976939197</v>
      </c>
      <c r="AK27" s="6" t="s">
        <v>336</v>
      </c>
      <c r="AL27" s="6" t="s">
        <v>337</v>
      </c>
      <c r="AM27" s="77">
        <f t="shared" si="17"/>
        <v>6240</v>
      </c>
      <c r="AN27" s="76" t="s">
        <v>339</v>
      </c>
      <c r="AO27" s="6" t="str">
        <f t="shared" si="21"/>
        <v>@((((55.4621829769392+2.44852)*6240/65540751.1074742)))</v>
      </c>
    </row>
    <row r="28" spans="1:41" s="6" customFormat="1" ht="13.5" x14ac:dyDescent="0.2">
      <c r="A28" s="6" t="s">
        <v>196</v>
      </c>
      <c r="B28" s="34">
        <v>30</v>
      </c>
      <c r="C28" s="33" t="s">
        <v>77</v>
      </c>
      <c r="D28" s="24">
        <f>VLOOKUP(B28,'Participaciones  Tabla I'!A$5:C$110,3)</f>
        <v>4015</v>
      </c>
      <c r="E28" s="32">
        <f t="shared" si="0"/>
        <v>3.4849072702196229E-3</v>
      </c>
      <c r="F28" s="32">
        <f t="shared" si="1"/>
        <v>2.2303406529405588E-3</v>
      </c>
      <c r="G28" s="28">
        <v>1840</v>
      </c>
      <c r="H28" s="28">
        <v>1985</v>
      </c>
      <c r="I28" s="28">
        <f t="shared" si="2"/>
        <v>3825</v>
      </c>
      <c r="J28" s="62">
        <f t="shared" si="3"/>
        <v>3.405947985590287E-5</v>
      </c>
      <c r="K28" s="31">
        <f t="shared" si="4"/>
        <v>1.1239628352447948E-5</v>
      </c>
      <c r="L28" s="29">
        <v>19020</v>
      </c>
      <c r="M28" s="29">
        <v>7915</v>
      </c>
      <c r="N28" s="28">
        <f t="shared" si="5"/>
        <v>26935</v>
      </c>
      <c r="O28" s="36">
        <f t="shared" si="6"/>
        <v>2.0451292573906579E-4</v>
      </c>
      <c r="P28" s="60">
        <f t="shared" si="7"/>
        <v>6.7489265493891713E-5</v>
      </c>
      <c r="Q28" s="41">
        <f>VLOOKUP(B28,'Participaciones  Tabla I'!$A$5:$T$110,16,FALSE)</f>
        <v>0</v>
      </c>
      <c r="R28" s="41">
        <f>VLOOKUP(B28,'Participaciones  Tabla I'!$A$5:$T$110,17,FALSE)</f>
        <v>0</v>
      </c>
      <c r="S28" s="28">
        <f t="shared" si="8"/>
        <v>0</v>
      </c>
      <c r="T28" s="26">
        <f t="shared" si="9"/>
        <v>0</v>
      </c>
      <c r="U28" s="26">
        <f t="shared" si="10"/>
        <v>0</v>
      </c>
      <c r="V28" s="26">
        <f t="shared" si="11"/>
        <v>7.8728893846339659E-5</v>
      </c>
      <c r="W28" s="27">
        <f t="shared" si="12"/>
        <v>3.5428002230852846E-6</v>
      </c>
      <c r="X28" s="26">
        <f t="shared" si="13"/>
        <v>0</v>
      </c>
      <c r="Y28" s="25">
        <f>VLOOKUP(B28,'Participaciones  Tabla I'!$A$5:$X$110,24,FALSE)</f>
        <v>49.2620186668522</v>
      </c>
      <c r="Z28" s="24">
        <f t="shared" si="18"/>
        <v>8385.1270796568715</v>
      </c>
      <c r="AA28" s="37">
        <f t="shared" si="19"/>
        <v>5.4775087788539031E-3</v>
      </c>
      <c r="AB28" s="23">
        <f t="shared" si="20"/>
        <v>1.3693771947134758E-4</v>
      </c>
      <c r="AC28" s="23">
        <f t="shared" si="14"/>
        <v>3.3750000000000004E-3</v>
      </c>
      <c r="AD28" s="82">
        <f t="shared" si="15"/>
        <v>5.7458211726349922E-3</v>
      </c>
      <c r="AE28" s="80"/>
      <c r="AF28" s="80"/>
      <c r="AG28" s="80"/>
      <c r="AH28" s="6" t="s">
        <v>340</v>
      </c>
      <c r="AI28" s="6" t="s">
        <v>338</v>
      </c>
      <c r="AJ28" s="6">
        <f t="shared" si="16"/>
        <v>49.2620186668522</v>
      </c>
      <c r="AK28" s="6" t="s">
        <v>336</v>
      </c>
      <c r="AL28" s="6" t="s">
        <v>337</v>
      </c>
      <c r="AM28" s="77">
        <f t="shared" si="17"/>
        <v>4015</v>
      </c>
      <c r="AN28" s="76" t="s">
        <v>339</v>
      </c>
      <c r="AO28" s="6" t="str">
        <f t="shared" si="21"/>
        <v>@((((49.2620186668522+2.44852)*4015/65540751.1074742)))</v>
      </c>
    </row>
    <row r="29" spans="1:41" s="6" customFormat="1" ht="13.5" x14ac:dyDescent="0.2">
      <c r="A29" s="6" t="s">
        <v>195</v>
      </c>
      <c r="B29" s="34">
        <v>31</v>
      </c>
      <c r="C29" s="35" t="s">
        <v>76</v>
      </c>
      <c r="D29" s="24">
        <f>VLOOKUP(B29,'Participaciones  Tabla I'!A$5:C$110,3)</f>
        <v>2818</v>
      </c>
      <c r="E29" s="32">
        <f t="shared" si="0"/>
        <v>2.445944878575068E-3</v>
      </c>
      <c r="F29" s="32">
        <f t="shared" si="1"/>
        <v>1.5654047222880435E-3</v>
      </c>
      <c r="G29" s="28">
        <v>72280</v>
      </c>
      <c r="H29" s="28">
        <v>0</v>
      </c>
      <c r="I29" s="28">
        <f t="shared" si="2"/>
        <v>72280</v>
      </c>
      <c r="J29" s="62">
        <f t="shared" si="3"/>
        <v>6.4361286378683904E-4</v>
      </c>
      <c r="K29" s="31">
        <f t="shared" si="4"/>
        <v>2.1239224504965689E-4</v>
      </c>
      <c r="L29" s="29">
        <v>13067.74</v>
      </c>
      <c r="M29" s="29">
        <v>0</v>
      </c>
      <c r="N29" s="28">
        <f t="shared" si="5"/>
        <v>13067.74</v>
      </c>
      <c r="O29" s="36">
        <f t="shared" si="6"/>
        <v>9.9221152411264874E-5</v>
      </c>
      <c r="P29" s="60">
        <f t="shared" si="7"/>
        <v>3.274298029571741E-5</v>
      </c>
      <c r="Q29" s="41">
        <f>VLOOKUP(B29,'Participaciones  Tabla I'!$A$5:$T$110,16,FALSE)</f>
        <v>6840</v>
      </c>
      <c r="R29" s="41">
        <f>VLOOKUP(B29,'Participaciones  Tabla I'!$A$5:$T$110,17,FALSE)</f>
        <v>0</v>
      </c>
      <c r="S29" s="28">
        <f t="shared" si="8"/>
        <v>6840</v>
      </c>
      <c r="T29" s="26">
        <f t="shared" si="9"/>
        <v>5.3044086559813051E-5</v>
      </c>
      <c r="U29" s="26">
        <f t="shared" si="10"/>
        <v>1.803498943033644E-5</v>
      </c>
      <c r="V29" s="26">
        <f t="shared" si="11"/>
        <v>2.6317021477571074E-4</v>
      </c>
      <c r="W29" s="27">
        <f t="shared" si="12"/>
        <v>1.1842659664906983E-5</v>
      </c>
      <c r="X29" s="26">
        <f t="shared" si="13"/>
        <v>1.0608817311962611E-6</v>
      </c>
      <c r="Y29" s="25">
        <f>VLOOKUP(B29,'Participaciones  Tabla I'!$A$5:$X$110,24,FALSE)</f>
        <v>51.262294036781803</v>
      </c>
      <c r="Z29" s="24">
        <f t="shared" si="18"/>
        <v>5064.537746873194</v>
      </c>
      <c r="AA29" s="37">
        <f t="shared" si="19"/>
        <v>3.3083636903532871E-3</v>
      </c>
      <c r="AB29" s="23">
        <f t="shared" si="20"/>
        <v>8.2709092258832176E-5</v>
      </c>
      <c r="AC29" s="23">
        <f t="shared" si="14"/>
        <v>3.3750000000000004E-3</v>
      </c>
      <c r="AD29" s="82">
        <f t="shared" si="15"/>
        <v>5.0360173559429794E-3</v>
      </c>
      <c r="AE29" s="80"/>
      <c r="AF29" s="80"/>
      <c r="AG29" s="80"/>
      <c r="AH29" s="6" t="s">
        <v>340</v>
      </c>
      <c r="AI29" s="6" t="s">
        <v>338</v>
      </c>
      <c r="AJ29" s="6">
        <f t="shared" si="16"/>
        <v>51.262294036781803</v>
      </c>
      <c r="AK29" s="6" t="s">
        <v>336</v>
      </c>
      <c r="AL29" s="6" t="s">
        <v>337</v>
      </c>
      <c r="AM29" s="77">
        <f t="shared" si="17"/>
        <v>2818</v>
      </c>
      <c r="AN29" s="76" t="s">
        <v>339</v>
      </c>
      <c r="AO29" s="6" t="str">
        <f t="shared" si="21"/>
        <v>@((((51.2622940367818+2.44852)*2818/65540751.1074742)))</v>
      </c>
    </row>
    <row r="30" spans="1:41" s="6" customFormat="1" ht="13.5" x14ac:dyDescent="0.2">
      <c r="A30" s="6" t="s">
        <v>194</v>
      </c>
      <c r="B30" s="34">
        <v>32</v>
      </c>
      <c r="C30" s="33" t="s">
        <v>75</v>
      </c>
      <c r="D30" s="24">
        <f>VLOOKUP(B30,'Participaciones  Tabla I'!A$5:C$110,3)</f>
        <v>16779</v>
      </c>
      <c r="E30" s="32">
        <f t="shared" si="0"/>
        <v>1.4563700893403499E-2</v>
      </c>
      <c r="F30" s="32">
        <f t="shared" si="1"/>
        <v>9.3207685717782394E-3</v>
      </c>
      <c r="G30" s="28">
        <v>52901</v>
      </c>
      <c r="H30" s="28">
        <v>3598</v>
      </c>
      <c r="I30" s="28">
        <f t="shared" si="2"/>
        <v>56499</v>
      </c>
      <c r="J30" s="62">
        <f t="shared" si="3"/>
        <v>5.0309190911860288E-4</v>
      </c>
      <c r="K30" s="31">
        <f t="shared" si="4"/>
        <v>1.6602033000913895E-4</v>
      </c>
      <c r="L30" s="29">
        <v>168428.5</v>
      </c>
      <c r="M30" s="29">
        <v>177493</v>
      </c>
      <c r="N30" s="28">
        <f t="shared" si="5"/>
        <v>345921.5</v>
      </c>
      <c r="O30" s="36">
        <f t="shared" si="6"/>
        <v>2.626523780992992E-3</v>
      </c>
      <c r="P30" s="60">
        <f t="shared" si="7"/>
        <v>8.6675284772768746E-4</v>
      </c>
      <c r="Q30" s="41">
        <f>VLOOKUP(B30,'Participaciones  Tabla I'!$A$5:$T$110,16,FALSE)</f>
        <v>135857.4</v>
      </c>
      <c r="R30" s="41">
        <f>VLOOKUP(B30,'Participaciones  Tabla I'!$A$5:$T$110,17,FALSE)</f>
        <v>71962</v>
      </c>
      <c r="S30" s="28">
        <f t="shared" si="8"/>
        <v>207819.4</v>
      </c>
      <c r="T30" s="26">
        <f t="shared" si="9"/>
        <v>1.6116360003521071E-3</v>
      </c>
      <c r="U30" s="26">
        <f t="shared" si="10"/>
        <v>5.4795624011971648E-4</v>
      </c>
      <c r="V30" s="26">
        <f t="shared" si="11"/>
        <v>1.5807294178565429E-3</v>
      </c>
      <c r="W30" s="27">
        <f t="shared" si="12"/>
        <v>7.1132823803544433E-5</v>
      </c>
      <c r="X30" s="26">
        <f t="shared" si="13"/>
        <v>3.2232720007042139E-5</v>
      </c>
      <c r="Y30" s="25">
        <f>VLOOKUP(B30,'Participaciones  Tabla I'!$A$5:$X$110,24,FALSE)</f>
        <v>52.251815023813997</v>
      </c>
      <c r="Z30" s="24">
        <f t="shared" si="18"/>
        <v>27737.964456165846</v>
      </c>
      <c r="AA30" s="37">
        <f t="shared" si="19"/>
        <v>1.8119575573850848E-2</v>
      </c>
      <c r="AB30" s="23">
        <f t="shared" si="20"/>
        <v>4.529893893462712E-4</v>
      </c>
      <c r="AC30" s="23">
        <f t="shared" si="14"/>
        <v>3.3750000000000004E-3</v>
      </c>
      <c r="AD30" s="82">
        <f t="shared" si="15"/>
        <v>1.3252123504935098E-2</v>
      </c>
      <c r="AE30" s="80"/>
      <c r="AF30" s="80"/>
      <c r="AG30" s="80"/>
      <c r="AH30" s="6" t="s">
        <v>340</v>
      </c>
      <c r="AI30" s="6" t="s">
        <v>338</v>
      </c>
      <c r="AJ30" s="6">
        <f t="shared" si="16"/>
        <v>52.251815023813997</v>
      </c>
      <c r="AK30" s="6" t="s">
        <v>336</v>
      </c>
      <c r="AL30" s="6" t="s">
        <v>337</v>
      </c>
      <c r="AM30" s="77">
        <f t="shared" si="17"/>
        <v>16779</v>
      </c>
      <c r="AN30" s="76" t="s">
        <v>339</v>
      </c>
      <c r="AO30" s="6" t="str">
        <f t="shared" si="21"/>
        <v>@((((52.251815023814+2.44852)*16779/65540751.1074742)))</v>
      </c>
    </row>
    <row r="31" spans="1:41" s="6" customFormat="1" ht="13.5" x14ac:dyDescent="0.2">
      <c r="A31" s="6" t="s">
        <v>193</v>
      </c>
      <c r="B31" s="34">
        <v>33</v>
      </c>
      <c r="C31" s="33" t="s">
        <v>74</v>
      </c>
      <c r="D31" s="24">
        <f>VLOOKUP(B31,'Participaciones  Tabla I'!A$5:C$110,3)</f>
        <v>21255</v>
      </c>
      <c r="E31" s="32">
        <f t="shared" si="0"/>
        <v>1.8448743220054319E-2</v>
      </c>
      <c r="F31" s="32">
        <f t="shared" si="1"/>
        <v>1.1807195660834765E-2</v>
      </c>
      <c r="G31" s="28">
        <v>76931</v>
      </c>
      <c r="H31" s="28">
        <v>111141</v>
      </c>
      <c r="I31" s="28">
        <f t="shared" si="2"/>
        <v>188072</v>
      </c>
      <c r="J31" s="62">
        <f t="shared" si="3"/>
        <v>1.6746756850874154E-3</v>
      </c>
      <c r="K31" s="31">
        <f t="shared" si="4"/>
        <v>5.5264297607884709E-4</v>
      </c>
      <c r="L31" s="29">
        <v>73390</v>
      </c>
      <c r="M31" s="29">
        <v>80537</v>
      </c>
      <c r="N31" s="28">
        <f t="shared" si="5"/>
        <v>153927</v>
      </c>
      <c r="O31" s="36">
        <f t="shared" si="6"/>
        <v>1.1687418273709739E-3</v>
      </c>
      <c r="P31" s="60">
        <f t="shared" si="7"/>
        <v>3.8568480303242139E-4</v>
      </c>
      <c r="Q31" s="41">
        <f>VLOOKUP(B31,'Participaciones  Tabla I'!$A$5:$T$110,16,FALSE)</f>
        <v>48503</v>
      </c>
      <c r="R31" s="41">
        <f>VLOOKUP(B31,'Participaciones  Tabla I'!$A$5:$T$110,17,FALSE)</f>
        <v>141588</v>
      </c>
      <c r="S31" s="28">
        <f t="shared" si="8"/>
        <v>190091</v>
      </c>
      <c r="T31" s="26">
        <f t="shared" si="9"/>
        <v>1.4741525523744772E-3</v>
      </c>
      <c r="U31" s="26">
        <f t="shared" si="10"/>
        <v>5.0121186780732231E-4</v>
      </c>
      <c r="V31" s="26">
        <f t="shared" si="11"/>
        <v>1.4395396469185908E-3</v>
      </c>
      <c r="W31" s="27">
        <f t="shared" si="12"/>
        <v>6.4779284111336587E-5</v>
      </c>
      <c r="X31" s="26">
        <f t="shared" si="13"/>
        <v>2.9483051047489544E-5</v>
      </c>
      <c r="Y31" s="25">
        <f>VLOOKUP(B31,'Participaciones  Tabla I'!$A$5:$X$110,24,FALSE)</f>
        <v>52.109950730545897</v>
      </c>
      <c r="Z31" s="24">
        <f t="shared" si="18"/>
        <v>35576.431395559128</v>
      </c>
      <c r="AA31" s="37">
        <f t="shared" si="19"/>
        <v>2.3239983537308898E-2</v>
      </c>
      <c r="AB31" s="23">
        <f t="shared" si="20"/>
        <v>5.8099958843272248E-4</v>
      </c>
      <c r="AC31" s="23">
        <f t="shared" si="14"/>
        <v>3.3750000000000004E-3</v>
      </c>
      <c r="AD31" s="82">
        <f t="shared" si="15"/>
        <v>1.5857457584426315E-2</v>
      </c>
      <c r="AE31" s="80"/>
      <c r="AF31" s="80"/>
      <c r="AG31" s="80"/>
      <c r="AH31" s="6" t="s">
        <v>340</v>
      </c>
      <c r="AI31" s="6" t="s">
        <v>338</v>
      </c>
      <c r="AJ31" s="6">
        <f t="shared" si="16"/>
        <v>52.109950730545897</v>
      </c>
      <c r="AK31" s="6" t="s">
        <v>336</v>
      </c>
      <c r="AL31" s="6" t="s">
        <v>337</v>
      </c>
      <c r="AM31" s="77">
        <f t="shared" si="17"/>
        <v>21255</v>
      </c>
      <c r="AN31" s="76" t="s">
        <v>339</v>
      </c>
      <c r="AO31" s="6" t="str">
        <f t="shared" si="21"/>
        <v>@((((52.1099507305459+2.44852)*21255/65540751.1074742)))</v>
      </c>
    </row>
    <row r="32" spans="1:41" s="6" customFormat="1" ht="13.5" x14ac:dyDescent="0.2">
      <c r="A32" s="6" t="s">
        <v>192</v>
      </c>
      <c r="B32" s="34">
        <v>34</v>
      </c>
      <c r="C32" s="33" t="s">
        <v>73</v>
      </c>
      <c r="D32" s="24">
        <f>VLOOKUP(B32,'Participaciones  Tabla I'!A$5:C$110,3)</f>
        <v>6514</v>
      </c>
      <c r="E32" s="32">
        <f t="shared" si="0"/>
        <v>5.6539691054073781E-3</v>
      </c>
      <c r="F32" s="32">
        <f t="shared" si="1"/>
        <v>3.6185402274607221E-3</v>
      </c>
      <c r="G32" s="28">
        <v>2925</v>
      </c>
      <c r="H32" s="28">
        <v>2690</v>
      </c>
      <c r="I32" s="28">
        <f t="shared" si="2"/>
        <v>5615</v>
      </c>
      <c r="J32" s="62">
        <f t="shared" si="3"/>
        <v>4.9998425984547608E-5</v>
      </c>
      <c r="K32" s="31">
        <f t="shared" si="4"/>
        <v>1.6499480574900711E-5</v>
      </c>
      <c r="L32" s="29">
        <v>16070</v>
      </c>
      <c r="M32" s="29">
        <v>22060</v>
      </c>
      <c r="N32" s="28">
        <f t="shared" si="5"/>
        <v>38130</v>
      </c>
      <c r="O32" s="36">
        <f t="shared" si="6"/>
        <v>2.8951467824134318E-4</v>
      </c>
      <c r="P32" s="60">
        <f t="shared" si="7"/>
        <v>9.553984381964325E-5</v>
      </c>
      <c r="Q32" s="41">
        <f>VLOOKUP(B32,'Participaciones  Tabla I'!$A$5:$T$110,16,FALSE)</f>
        <v>12930</v>
      </c>
      <c r="R32" s="41">
        <f>VLOOKUP(B32,'Participaciones  Tabla I'!$A$5:$T$110,17,FALSE)</f>
        <v>8930</v>
      </c>
      <c r="S32" s="28">
        <f t="shared" si="8"/>
        <v>21860</v>
      </c>
      <c r="T32" s="26">
        <f t="shared" si="9"/>
        <v>1.6952393745577681E-4</v>
      </c>
      <c r="U32" s="26">
        <f t="shared" si="10"/>
        <v>5.7638138734964116E-5</v>
      </c>
      <c r="V32" s="26">
        <f t="shared" si="11"/>
        <v>1.6967746312950807E-4</v>
      </c>
      <c r="W32" s="27">
        <f t="shared" si="12"/>
        <v>7.6354858408278623E-6</v>
      </c>
      <c r="X32" s="26">
        <f t="shared" si="13"/>
        <v>3.390478749115536E-6</v>
      </c>
      <c r="Y32" s="25">
        <f>VLOOKUP(B32,'Participaciones  Tabla I'!$A$5:$X$110,24,FALSE)</f>
        <v>50.966674166207099</v>
      </c>
      <c r="Z32" s="24">
        <f t="shared" si="18"/>
        <v>11987.403100481197</v>
      </c>
      <c r="AA32" s="37">
        <f t="shared" si="19"/>
        <v>7.8306631604721216E-3</v>
      </c>
      <c r="AB32" s="23">
        <f t="shared" si="20"/>
        <v>1.9576657901180304E-4</v>
      </c>
      <c r="AC32" s="23">
        <f t="shared" si="14"/>
        <v>3.3750000000000004E-3</v>
      </c>
      <c r="AD32" s="82">
        <f t="shared" si="15"/>
        <v>7.2003327710624693E-3</v>
      </c>
      <c r="AE32" s="80"/>
      <c r="AF32" s="80"/>
      <c r="AG32" s="80"/>
      <c r="AH32" s="6" t="s">
        <v>340</v>
      </c>
      <c r="AI32" s="6" t="s">
        <v>338</v>
      </c>
      <c r="AJ32" s="6">
        <f t="shared" si="16"/>
        <v>50.966674166207099</v>
      </c>
      <c r="AK32" s="6" t="s">
        <v>336</v>
      </c>
      <c r="AL32" s="6" t="s">
        <v>337</v>
      </c>
      <c r="AM32" s="77">
        <f t="shared" si="17"/>
        <v>6514</v>
      </c>
      <c r="AN32" s="76" t="s">
        <v>339</v>
      </c>
      <c r="AO32" s="6" t="str">
        <f t="shared" si="21"/>
        <v>@((((50.9666741662071+2.44852)*6514/65540751.1074742)))</v>
      </c>
    </row>
    <row r="33" spans="1:41" s="6" customFormat="1" ht="13.5" x14ac:dyDescent="0.2">
      <c r="A33" s="6" t="s">
        <v>191</v>
      </c>
      <c r="B33" s="34">
        <v>36</v>
      </c>
      <c r="C33" s="35" t="s">
        <v>71</v>
      </c>
      <c r="D33" s="24">
        <f>VLOOKUP(B33,'Participaciones  Tabla I'!A$5:C$110,3)</f>
        <v>8090</v>
      </c>
      <c r="E33" s="32">
        <f t="shared" si="0"/>
        <v>7.0218928558099004E-3</v>
      </c>
      <c r="F33" s="32">
        <f t="shared" si="1"/>
        <v>4.4940114277183365E-3</v>
      </c>
      <c r="G33" s="28">
        <v>5150</v>
      </c>
      <c r="H33" s="28">
        <v>0</v>
      </c>
      <c r="I33" s="28">
        <f t="shared" si="2"/>
        <v>5150</v>
      </c>
      <c r="J33" s="62">
        <f t="shared" si="3"/>
        <v>4.5857861766771182E-5</v>
      </c>
      <c r="K33" s="31">
        <f t="shared" si="4"/>
        <v>1.513309438303449E-5</v>
      </c>
      <c r="L33" s="29">
        <v>14450</v>
      </c>
      <c r="M33" s="29">
        <v>0</v>
      </c>
      <c r="N33" s="28">
        <f t="shared" si="5"/>
        <v>14450</v>
      </c>
      <c r="O33" s="36">
        <f t="shared" si="6"/>
        <v>1.097164201570262E-4</v>
      </c>
      <c r="P33" s="60">
        <f t="shared" si="7"/>
        <v>3.6206418651818648E-5</v>
      </c>
      <c r="Q33" s="41">
        <f>VLOOKUP(B33,'Participaciones  Tabla I'!$A$5:$T$110,16,FALSE)</f>
        <v>16550</v>
      </c>
      <c r="R33" s="41">
        <f>VLOOKUP(B33,'Participaciones  Tabla I'!$A$5:$T$110,17,FALSE)</f>
        <v>25000</v>
      </c>
      <c r="S33" s="28">
        <f t="shared" si="8"/>
        <v>41550</v>
      </c>
      <c r="T33" s="26">
        <f t="shared" si="9"/>
        <v>3.2221956090061876E-4</v>
      </c>
      <c r="U33" s="26">
        <f t="shared" si="10"/>
        <v>1.0955465070621038E-4</v>
      </c>
      <c r="V33" s="26">
        <f t="shared" si="11"/>
        <v>1.6089416374106351E-4</v>
      </c>
      <c r="W33" s="27">
        <f t="shared" si="12"/>
        <v>7.2402373683478576E-6</v>
      </c>
      <c r="X33" s="26">
        <f t="shared" si="13"/>
        <v>6.4443912180123749E-6</v>
      </c>
      <c r="Y33" s="25">
        <f>VLOOKUP(B33,'Participaciones  Tabla I'!$A$5:$X$110,24,FALSE)</f>
        <v>53.030389865795101</v>
      </c>
      <c r="Z33" s="24">
        <f t="shared" si="18"/>
        <v>12456.781655520479</v>
      </c>
      <c r="AA33" s="37">
        <f t="shared" si="19"/>
        <v>8.1372804760368421E-3</v>
      </c>
      <c r="AB33" s="23">
        <f t="shared" si="20"/>
        <v>2.0343201190092106E-4</v>
      </c>
      <c r="AC33" s="23">
        <f t="shared" si="14"/>
        <v>3.3750000000000004E-3</v>
      </c>
      <c r="AD33" s="82">
        <f t="shared" si="15"/>
        <v>8.086128068205618E-3</v>
      </c>
      <c r="AE33" s="80"/>
      <c r="AF33" s="80"/>
      <c r="AG33" s="80"/>
      <c r="AH33" s="6" t="s">
        <v>340</v>
      </c>
      <c r="AI33" s="6" t="s">
        <v>338</v>
      </c>
      <c r="AJ33" s="6">
        <f t="shared" si="16"/>
        <v>53.030389865795101</v>
      </c>
      <c r="AK33" s="6" t="s">
        <v>336</v>
      </c>
      <c r="AL33" s="6" t="s">
        <v>337</v>
      </c>
      <c r="AM33" s="77">
        <f t="shared" si="17"/>
        <v>8090</v>
      </c>
      <c r="AN33" s="76" t="s">
        <v>339</v>
      </c>
      <c r="AO33" s="6" t="str">
        <f t="shared" si="21"/>
        <v>@((((53.0303898657951+2.44852)*8090/65540751.1074742)))</v>
      </c>
    </row>
    <row r="34" spans="1:41" s="6" customFormat="1" ht="13.5" x14ac:dyDescent="0.2">
      <c r="A34" s="6" t="s">
        <v>190</v>
      </c>
      <c r="B34" s="34">
        <v>38</v>
      </c>
      <c r="C34" s="33" t="s">
        <v>69</v>
      </c>
      <c r="D34" s="24">
        <f>VLOOKUP(B34,'Participaciones  Tabla I'!A$5:C$110,3)</f>
        <v>35137</v>
      </c>
      <c r="E34" s="32">
        <f t="shared" si="0"/>
        <v>3.0497929452978054E-2</v>
      </c>
      <c r="F34" s="32">
        <f t="shared" si="1"/>
        <v>1.9518674849905954E-2</v>
      </c>
      <c r="G34" s="28">
        <v>1244467</v>
      </c>
      <c r="H34" s="28">
        <v>30925</v>
      </c>
      <c r="I34" s="28">
        <f t="shared" si="2"/>
        <v>1275392</v>
      </c>
      <c r="J34" s="62">
        <f t="shared" si="3"/>
        <v>1.1356650492125404E-2</v>
      </c>
      <c r="K34" s="31">
        <f t="shared" si="4"/>
        <v>3.7476946624013835E-3</v>
      </c>
      <c r="L34" s="29">
        <v>1236299.55</v>
      </c>
      <c r="M34" s="29">
        <v>79476</v>
      </c>
      <c r="N34" s="28">
        <f t="shared" si="5"/>
        <v>1315775.55</v>
      </c>
      <c r="O34" s="36">
        <f t="shared" si="6"/>
        <v>9.9904624966188401E-3</v>
      </c>
      <c r="P34" s="60">
        <f t="shared" si="7"/>
        <v>3.2968526238842176E-3</v>
      </c>
      <c r="Q34" s="41">
        <f>VLOOKUP(B34,'Participaciones  Tabla I'!$A$5:$T$110,16,FALSE)</f>
        <v>1479034.53</v>
      </c>
      <c r="R34" s="41">
        <f>VLOOKUP(B34,'Participaciones  Tabla I'!$A$5:$T$110,17,FALSE)</f>
        <v>31374.79</v>
      </c>
      <c r="S34" s="28">
        <f t="shared" si="8"/>
        <v>1510409.32</v>
      </c>
      <c r="T34" s="26">
        <f t="shared" si="9"/>
        <v>1.1713199226729296E-2</v>
      </c>
      <c r="U34" s="26">
        <f t="shared" si="10"/>
        <v>3.9824877370879608E-3</v>
      </c>
      <c r="V34" s="26">
        <f t="shared" si="11"/>
        <v>1.1027035023373561E-2</v>
      </c>
      <c r="W34" s="27">
        <f t="shared" si="12"/>
        <v>4.9621657605181026E-4</v>
      </c>
      <c r="X34" s="26">
        <f t="shared" si="13"/>
        <v>2.3426398453458593E-4</v>
      </c>
      <c r="Y34" s="25">
        <f>VLOOKUP(B34,'Participaciones  Tabla I'!$A$5:$X$110,24,FALSE)</f>
        <v>54.493181212077502</v>
      </c>
      <c r="Z34" s="24">
        <f t="shared" si="18"/>
        <v>46619.519158979456</v>
      </c>
      <c r="AA34" s="37">
        <f t="shared" si="19"/>
        <v>3.0453781204912551E-2</v>
      </c>
      <c r="AB34" s="23">
        <f t="shared" si="20"/>
        <v>7.6134453012281387E-4</v>
      </c>
      <c r="AC34" s="23">
        <f t="shared" si="14"/>
        <v>3.3750000000000004E-3</v>
      </c>
      <c r="AD34" s="82">
        <f t="shared" si="15"/>
        <v>2.4385499940615164E-2</v>
      </c>
      <c r="AE34" s="80"/>
      <c r="AF34" s="80"/>
      <c r="AG34" s="80"/>
      <c r="AH34" s="6" t="s">
        <v>340</v>
      </c>
      <c r="AI34" s="6" t="s">
        <v>338</v>
      </c>
      <c r="AJ34" s="6">
        <f t="shared" si="16"/>
        <v>54.493181212077502</v>
      </c>
      <c r="AK34" s="6" t="s">
        <v>336</v>
      </c>
      <c r="AL34" s="6" t="s">
        <v>337</v>
      </c>
      <c r="AM34" s="77">
        <f t="shared" si="17"/>
        <v>35137</v>
      </c>
      <c r="AN34" s="76" t="s">
        <v>339</v>
      </c>
      <c r="AO34" s="6" t="str">
        <f t="shared" si="21"/>
        <v>@((((54.4931812120775+2.44852)*35137/65540751.1074742)))</v>
      </c>
    </row>
    <row r="35" spans="1:41" s="6" customFormat="1" ht="13.5" x14ac:dyDescent="0.2">
      <c r="A35" s="6" t="s">
        <v>189</v>
      </c>
      <c r="B35" s="34">
        <v>39</v>
      </c>
      <c r="C35" s="35" t="s">
        <v>68</v>
      </c>
      <c r="D35" s="24">
        <f>VLOOKUP(B35,'Participaciones  Tabla I'!A$5:C$110,3)</f>
        <v>4186</v>
      </c>
      <c r="E35" s="32">
        <f t="shared" si="0"/>
        <v>3.6333304690259879E-3</v>
      </c>
      <c r="F35" s="32">
        <f t="shared" si="1"/>
        <v>2.3253315001766322E-3</v>
      </c>
      <c r="G35" s="28">
        <v>260192.37</v>
      </c>
      <c r="H35" s="28">
        <v>6751</v>
      </c>
      <c r="I35" s="28">
        <f t="shared" si="2"/>
        <v>266943.37</v>
      </c>
      <c r="J35" s="62">
        <f t="shared" si="3"/>
        <v>2.3769810021390396E-3</v>
      </c>
      <c r="K35" s="31">
        <f t="shared" si="4"/>
        <v>7.8440373070588309E-4</v>
      </c>
      <c r="L35" s="29">
        <v>13185</v>
      </c>
      <c r="M35" s="29">
        <v>2008</v>
      </c>
      <c r="N35" s="28">
        <f t="shared" si="5"/>
        <v>15193</v>
      </c>
      <c r="O35" s="36">
        <f t="shared" si="6"/>
        <v>1.1535789421769543E-4</v>
      </c>
      <c r="P35" s="60">
        <f t="shared" si="7"/>
        <v>3.8068105091839496E-5</v>
      </c>
      <c r="Q35" s="41">
        <f>VLOOKUP(B35,'Participaciones  Tabla I'!$A$5:$T$110,16,FALSE)</f>
        <v>230687.23</v>
      </c>
      <c r="R35" s="41">
        <f>VLOOKUP(B35,'Participaciones  Tabla I'!$A$5:$T$110,17,FALSE)</f>
        <v>0</v>
      </c>
      <c r="S35" s="28">
        <f t="shared" si="8"/>
        <v>230687.23</v>
      </c>
      <c r="T35" s="26">
        <f t="shared" si="9"/>
        <v>1.7889756427432021E-3</v>
      </c>
      <c r="U35" s="26">
        <f t="shared" si="10"/>
        <v>6.0825171853268873E-4</v>
      </c>
      <c r="V35" s="26">
        <f t="shared" si="11"/>
        <v>1.4307235543304113E-3</v>
      </c>
      <c r="W35" s="27">
        <f t="shared" si="12"/>
        <v>6.4382559944868502E-5</v>
      </c>
      <c r="X35" s="26">
        <f t="shared" si="13"/>
        <v>3.5779512854864043E-5</v>
      </c>
      <c r="Y35" s="25">
        <f>VLOOKUP(B35,'Participaciones  Tabla I'!$A$5:$X$110,24,FALSE)</f>
        <v>55.1057406418157</v>
      </c>
      <c r="Z35" s="24">
        <f t="shared" si="18"/>
        <v>5180.6110244411384</v>
      </c>
      <c r="AA35" s="37">
        <f t="shared" si="19"/>
        <v>3.3841875139911247E-3</v>
      </c>
      <c r="AB35" s="23">
        <f t="shared" si="20"/>
        <v>8.4604687849778118E-5</v>
      </c>
      <c r="AC35" s="23">
        <f t="shared" si="14"/>
        <v>3.3750000000000004E-3</v>
      </c>
      <c r="AD35" s="82">
        <f t="shared" si="15"/>
        <v>5.8850982608261437E-3</v>
      </c>
      <c r="AE35" s="80"/>
      <c r="AF35" s="80"/>
      <c r="AG35" s="80"/>
      <c r="AH35" s="6" t="s">
        <v>340</v>
      </c>
      <c r="AI35" s="6" t="s">
        <v>338</v>
      </c>
      <c r="AJ35" s="6">
        <f t="shared" si="16"/>
        <v>55.1057406418157</v>
      </c>
      <c r="AK35" s="6" t="s">
        <v>336</v>
      </c>
      <c r="AL35" s="6" t="s">
        <v>337</v>
      </c>
      <c r="AM35" s="77">
        <f t="shared" si="17"/>
        <v>4186</v>
      </c>
      <c r="AN35" s="76" t="s">
        <v>339</v>
      </c>
      <c r="AO35" s="6" t="str">
        <f t="shared" si="21"/>
        <v>@((((55.1057406418157+2.44852)*4186/65540751.1074742)))</v>
      </c>
    </row>
    <row r="36" spans="1:41" s="6" customFormat="1" ht="13.5" x14ac:dyDescent="0.2">
      <c r="A36" s="6" t="s">
        <v>188</v>
      </c>
      <c r="B36" s="34">
        <v>40</v>
      </c>
      <c r="C36" s="35" t="s">
        <v>67</v>
      </c>
      <c r="D36" s="24">
        <f>VLOOKUP(B36,'Participaciones  Tabla I'!A$5:C$110,3)</f>
        <v>28555</v>
      </c>
      <c r="E36" s="32">
        <f t="shared" si="0"/>
        <v>2.4784938256817268E-2</v>
      </c>
      <c r="F36" s="32">
        <f t="shared" si="1"/>
        <v>1.5862360484363052E-2</v>
      </c>
      <c r="G36" s="28">
        <v>533488.49</v>
      </c>
      <c r="H36" s="28">
        <v>171330</v>
      </c>
      <c r="I36" s="28">
        <f t="shared" si="2"/>
        <v>704818.49</v>
      </c>
      <c r="J36" s="62">
        <f t="shared" si="3"/>
        <v>6.2760133757445427E-3</v>
      </c>
      <c r="K36" s="31">
        <f t="shared" si="4"/>
        <v>2.0710844139956992E-3</v>
      </c>
      <c r="L36" s="29">
        <v>627004.62</v>
      </c>
      <c r="M36" s="29">
        <v>532448.22</v>
      </c>
      <c r="N36" s="28">
        <f t="shared" si="5"/>
        <v>1159452.8399999999</v>
      </c>
      <c r="O36" s="36">
        <f t="shared" si="6"/>
        <v>8.8035304460690137E-3</v>
      </c>
      <c r="P36" s="60">
        <f t="shared" si="7"/>
        <v>2.9051650472027746E-3</v>
      </c>
      <c r="Q36" s="41">
        <f>VLOOKUP(B36,'Participaciones  Tabla I'!$A$5:$T$110,16,FALSE)</f>
        <v>513443.02</v>
      </c>
      <c r="R36" s="41">
        <f>VLOOKUP(B36,'Participaciones  Tabla I'!$A$5:$T$110,17,FALSE)</f>
        <v>337299.46</v>
      </c>
      <c r="S36" s="28">
        <f t="shared" si="8"/>
        <v>850742.48</v>
      </c>
      <c r="T36" s="26">
        <f t="shared" si="9"/>
        <v>6.5974938229868456E-3</v>
      </c>
      <c r="U36" s="26">
        <f t="shared" si="10"/>
        <v>2.2431478998155277E-3</v>
      </c>
      <c r="V36" s="26">
        <f t="shared" si="11"/>
        <v>7.2193973610140015E-3</v>
      </c>
      <c r="W36" s="27">
        <f t="shared" si="12"/>
        <v>3.2487288124563005E-4</v>
      </c>
      <c r="X36" s="26">
        <f t="shared" si="13"/>
        <v>1.3194987645973692E-4</v>
      </c>
      <c r="Y36" s="25">
        <f>VLOOKUP(B36,'Participaciones  Tabla I'!$A$5:$X$110,24,FALSE)</f>
        <v>55.022645544476198</v>
      </c>
      <c r="Z36" s="24">
        <f t="shared" si="18"/>
        <v>35685.263703121345</v>
      </c>
      <c r="AA36" s="37">
        <f t="shared" si="19"/>
        <v>2.3311077262476314E-2</v>
      </c>
      <c r="AB36" s="23">
        <f t="shared" si="20"/>
        <v>5.8277693156190793E-4</v>
      </c>
      <c r="AC36" s="23">
        <f t="shared" si="14"/>
        <v>3.3750000000000004E-3</v>
      </c>
      <c r="AD36" s="82">
        <f t="shared" si="15"/>
        <v>2.0276960173630326E-2</v>
      </c>
      <c r="AE36" s="80"/>
      <c r="AF36" s="80"/>
      <c r="AG36" s="80"/>
      <c r="AH36" s="6" t="s">
        <v>340</v>
      </c>
      <c r="AI36" s="6" t="s">
        <v>338</v>
      </c>
      <c r="AJ36" s="6">
        <f t="shared" si="16"/>
        <v>55.022645544476198</v>
      </c>
      <c r="AK36" s="6" t="s">
        <v>336</v>
      </c>
      <c r="AL36" s="6" t="s">
        <v>337</v>
      </c>
      <c r="AM36" s="77">
        <f t="shared" si="17"/>
        <v>28555</v>
      </c>
      <c r="AN36" s="76" t="s">
        <v>339</v>
      </c>
      <c r="AO36" s="6" t="str">
        <f t="shared" si="21"/>
        <v>@((((55.0226455444762+2.44852)*28555/65540751.1074742)))</v>
      </c>
    </row>
    <row r="37" spans="1:41" s="6" customFormat="1" ht="13.5" x14ac:dyDescent="0.2">
      <c r="A37" s="6" t="s">
        <v>187</v>
      </c>
      <c r="B37" s="34">
        <v>41</v>
      </c>
      <c r="C37" s="35" t="s">
        <v>66</v>
      </c>
      <c r="D37" s="24">
        <f>VLOOKUP(B37,'Participaciones  Tabla I'!A$5:C$110,3)</f>
        <v>141939</v>
      </c>
      <c r="E37" s="32">
        <f t="shared" ref="E37:E68" si="22">D37/$D$86</f>
        <v>0.12319906675658855</v>
      </c>
      <c r="F37" s="32">
        <f t="shared" ref="F37:F68" si="23">E37*0.64</f>
        <v>7.884740272421667E-2</v>
      </c>
      <c r="G37" s="28">
        <v>5108381.96</v>
      </c>
      <c r="H37" s="28">
        <v>2063760</v>
      </c>
      <c r="I37" s="28">
        <f t="shared" ref="I37:I68" si="24">G37+H37</f>
        <v>7172141.96</v>
      </c>
      <c r="J37" s="62">
        <f t="shared" ref="J37:J68" si="25">I37/$I$86</f>
        <v>6.386390185890084E-2</v>
      </c>
      <c r="K37" s="31">
        <f t="shared" ref="K37:K68" si="26">J37*0.33</f>
        <v>2.1075087613437279E-2</v>
      </c>
      <c r="L37" s="29">
        <v>4129589.36</v>
      </c>
      <c r="M37" s="29">
        <v>694300</v>
      </c>
      <c r="N37" s="28">
        <f t="shared" ref="N37:N68" si="27">L37+M37</f>
        <v>4823889.3599999994</v>
      </c>
      <c r="O37" s="36">
        <f t="shared" ref="O37:O68" si="28">N37/$N$86</f>
        <v>3.6626980748288449E-2</v>
      </c>
      <c r="P37" s="60">
        <f t="shared" ref="P37:P68" si="29">O37*0.33</f>
        <v>1.2086903646935189E-2</v>
      </c>
      <c r="Q37" s="41">
        <f>VLOOKUP(B37,'Participaciones  Tabla I'!$A$5:$T$110,16,FALSE)</f>
        <v>4298471.3499999996</v>
      </c>
      <c r="R37" s="41">
        <f>VLOOKUP(B37,'Participaciones  Tabla I'!$A$5:$T$110,17,FALSE)</f>
        <v>1187340</v>
      </c>
      <c r="S37" s="28">
        <f t="shared" ref="S37:S68" si="30">Q37+R37</f>
        <v>5485811.3499999996</v>
      </c>
      <c r="T37" s="26">
        <f t="shared" ref="T37:T68" si="31">S37/$S$86</f>
        <v>4.2542376038041646E-2</v>
      </c>
      <c r="U37" s="26">
        <f t="shared" ref="U37:U68" si="32">T37*0.34</f>
        <v>1.4464407852934161E-2</v>
      </c>
      <c r="V37" s="26">
        <f t="shared" ref="V37:V68" si="33">K37+P37+U37</f>
        <v>4.7626399113306628E-2</v>
      </c>
      <c r="W37" s="27">
        <f t="shared" ref="W37:W68" si="34">V37*0.045</f>
        <v>2.1431879600987982E-3</v>
      </c>
      <c r="X37" s="26">
        <f t="shared" ref="X37:X68" si="35">T37*0.02</f>
        <v>8.5084752076083296E-4</v>
      </c>
      <c r="Y37" s="25">
        <f>VLOOKUP(B37,'Participaciones  Tabla I'!$A$5:$X$110,24,FALSE)</f>
        <v>58.122018789171797</v>
      </c>
      <c r="Z37" s="24">
        <f t="shared" si="18"/>
        <v>113328.93265219289</v>
      </c>
      <c r="AA37" s="37">
        <f t="shared" si="19"/>
        <v>7.4031105027203892E-2</v>
      </c>
      <c r="AB37" s="23">
        <f t="shared" ref="AB37:AB68" si="36">AA37*0.025</f>
        <v>1.8507776256800974E-3</v>
      </c>
      <c r="AC37" s="23">
        <f t="shared" ref="AC37:AC68" si="37">0.27/80</f>
        <v>3.3750000000000004E-3</v>
      </c>
      <c r="AD37" s="82">
        <f t="shared" ref="AD37:AD68" si="38">F37+W37+X37+AB37+AC37</f>
        <v>8.7067215830756411E-2</v>
      </c>
      <c r="AE37" s="80"/>
      <c r="AF37" s="80"/>
      <c r="AG37" s="80"/>
      <c r="AH37" s="6" t="s">
        <v>340</v>
      </c>
      <c r="AI37" s="6" t="s">
        <v>338</v>
      </c>
      <c r="AJ37" s="6">
        <f t="shared" ref="AJ37:AJ68" si="39">Y37</f>
        <v>58.122018789171797</v>
      </c>
      <c r="AK37" s="6" t="s">
        <v>336</v>
      </c>
      <c r="AL37" s="6" t="s">
        <v>337</v>
      </c>
      <c r="AM37" s="77">
        <f t="shared" ref="AM37:AM68" si="40">D37</f>
        <v>141939</v>
      </c>
      <c r="AN37" s="76" t="s">
        <v>339</v>
      </c>
      <c r="AO37" s="6" t="str">
        <f t="shared" si="21"/>
        <v>@((((58.1220187891718+2.44852)*141939/65540751.1074742)))</v>
      </c>
    </row>
    <row r="38" spans="1:41" s="6" customFormat="1" ht="13.5" x14ac:dyDescent="0.2">
      <c r="A38" s="6" t="s">
        <v>186</v>
      </c>
      <c r="B38" s="34">
        <v>42</v>
      </c>
      <c r="C38" s="33" t="s">
        <v>65</v>
      </c>
      <c r="D38" s="24">
        <f>VLOOKUP(B38,'Participaciones  Tabla I'!A$5:C$110,3)</f>
        <v>5553</v>
      </c>
      <c r="E38" s="32">
        <f t="shared" si="22"/>
        <v>4.8198480875540637E-3</v>
      </c>
      <c r="F38" s="32">
        <f t="shared" si="23"/>
        <v>3.0847027760346007E-3</v>
      </c>
      <c r="G38" s="28">
        <v>4405</v>
      </c>
      <c r="H38" s="28">
        <v>0</v>
      </c>
      <c r="I38" s="28">
        <f t="shared" si="24"/>
        <v>4405</v>
      </c>
      <c r="J38" s="62">
        <f t="shared" si="25"/>
        <v>3.9224054579150887E-5</v>
      </c>
      <c r="K38" s="31">
        <f t="shared" si="26"/>
        <v>1.2943938011119793E-5</v>
      </c>
      <c r="L38" s="29">
        <v>0</v>
      </c>
      <c r="M38" s="29">
        <v>0</v>
      </c>
      <c r="N38" s="28">
        <f t="shared" si="27"/>
        <v>0</v>
      </c>
      <c r="O38" s="36">
        <f t="shared" si="28"/>
        <v>0</v>
      </c>
      <c r="P38" s="60">
        <f t="shared" si="29"/>
        <v>0</v>
      </c>
      <c r="Q38" s="41">
        <f>VLOOKUP(B38,'Participaciones  Tabla I'!$A$5:$T$110,16,FALSE)</f>
        <v>6000</v>
      </c>
      <c r="R38" s="41">
        <f>VLOOKUP(B38,'Participaciones  Tabla I'!$A$5:$T$110,17,FALSE)</f>
        <v>10890</v>
      </c>
      <c r="S38" s="28">
        <f t="shared" si="30"/>
        <v>16890</v>
      </c>
      <c r="T38" s="26">
        <f t="shared" si="31"/>
        <v>1.3098166988234538E-4</v>
      </c>
      <c r="U38" s="26">
        <f t="shared" si="32"/>
        <v>4.4533767759997432E-5</v>
      </c>
      <c r="V38" s="26">
        <f t="shared" si="33"/>
        <v>5.7477705771117227E-5</v>
      </c>
      <c r="W38" s="27">
        <f t="shared" si="34"/>
        <v>2.5864967597002751E-6</v>
      </c>
      <c r="X38" s="26">
        <f t="shared" si="35"/>
        <v>2.6196333976469076E-6</v>
      </c>
      <c r="Y38" s="25">
        <f>VLOOKUP(B38,'Participaciones  Tabla I'!$A$5:$X$110,24,FALSE)</f>
        <v>52.537152252264796</v>
      </c>
      <c r="Z38" s="24">
        <f t="shared" si="18"/>
        <v>8949.1627798860682</v>
      </c>
      <c r="AA38" s="37">
        <f t="shared" si="19"/>
        <v>5.8459600223762448E-3</v>
      </c>
      <c r="AB38" s="23">
        <f t="shared" si="36"/>
        <v>1.4614900055940613E-4</v>
      </c>
      <c r="AC38" s="23">
        <f t="shared" si="37"/>
        <v>3.3750000000000004E-3</v>
      </c>
      <c r="AD38" s="82">
        <f t="shared" si="38"/>
        <v>6.6110579067513546E-3</v>
      </c>
      <c r="AE38" s="80"/>
      <c r="AF38" s="80"/>
      <c r="AG38" s="80"/>
      <c r="AH38" s="6" t="s">
        <v>340</v>
      </c>
      <c r="AI38" s="6" t="s">
        <v>338</v>
      </c>
      <c r="AJ38" s="6">
        <f t="shared" si="39"/>
        <v>52.537152252264796</v>
      </c>
      <c r="AK38" s="6" t="s">
        <v>336</v>
      </c>
      <c r="AL38" s="6" t="s">
        <v>337</v>
      </c>
      <c r="AM38" s="77">
        <f t="shared" si="40"/>
        <v>5553</v>
      </c>
      <c r="AN38" s="76" t="s">
        <v>339</v>
      </c>
      <c r="AO38" s="6" t="str">
        <f t="shared" si="21"/>
        <v>@((((52.5371522522648+2.44852)*5553/65540751.1074742)))</v>
      </c>
    </row>
    <row r="39" spans="1:41" s="6" customFormat="1" ht="13.5" x14ac:dyDescent="0.2">
      <c r="A39" s="6" t="s">
        <v>185</v>
      </c>
      <c r="B39" s="34">
        <v>44</v>
      </c>
      <c r="C39" s="33" t="s">
        <v>63</v>
      </c>
      <c r="D39" s="24">
        <f>VLOOKUP(B39,'Participaciones  Tabla I'!A$5:C$110,3)</f>
        <v>7530</v>
      </c>
      <c r="E39" s="32">
        <f t="shared" si="22"/>
        <v>6.5358285790171264E-3</v>
      </c>
      <c r="F39" s="32">
        <f t="shared" si="23"/>
        <v>4.182930290570961E-3</v>
      </c>
      <c r="G39" s="28">
        <v>24428.01</v>
      </c>
      <c r="H39" s="28">
        <v>1900</v>
      </c>
      <c r="I39" s="28">
        <f t="shared" si="24"/>
        <v>26328.01</v>
      </c>
      <c r="J39" s="62">
        <f t="shared" si="25"/>
        <v>2.3443616372313968E-4</v>
      </c>
      <c r="K39" s="31">
        <f t="shared" si="26"/>
        <v>7.7363934028636103E-5</v>
      </c>
      <c r="L39" s="29">
        <v>22691.7</v>
      </c>
      <c r="M39" s="29">
        <v>0</v>
      </c>
      <c r="N39" s="28">
        <f t="shared" si="27"/>
        <v>22691.7</v>
      </c>
      <c r="O39" s="36">
        <f t="shared" si="28"/>
        <v>1.7229426237212397E-4</v>
      </c>
      <c r="P39" s="60">
        <f t="shared" si="29"/>
        <v>5.6857106582800916E-5</v>
      </c>
      <c r="Q39" s="41">
        <f>VLOOKUP(B39,'Participaciones  Tabla I'!$A$5:$T$110,16,FALSE)</f>
        <v>21643.58</v>
      </c>
      <c r="R39" s="41">
        <f>VLOOKUP(B39,'Participaciones  Tabla I'!$A$5:$T$110,17,FALSE)</f>
        <v>0</v>
      </c>
      <c r="S39" s="28">
        <f t="shared" si="30"/>
        <v>21643.58</v>
      </c>
      <c r="T39" s="26">
        <f t="shared" si="31"/>
        <v>1.6784560394506414E-4</v>
      </c>
      <c r="U39" s="26">
        <f t="shared" si="32"/>
        <v>5.7067505341321815E-5</v>
      </c>
      <c r="V39" s="26">
        <f t="shared" si="33"/>
        <v>1.9128854595275885E-4</v>
      </c>
      <c r="W39" s="27">
        <f t="shared" si="34"/>
        <v>8.6079845678741482E-6</v>
      </c>
      <c r="X39" s="26">
        <f t="shared" si="35"/>
        <v>3.3569120789012828E-6</v>
      </c>
      <c r="Y39" s="25">
        <f>VLOOKUP(B39,'Participaciones  Tabla I'!$A$5:$X$110,24,FALSE)</f>
        <v>53.841735650131497</v>
      </c>
      <c r="Z39" s="24">
        <f t="shared" si="18"/>
        <v>10704.973968736624</v>
      </c>
      <c r="AA39" s="37">
        <f t="shared" si="19"/>
        <v>6.9929278750485956E-3</v>
      </c>
      <c r="AB39" s="23">
        <f t="shared" si="36"/>
        <v>1.7482319687621491E-4</v>
      </c>
      <c r="AC39" s="23">
        <f t="shared" si="37"/>
        <v>3.3750000000000004E-3</v>
      </c>
      <c r="AD39" s="82">
        <f t="shared" si="38"/>
        <v>7.7447183840939522E-3</v>
      </c>
      <c r="AE39" s="80"/>
      <c r="AF39" s="80"/>
      <c r="AG39" s="80"/>
      <c r="AH39" s="6" t="s">
        <v>340</v>
      </c>
      <c r="AI39" s="6" t="s">
        <v>338</v>
      </c>
      <c r="AJ39" s="6">
        <f t="shared" si="39"/>
        <v>53.841735650131497</v>
      </c>
      <c r="AK39" s="6" t="s">
        <v>336</v>
      </c>
      <c r="AL39" s="6" t="s">
        <v>337</v>
      </c>
      <c r="AM39" s="77">
        <f t="shared" si="40"/>
        <v>7530</v>
      </c>
      <c r="AN39" s="76" t="s">
        <v>339</v>
      </c>
      <c r="AO39" s="6" t="str">
        <f t="shared" si="21"/>
        <v>@((((53.8417356501315+2.44852)*7530/65540751.1074742)))</v>
      </c>
    </row>
    <row r="40" spans="1:41" s="6" customFormat="1" ht="13.5" x14ac:dyDescent="0.2">
      <c r="A40" s="6" t="s">
        <v>184</v>
      </c>
      <c r="B40" s="34">
        <v>45</v>
      </c>
      <c r="C40" s="33" t="s">
        <v>62</v>
      </c>
      <c r="D40" s="24">
        <f>VLOOKUP(B40,'Participaciones  Tabla I'!A$5:C$110,3)</f>
        <v>2677</v>
      </c>
      <c r="E40" s="32">
        <f t="shared" si="22"/>
        <v>2.3235608374540299E-3</v>
      </c>
      <c r="F40" s="32">
        <f t="shared" si="23"/>
        <v>1.4870789359705792E-3</v>
      </c>
      <c r="G40" s="28">
        <v>10274</v>
      </c>
      <c r="H40" s="28">
        <v>4019</v>
      </c>
      <c r="I40" s="28">
        <f t="shared" si="24"/>
        <v>14293</v>
      </c>
      <c r="J40" s="62">
        <f t="shared" si="25"/>
        <v>1.2727114917135155E-4</v>
      </c>
      <c r="K40" s="31">
        <f t="shared" si="26"/>
        <v>4.1999479226546015E-5</v>
      </c>
      <c r="L40" s="29">
        <v>13285.3</v>
      </c>
      <c r="M40" s="29">
        <v>2618</v>
      </c>
      <c r="N40" s="28">
        <f t="shared" si="27"/>
        <v>15903.3</v>
      </c>
      <c r="O40" s="36">
        <f t="shared" si="28"/>
        <v>1.2075108267704046E-4</v>
      </c>
      <c r="P40" s="60">
        <f t="shared" si="29"/>
        <v>3.9847857283423354E-5</v>
      </c>
      <c r="Q40" s="41">
        <f>VLOOKUP(B40,'Participaciones  Tabla I'!$A$5:$T$110,16,FALSE)</f>
        <v>21245</v>
      </c>
      <c r="R40" s="41">
        <f>VLOOKUP(B40,'Participaciones  Tabla I'!$A$5:$T$110,17,FALSE)</f>
        <v>5871</v>
      </c>
      <c r="S40" s="28">
        <f t="shared" si="30"/>
        <v>27116</v>
      </c>
      <c r="T40" s="26">
        <f t="shared" si="31"/>
        <v>2.1028413028594895E-4</v>
      </c>
      <c r="U40" s="26">
        <f t="shared" si="32"/>
        <v>7.1496604297222648E-5</v>
      </c>
      <c r="V40" s="26">
        <f t="shared" si="33"/>
        <v>1.5334394080719204E-4</v>
      </c>
      <c r="W40" s="27">
        <f t="shared" si="34"/>
        <v>6.9004773363236413E-6</v>
      </c>
      <c r="X40" s="26">
        <f t="shared" si="35"/>
        <v>4.2056826057189791E-6</v>
      </c>
      <c r="Y40" s="25">
        <f>VLOOKUP(B40,'Participaciones  Tabla I'!$A$5:$X$110,24,FALSE)</f>
        <v>54.674296035061403</v>
      </c>
      <c r="Z40" s="24">
        <f t="shared" si="18"/>
        <v>3481.2310252588718</v>
      </c>
      <c r="AA40" s="37">
        <f t="shared" si="19"/>
        <v>2.2740828279557029E-3</v>
      </c>
      <c r="AB40" s="23">
        <f t="shared" si="36"/>
        <v>5.6852070698892572E-5</v>
      </c>
      <c r="AC40" s="23">
        <f t="shared" si="37"/>
        <v>3.3750000000000004E-3</v>
      </c>
      <c r="AD40" s="82">
        <f t="shared" si="38"/>
        <v>4.9300371666115145E-3</v>
      </c>
      <c r="AE40" s="80"/>
      <c r="AF40" s="80"/>
      <c r="AG40" s="80"/>
      <c r="AH40" s="6" t="s">
        <v>340</v>
      </c>
      <c r="AI40" s="6" t="s">
        <v>338</v>
      </c>
      <c r="AJ40" s="6">
        <f t="shared" si="39"/>
        <v>54.674296035061403</v>
      </c>
      <c r="AK40" s="6" t="s">
        <v>336</v>
      </c>
      <c r="AL40" s="6" t="s">
        <v>337</v>
      </c>
      <c r="AM40" s="77">
        <f t="shared" si="40"/>
        <v>2677</v>
      </c>
      <c r="AN40" s="76" t="s">
        <v>339</v>
      </c>
      <c r="AO40" s="6" t="str">
        <f t="shared" si="21"/>
        <v>@((((54.6742960350614+2.44852)*2677/65540751.1074742)))</v>
      </c>
    </row>
    <row r="41" spans="1:41" s="6" customFormat="1" ht="13.5" x14ac:dyDescent="0.2">
      <c r="A41" s="6" t="s">
        <v>183</v>
      </c>
      <c r="B41" s="34">
        <v>47</v>
      </c>
      <c r="C41" s="33" t="s">
        <v>60</v>
      </c>
      <c r="D41" s="24">
        <f>VLOOKUP(B41,'Participaciones  Tabla I'!A$5:C$110,3)</f>
        <v>5968</v>
      </c>
      <c r="E41" s="32">
        <f t="shared" si="22"/>
        <v>5.1800564355344234E-3</v>
      </c>
      <c r="F41" s="32">
        <f t="shared" si="23"/>
        <v>3.315236118742031E-3</v>
      </c>
      <c r="G41" s="28">
        <v>0</v>
      </c>
      <c r="H41" s="28">
        <v>0</v>
      </c>
      <c r="I41" s="28">
        <f t="shared" si="24"/>
        <v>0</v>
      </c>
      <c r="J41" s="62">
        <f t="shared" si="25"/>
        <v>0</v>
      </c>
      <c r="K41" s="31">
        <f t="shared" si="26"/>
        <v>0</v>
      </c>
      <c r="L41" s="29">
        <v>42321</v>
      </c>
      <c r="M41" s="29">
        <v>0</v>
      </c>
      <c r="N41" s="28">
        <f t="shared" si="27"/>
        <v>42321</v>
      </c>
      <c r="O41" s="36">
        <f t="shared" si="28"/>
        <v>3.2133623650280316E-4</v>
      </c>
      <c r="P41" s="60">
        <f t="shared" si="29"/>
        <v>1.0604095804592504E-4</v>
      </c>
      <c r="Q41" s="41">
        <f>VLOOKUP(B41,'Participaciones  Tabla I'!$A$5:$T$110,16,FALSE)</f>
        <v>17118</v>
      </c>
      <c r="R41" s="41">
        <f>VLOOKUP(B41,'Participaciones  Tabla I'!$A$5:$T$110,17,FALSE)</f>
        <v>7670</v>
      </c>
      <c r="S41" s="28">
        <f t="shared" si="30"/>
        <v>24788</v>
      </c>
      <c r="T41" s="26">
        <f t="shared" si="31"/>
        <v>1.9223052889541606E-4</v>
      </c>
      <c r="U41" s="26">
        <f t="shared" si="32"/>
        <v>6.5358379824441464E-5</v>
      </c>
      <c r="V41" s="26">
        <f t="shared" si="33"/>
        <v>1.7139933787036651E-4</v>
      </c>
      <c r="W41" s="27">
        <f t="shared" si="34"/>
        <v>7.7129702041664924E-6</v>
      </c>
      <c r="X41" s="26">
        <f t="shared" si="35"/>
        <v>3.844610577908321E-6</v>
      </c>
      <c r="Y41" s="25">
        <f>VLOOKUP(B41,'Participaciones  Tabla I'!$A$5:$X$110,24,FALSE)</f>
        <v>51.998224769065899</v>
      </c>
      <c r="Z41" s="24">
        <f t="shared" si="18"/>
        <v>10086.268970588053</v>
      </c>
      <c r="AA41" s="37">
        <f t="shared" si="19"/>
        <v>6.5887644048131201E-3</v>
      </c>
      <c r="AB41" s="23">
        <f t="shared" si="36"/>
        <v>1.6471911012032802E-4</v>
      </c>
      <c r="AC41" s="23">
        <f t="shared" si="37"/>
        <v>3.3750000000000004E-3</v>
      </c>
      <c r="AD41" s="82">
        <f t="shared" si="38"/>
        <v>6.8665128096444348E-3</v>
      </c>
      <c r="AE41" s="80"/>
      <c r="AF41" s="80"/>
      <c r="AG41" s="80"/>
      <c r="AH41" s="6" t="s">
        <v>340</v>
      </c>
      <c r="AI41" s="6" t="s">
        <v>338</v>
      </c>
      <c r="AJ41" s="6">
        <f t="shared" si="39"/>
        <v>51.998224769065899</v>
      </c>
      <c r="AK41" s="6" t="s">
        <v>336</v>
      </c>
      <c r="AL41" s="6" t="s">
        <v>337</v>
      </c>
      <c r="AM41" s="77">
        <f t="shared" si="40"/>
        <v>5968</v>
      </c>
      <c r="AN41" s="76" t="s">
        <v>339</v>
      </c>
      <c r="AO41" s="6" t="str">
        <f t="shared" si="21"/>
        <v>@((((51.9982247690659+2.44852)*5968/65540751.1074742)))</v>
      </c>
    </row>
    <row r="42" spans="1:41" s="6" customFormat="1" ht="13.5" x14ac:dyDescent="0.2">
      <c r="A42" s="6" t="s">
        <v>182</v>
      </c>
      <c r="B42" s="34">
        <v>48</v>
      </c>
      <c r="C42" s="33" t="s">
        <v>59</v>
      </c>
      <c r="D42" s="24">
        <f>VLOOKUP(B42,'Participaciones  Tabla I'!A$5:C$110,3)</f>
        <v>23991</v>
      </c>
      <c r="E42" s="32">
        <f t="shared" si="22"/>
        <v>2.0823514400956158E-2</v>
      </c>
      <c r="F42" s="32">
        <f t="shared" si="23"/>
        <v>1.3327049216611942E-2</v>
      </c>
      <c r="G42" s="28">
        <v>4111.5</v>
      </c>
      <c r="H42" s="28">
        <v>521518</v>
      </c>
      <c r="I42" s="28">
        <f t="shared" si="24"/>
        <v>525629.5</v>
      </c>
      <c r="J42" s="62">
        <f t="shared" si="25"/>
        <v>4.6804359129198163E-3</v>
      </c>
      <c r="K42" s="31">
        <f t="shared" si="26"/>
        <v>1.5445438512635395E-3</v>
      </c>
      <c r="L42" s="29">
        <v>167807</v>
      </c>
      <c r="M42" s="29">
        <v>520110</v>
      </c>
      <c r="N42" s="28">
        <f t="shared" si="27"/>
        <v>687917</v>
      </c>
      <c r="O42" s="36">
        <f t="shared" si="28"/>
        <v>5.2232381041633904E-3</v>
      </c>
      <c r="P42" s="60">
        <f t="shared" si="29"/>
        <v>1.7236685743739189E-3</v>
      </c>
      <c r="Q42" s="41">
        <f>VLOOKUP(B42,'Participaciones  Tabla I'!$A$5:$T$110,16,FALSE)</f>
        <v>39453.5</v>
      </c>
      <c r="R42" s="41">
        <f>VLOOKUP(B42,'Participaciones  Tabla I'!$A$5:$T$110,17,FALSE)</f>
        <v>202593</v>
      </c>
      <c r="S42" s="28">
        <f t="shared" si="30"/>
        <v>242046.5</v>
      </c>
      <c r="T42" s="26">
        <f t="shared" si="31"/>
        <v>1.8770665932017238E-3</v>
      </c>
      <c r="U42" s="26">
        <f t="shared" si="32"/>
        <v>6.382026416885861E-4</v>
      </c>
      <c r="V42" s="26">
        <f t="shared" si="33"/>
        <v>3.9064150673260448E-3</v>
      </c>
      <c r="W42" s="27">
        <f t="shared" si="34"/>
        <v>1.75788678029672E-4</v>
      </c>
      <c r="X42" s="26">
        <f t="shared" si="35"/>
        <v>3.7541331864034475E-5</v>
      </c>
      <c r="Y42" s="25">
        <f>VLOOKUP(B42,'Participaciones  Tabla I'!$A$5:$X$110,24,FALSE)</f>
        <v>53.775413786012997</v>
      </c>
      <c r="Z42" s="24">
        <f t="shared" si="18"/>
        <v>34338.312368381339</v>
      </c>
      <c r="AA42" s="37">
        <f t="shared" si="19"/>
        <v>2.2431193428798114E-2</v>
      </c>
      <c r="AB42" s="23">
        <f t="shared" si="36"/>
        <v>5.6077983571995284E-4</v>
      </c>
      <c r="AC42" s="23">
        <f t="shared" si="37"/>
        <v>3.3750000000000004E-3</v>
      </c>
      <c r="AD42" s="82">
        <f t="shared" si="38"/>
        <v>1.7476159062225601E-2</v>
      </c>
      <c r="AE42" s="80"/>
      <c r="AF42" s="80"/>
      <c r="AG42" s="80"/>
      <c r="AH42" s="6" t="s">
        <v>340</v>
      </c>
      <c r="AI42" s="6" t="s">
        <v>338</v>
      </c>
      <c r="AJ42" s="6">
        <f t="shared" si="39"/>
        <v>53.775413786012997</v>
      </c>
      <c r="AK42" s="6" t="s">
        <v>336</v>
      </c>
      <c r="AL42" s="6" t="s">
        <v>337</v>
      </c>
      <c r="AM42" s="77">
        <f t="shared" si="40"/>
        <v>23991</v>
      </c>
      <c r="AN42" s="76" t="s">
        <v>339</v>
      </c>
      <c r="AO42" s="6" t="str">
        <f t="shared" si="21"/>
        <v>@((((53.775413786013+2.44852)*23991/65540751.1074742)))</v>
      </c>
    </row>
    <row r="43" spans="1:41" s="6" customFormat="1" ht="13.5" x14ac:dyDescent="0.2">
      <c r="A43" s="6" t="s">
        <v>181</v>
      </c>
      <c r="B43" s="34">
        <v>49</v>
      </c>
      <c r="C43" s="33" t="s">
        <v>58</v>
      </c>
      <c r="D43" s="24">
        <f>VLOOKUP(B43,'Participaciones  Tabla I'!A$5:C$110,3)</f>
        <v>3965</v>
      </c>
      <c r="E43" s="32">
        <f t="shared" si="22"/>
        <v>3.4415086740774109E-3</v>
      </c>
      <c r="F43" s="32">
        <f t="shared" si="23"/>
        <v>2.2025655514095431E-3</v>
      </c>
      <c r="G43" s="28">
        <v>0</v>
      </c>
      <c r="H43" s="28">
        <v>0</v>
      </c>
      <c r="I43" s="28">
        <f t="shared" si="24"/>
        <v>0</v>
      </c>
      <c r="J43" s="62">
        <f t="shared" si="25"/>
        <v>0</v>
      </c>
      <c r="K43" s="31">
        <f t="shared" si="26"/>
        <v>0</v>
      </c>
      <c r="L43" s="29">
        <v>0</v>
      </c>
      <c r="M43" s="29">
        <v>0</v>
      </c>
      <c r="N43" s="28">
        <f t="shared" si="27"/>
        <v>0</v>
      </c>
      <c r="O43" s="36">
        <f t="shared" si="28"/>
        <v>0</v>
      </c>
      <c r="P43" s="60">
        <f t="shared" si="29"/>
        <v>0</v>
      </c>
      <c r="Q43" s="41">
        <f>VLOOKUP(B43,'Participaciones  Tabla I'!$A$5:$T$110,16,FALSE)</f>
        <v>0</v>
      </c>
      <c r="R43" s="41">
        <f>VLOOKUP(B43,'Participaciones  Tabla I'!$A$5:$T$110,17,FALSE)</f>
        <v>0</v>
      </c>
      <c r="S43" s="28">
        <f t="shared" si="30"/>
        <v>0</v>
      </c>
      <c r="T43" s="26">
        <f t="shared" si="31"/>
        <v>0</v>
      </c>
      <c r="U43" s="26">
        <f t="shared" si="32"/>
        <v>0</v>
      </c>
      <c r="V43" s="26">
        <f t="shared" si="33"/>
        <v>0</v>
      </c>
      <c r="W43" s="27">
        <f t="shared" si="34"/>
        <v>0</v>
      </c>
      <c r="X43" s="26">
        <f t="shared" si="35"/>
        <v>0</v>
      </c>
      <c r="Y43" s="25">
        <f>VLOOKUP(B43,'Participaciones  Tabla I'!$A$5:$X$110,24,FALSE)</f>
        <v>46.505398692223501</v>
      </c>
      <c r="Z43" s="24">
        <f t="shared" si="18"/>
        <v>9872.1123133845995</v>
      </c>
      <c r="AA43" s="37">
        <f t="shared" si="19"/>
        <v>6.4488684964102714E-3</v>
      </c>
      <c r="AB43" s="23">
        <f t="shared" si="36"/>
        <v>1.6122171241025678E-4</v>
      </c>
      <c r="AC43" s="23">
        <f t="shared" si="37"/>
        <v>3.3750000000000004E-3</v>
      </c>
      <c r="AD43" s="82">
        <f t="shared" si="38"/>
        <v>5.7387872638197997E-3</v>
      </c>
      <c r="AE43" s="80"/>
      <c r="AF43" s="80"/>
      <c r="AG43" s="80"/>
      <c r="AH43" s="6" t="s">
        <v>340</v>
      </c>
      <c r="AI43" s="6" t="s">
        <v>338</v>
      </c>
      <c r="AJ43" s="6">
        <f t="shared" si="39"/>
        <v>46.505398692223501</v>
      </c>
      <c r="AK43" s="6" t="s">
        <v>336</v>
      </c>
      <c r="AL43" s="6" t="s">
        <v>337</v>
      </c>
      <c r="AM43" s="77">
        <f t="shared" si="40"/>
        <v>3965</v>
      </c>
      <c r="AN43" s="76" t="s">
        <v>339</v>
      </c>
      <c r="AO43" s="6" t="str">
        <f t="shared" si="21"/>
        <v>@((((46.5053986922235+2.44852)*3965/65540751.1074742)))</v>
      </c>
    </row>
    <row r="44" spans="1:41" s="6" customFormat="1" ht="13.5" x14ac:dyDescent="0.2">
      <c r="A44" s="6" t="s">
        <v>180</v>
      </c>
      <c r="B44" s="34">
        <v>52</v>
      </c>
      <c r="C44" s="35" t="s">
        <v>55</v>
      </c>
      <c r="D44" s="24">
        <f>VLOOKUP(B44,'Participaciones  Tabla I'!A$5:C$110,3)</f>
        <v>37804</v>
      </c>
      <c r="E44" s="32">
        <f t="shared" si="22"/>
        <v>3.2812810571203645E-2</v>
      </c>
      <c r="F44" s="32">
        <f t="shared" si="23"/>
        <v>2.1000198765570334E-2</v>
      </c>
      <c r="G44" s="28">
        <v>504400.75</v>
      </c>
      <c r="H44" s="28">
        <v>1676600</v>
      </c>
      <c r="I44" s="28">
        <f t="shared" si="24"/>
        <v>2181000.75</v>
      </c>
      <c r="J44" s="62">
        <f t="shared" si="25"/>
        <v>1.9420588525577528E-2</v>
      </c>
      <c r="K44" s="31">
        <f t="shared" si="26"/>
        <v>6.4087942134405844E-3</v>
      </c>
      <c r="L44" s="29">
        <v>819362.56</v>
      </c>
      <c r="M44" s="29">
        <v>3556047.81</v>
      </c>
      <c r="N44" s="28">
        <f t="shared" si="27"/>
        <v>4375410.37</v>
      </c>
      <c r="O44" s="36">
        <f t="shared" si="28"/>
        <v>3.3221755191303076E-2</v>
      </c>
      <c r="P44" s="60">
        <f t="shared" si="29"/>
        <v>1.0963179213130015E-2</v>
      </c>
      <c r="Q44" s="41">
        <f>VLOOKUP(B44,'Participaciones  Tabla I'!$A$5:$T$110,16,FALSE)</f>
        <v>702225.62</v>
      </c>
      <c r="R44" s="41">
        <f>VLOOKUP(B44,'Participaciones  Tabla I'!$A$5:$T$110,17,FALSE)</f>
        <v>3779870.17</v>
      </c>
      <c r="S44" s="28">
        <f t="shared" si="30"/>
        <v>4482095.79</v>
      </c>
      <c r="T44" s="26">
        <f t="shared" si="31"/>
        <v>3.4758578516686206E-2</v>
      </c>
      <c r="U44" s="26">
        <f t="shared" si="32"/>
        <v>1.181791669567331E-2</v>
      </c>
      <c r="V44" s="26">
        <f t="shared" si="33"/>
        <v>2.9189890122243912E-2</v>
      </c>
      <c r="W44" s="27">
        <f t="shared" si="34"/>
        <v>1.3135450555009759E-3</v>
      </c>
      <c r="X44" s="26">
        <f t="shared" si="35"/>
        <v>6.9517157033372411E-4</v>
      </c>
      <c r="Y44" s="25">
        <f>VLOOKUP(B44,'Participaciones  Tabla I'!$A$5:$X$110,24,FALSE)</f>
        <v>55.383877812184501</v>
      </c>
      <c r="Z44" s="24">
        <f t="shared" si="18"/>
        <v>45255.44779219856</v>
      </c>
      <c r="AA44" s="37">
        <f t="shared" si="19"/>
        <v>2.9562713864424332E-2</v>
      </c>
      <c r="AB44" s="23">
        <f t="shared" si="36"/>
        <v>7.3906784661060838E-4</v>
      </c>
      <c r="AC44" s="23">
        <f t="shared" si="37"/>
        <v>3.3750000000000004E-3</v>
      </c>
      <c r="AD44" s="82">
        <f t="shared" si="38"/>
        <v>2.7122983238015638E-2</v>
      </c>
      <c r="AE44" s="80"/>
      <c r="AF44" s="80"/>
      <c r="AG44" s="80"/>
      <c r="AH44" s="6" t="s">
        <v>340</v>
      </c>
      <c r="AI44" s="6" t="s">
        <v>338</v>
      </c>
      <c r="AJ44" s="6">
        <f t="shared" si="39"/>
        <v>55.383877812184501</v>
      </c>
      <c r="AK44" s="6" t="s">
        <v>336</v>
      </c>
      <c r="AL44" s="6" t="s">
        <v>337</v>
      </c>
      <c r="AM44" s="77">
        <f t="shared" si="40"/>
        <v>37804</v>
      </c>
      <c r="AN44" s="76" t="s">
        <v>339</v>
      </c>
      <c r="AO44" s="6" t="str">
        <f t="shared" si="21"/>
        <v>@((((55.3838778121845+2.44852)*37804/65540751.1074742)))</v>
      </c>
    </row>
    <row r="45" spans="1:41" s="6" customFormat="1" ht="13.5" x14ac:dyDescent="0.2">
      <c r="A45" s="6" t="s">
        <v>179</v>
      </c>
      <c r="B45" s="34">
        <v>53</v>
      </c>
      <c r="C45" s="33" t="s">
        <v>54</v>
      </c>
      <c r="D45" s="24">
        <f>VLOOKUP(B45,'Participaciones  Tabla I'!A$5:C$110,3)</f>
        <v>13494</v>
      </c>
      <c r="E45" s="32">
        <f t="shared" si="22"/>
        <v>1.1712413126860173E-2</v>
      </c>
      <c r="F45" s="32">
        <f t="shared" si="23"/>
        <v>7.4959444011905105E-3</v>
      </c>
      <c r="G45" s="28">
        <v>89251.69</v>
      </c>
      <c r="H45" s="28">
        <v>145224</v>
      </c>
      <c r="I45" s="28">
        <f t="shared" si="24"/>
        <v>234475.69</v>
      </c>
      <c r="J45" s="62">
        <f t="shared" si="25"/>
        <v>2.0878745203278238E-3</v>
      </c>
      <c r="K45" s="31">
        <f t="shared" si="26"/>
        <v>6.8899859170818193E-4</v>
      </c>
      <c r="L45" s="29">
        <v>114853.17</v>
      </c>
      <c r="M45" s="29">
        <v>170468.5</v>
      </c>
      <c r="N45" s="28">
        <f t="shared" si="27"/>
        <v>285321.67</v>
      </c>
      <c r="O45" s="36">
        <f t="shared" si="28"/>
        <v>2.1663994619809256E-3</v>
      </c>
      <c r="P45" s="60">
        <f t="shared" si="29"/>
        <v>7.1491182245370544E-4</v>
      </c>
      <c r="Q45" s="41">
        <f>VLOOKUP(B45,'Participaciones  Tabla I'!$A$5:$T$110,16,FALSE)</f>
        <v>107082.86</v>
      </c>
      <c r="R45" s="41">
        <f>VLOOKUP(B45,'Participaciones  Tabla I'!$A$5:$T$110,17,FALSE)</f>
        <v>148712</v>
      </c>
      <c r="S45" s="28">
        <f t="shared" si="30"/>
        <v>255794.86</v>
      </c>
      <c r="T45" s="26">
        <f t="shared" si="31"/>
        <v>1.9836848969876112E-3</v>
      </c>
      <c r="U45" s="26">
        <f t="shared" si="32"/>
        <v>6.7445286497578791E-4</v>
      </c>
      <c r="V45" s="26">
        <f t="shared" si="33"/>
        <v>2.0783632791376754E-3</v>
      </c>
      <c r="W45" s="27">
        <f t="shared" si="34"/>
        <v>9.3526347561195385E-5</v>
      </c>
      <c r="X45" s="26">
        <f t="shared" si="35"/>
        <v>3.9673697939752227E-5</v>
      </c>
      <c r="Y45" s="25">
        <f>VLOOKUP(B45,'Participaciones  Tabla I'!$A$5:$X$110,24,FALSE)</f>
        <v>55.289821135970499</v>
      </c>
      <c r="Z45" s="24">
        <f t="shared" si="18"/>
        <v>16338.562762880752</v>
      </c>
      <c r="AA45" s="37">
        <f t="shared" si="19"/>
        <v>1.067301903922928E-2</v>
      </c>
      <c r="AB45" s="23">
        <f t="shared" si="36"/>
        <v>2.6682547598073204E-4</v>
      </c>
      <c r="AC45" s="23">
        <f t="shared" si="37"/>
        <v>3.3750000000000004E-3</v>
      </c>
      <c r="AD45" s="82">
        <f t="shared" si="38"/>
        <v>1.1270969922672191E-2</v>
      </c>
      <c r="AE45" s="80"/>
      <c r="AF45" s="80"/>
      <c r="AG45" s="80"/>
      <c r="AH45" s="6" t="s">
        <v>340</v>
      </c>
      <c r="AI45" s="6" t="s">
        <v>338</v>
      </c>
      <c r="AJ45" s="6">
        <f t="shared" si="39"/>
        <v>55.289821135970499</v>
      </c>
      <c r="AK45" s="6" t="s">
        <v>336</v>
      </c>
      <c r="AL45" s="6" t="s">
        <v>337</v>
      </c>
      <c r="AM45" s="77">
        <f t="shared" si="40"/>
        <v>13494</v>
      </c>
      <c r="AN45" s="76" t="s">
        <v>339</v>
      </c>
      <c r="AO45" s="6" t="str">
        <f t="shared" si="21"/>
        <v>@((((55.2898211359705+2.44852)*13494/65540751.1074742)))</v>
      </c>
    </row>
    <row r="46" spans="1:41" s="6" customFormat="1" ht="13.5" x14ac:dyDescent="0.2">
      <c r="A46" s="6" t="s">
        <v>178</v>
      </c>
      <c r="B46" s="34">
        <v>54</v>
      </c>
      <c r="C46" s="33" t="s">
        <v>53</v>
      </c>
      <c r="D46" s="24">
        <f>VLOOKUP(B46,'Participaciones  Tabla I'!A$5:C$110,3)</f>
        <v>2990</v>
      </c>
      <c r="E46" s="32">
        <f t="shared" si="22"/>
        <v>2.5952360493042771E-3</v>
      </c>
      <c r="F46" s="32">
        <f t="shared" si="23"/>
        <v>1.6609510715547373E-3</v>
      </c>
      <c r="G46" s="28">
        <v>55391</v>
      </c>
      <c r="H46" s="28">
        <v>0</v>
      </c>
      <c r="I46" s="28">
        <f t="shared" si="24"/>
        <v>55391</v>
      </c>
      <c r="J46" s="62">
        <f t="shared" si="25"/>
        <v>4.9322579050936361E-4</v>
      </c>
      <c r="K46" s="31">
        <f t="shared" si="26"/>
        <v>1.6276451086808999E-4</v>
      </c>
      <c r="L46" s="29">
        <v>73873</v>
      </c>
      <c r="M46" s="29">
        <v>0</v>
      </c>
      <c r="N46" s="28">
        <f t="shared" si="27"/>
        <v>73873</v>
      </c>
      <c r="O46" s="36">
        <f t="shared" si="28"/>
        <v>5.6090526686920392E-4</v>
      </c>
      <c r="P46" s="60">
        <f t="shared" si="29"/>
        <v>1.850987380668373E-4</v>
      </c>
      <c r="Q46" s="41">
        <f>VLOOKUP(B46,'Participaciones  Tabla I'!$A$5:$T$110,16,FALSE)</f>
        <v>25239</v>
      </c>
      <c r="R46" s="41">
        <f>VLOOKUP(B46,'Participaciones  Tabla I'!$A$5:$T$110,17,FALSE)</f>
        <v>0</v>
      </c>
      <c r="S46" s="28">
        <f t="shared" si="30"/>
        <v>25239</v>
      </c>
      <c r="T46" s="26">
        <f t="shared" si="31"/>
        <v>1.9572802641566105E-4</v>
      </c>
      <c r="U46" s="26">
        <f t="shared" si="32"/>
        <v>6.6547528981324765E-5</v>
      </c>
      <c r="V46" s="26">
        <f t="shared" si="33"/>
        <v>4.1441077791625202E-4</v>
      </c>
      <c r="W46" s="27">
        <f t="shared" si="34"/>
        <v>1.8648485006231339E-5</v>
      </c>
      <c r="X46" s="26">
        <f t="shared" si="35"/>
        <v>3.9145605283132206E-6</v>
      </c>
      <c r="Y46" s="25">
        <f>VLOOKUP(B46,'Participaciones  Tabla I'!$A$5:$X$110,24,FALSE)</f>
        <v>53.925003128932701</v>
      </c>
      <c r="Z46" s="24">
        <f t="shared" si="18"/>
        <v>4214.4634378379196</v>
      </c>
      <c r="AA46" s="37">
        <f t="shared" si="19"/>
        <v>2.753060300650883E-3</v>
      </c>
      <c r="AB46" s="23">
        <f t="shared" si="36"/>
        <v>6.8826507516272072E-5</v>
      </c>
      <c r="AC46" s="23">
        <f t="shared" si="37"/>
        <v>3.3750000000000004E-3</v>
      </c>
      <c r="AD46" s="82">
        <f t="shared" si="38"/>
        <v>5.1273406246055541E-3</v>
      </c>
      <c r="AE46" s="80"/>
      <c r="AF46" s="80"/>
      <c r="AG46" s="80"/>
      <c r="AH46" s="6" t="s">
        <v>340</v>
      </c>
      <c r="AI46" s="6" t="s">
        <v>338</v>
      </c>
      <c r="AJ46" s="6">
        <f t="shared" si="39"/>
        <v>53.925003128932701</v>
      </c>
      <c r="AK46" s="6" t="s">
        <v>336</v>
      </c>
      <c r="AL46" s="6" t="s">
        <v>337</v>
      </c>
      <c r="AM46" s="77">
        <f t="shared" si="40"/>
        <v>2990</v>
      </c>
      <c r="AN46" s="76" t="s">
        <v>339</v>
      </c>
      <c r="AO46" s="6" t="str">
        <f t="shared" si="21"/>
        <v>@((((53.9250031289327+2.44852)*2990/65540751.1074742)))</v>
      </c>
    </row>
    <row r="47" spans="1:41" s="6" customFormat="1" ht="13.5" x14ac:dyDescent="0.2">
      <c r="A47" s="6" t="s">
        <v>177</v>
      </c>
      <c r="B47" s="34">
        <v>57</v>
      </c>
      <c r="C47" s="33" t="s">
        <v>50</v>
      </c>
      <c r="D47" s="24">
        <f>VLOOKUP(B47,'Participaciones  Tabla I'!A$5:C$110,3)</f>
        <v>7766</v>
      </c>
      <c r="E47" s="32">
        <f t="shared" si="22"/>
        <v>6.7406699528083664E-3</v>
      </c>
      <c r="F47" s="32">
        <f t="shared" si="23"/>
        <v>4.3140287697973545E-3</v>
      </c>
      <c r="G47" s="28">
        <v>172117</v>
      </c>
      <c r="H47" s="28">
        <v>247157</v>
      </c>
      <c r="I47" s="28">
        <f t="shared" si="24"/>
        <v>419274</v>
      </c>
      <c r="J47" s="62">
        <f t="shared" si="25"/>
        <v>3.733399831922567E-3</v>
      </c>
      <c r="K47" s="31">
        <f t="shared" si="26"/>
        <v>1.2320219445344472E-3</v>
      </c>
      <c r="L47" s="29">
        <v>291907</v>
      </c>
      <c r="M47" s="29">
        <v>248611</v>
      </c>
      <c r="N47" s="28">
        <f t="shared" si="27"/>
        <v>540518</v>
      </c>
      <c r="O47" s="36">
        <f t="shared" si="28"/>
        <v>4.1040622830751201E-3</v>
      </c>
      <c r="P47" s="60">
        <f t="shared" si="29"/>
        <v>1.3543405534147898E-3</v>
      </c>
      <c r="Q47" s="41">
        <f>VLOOKUP(B47,'Participaciones  Tabla I'!$A$5:$T$110,16,FALSE)</f>
        <v>272207</v>
      </c>
      <c r="R47" s="41">
        <f>VLOOKUP(B47,'Participaciones  Tabla I'!$A$5:$T$110,17,FALSE)</f>
        <v>163474</v>
      </c>
      <c r="S47" s="28">
        <f t="shared" si="30"/>
        <v>435681</v>
      </c>
      <c r="T47" s="26">
        <f t="shared" si="31"/>
        <v>3.3786989293078818E-3</v>
      </c>
      <c r="U47" s="26">
        <f t="shared" si="32"/>
        <v>1.1487576359646798E-3</v>
      </c>
      <c r="V47" s="26">
        <f t="shared" si="33"/>
        <v>3.735120133913917E-3</v>
      </c>
      <c r="W47" s="27">
        <f t="shared" si="34"/>
        <v>1.6808040602612627E-4</v>
      </c>
      <c r="X47" s="26">
        <f t="shared" si="35"/>
        <v>6.7573978586157635E-5</v>
      </c>
      <c r="Y47" s="25">
        <f>VLOOKUP(B47,'Participaciones  Tabla I'!$A$5:$X$110,24,FALSE)</f>
        <v>54.5529252086478</v>
      </c>
      <c r="Z47" s="24">
        <f t="shared" si="18"/>
        <v>10236.318699995747</v>
      </c>
      <c r="AA47" s="37">
        <f t="shared" si="19"/>
        <v>6.6867830397470259E-3</v>
      </c>
      <c r="AB47" s="23">
        <f t="shared" si="36"/>
        <v>1.6716957599367566E-4</v>
      </c>
      <c r="AC47" s="23">
        <f t="shared" si="37"/>
        <v>3.3750000000000004E-3</v>
      </c>
      <c r="AD47" s="82">
        <f t="shared" si="38"/>
        <v>8.0918527304033143E-3</v>
      </c>
      <c r="AE47" s="80"/>
      <c r="AF47" s="80"/>
      <c r="AG47" s="80"/>
      <c r="AH47" s="6" t="s">
        <v>340</v>
      </c>
      <c r="AI47" s="6" t="s">
        <v>338</v>
      </c>
      <c r="AJ47" s="6">
        <f t="shared" si="39"/>
        <v>54.5529252086478</v>
      </c>
      <c r="AK47" s="6" t="s">
        <v>336</v>
      </c>
      <c r="AL47" s="6" t="s">
        <v>337</v>
      </c>
      <c r="AM47" s="77">
        <f t="shared" si="40"/>
        <v>7766</v>
      </c>
      <c r="AN47" s="76" t="s">
        <v>339</v>
      </c>
      <c r="AO47" s="6" t="str">
        <f t="shared" si="21"/>
        <v>@((((54.5529252086478+2.44852)*7766/65540751.1074742)))</v>
      </c>
    </row>
    <row r="48" spans="1:41" s="6" customFormat="1" ht="13.5" x14ac:dyDescent="0.2">
      <c r="A48" s="6" t="s">
        <v>176</v>
      </c>
      <c r="B48" s="34">
        <v>58</v>
      </c>
      <c r="C48" s="33" t="s">
        <v>49</v>
      </c>
      <c r="D48" s="24">
        <f>VLOOKUP(B48,'Participaciones  Tabla I'!A$5:C$110,3)</f>
        <v>25954</v>
      </c>
      <c r="E48" s="32">
        <f t="shared" si="22"/>
        <v>2.25273432854994E-2</v>
      </c>
      <c r="F48" s="32">
        <f t="shared" si="23"/>
        <v>1.4417499702719617E-2</v>
      </c>
      <c r="G48" s="28">
        <v>433340.79</v>
      </c>
      <c r="H48" s="28">
        <v>599853</v>
      </c>
      <c r="I48" s="28">
        <f t="shared" si="24"/>
        <v>1033193.79</v>
      </c>
      <c r="J48" s="62">
        <f t="shared" si="25"/>
        <v>9.2000112621565856E-3</v>
      </c>
      <c r="K48" s="31">
        <f t="shared" si="26"/>
        <v>3.0360037165116736E-3</v>
      </c>
      <c r="L48" s="29">
        <v>64662</v>
      </c>
      <c r="M48" s="29">
        <v>754229.5</v>
      </c>
      <c r="N48" s="28">
        <f t="shared" si="27"/>
        <v>818891.5</v>
      </c>
      <c r="O48" s="36">
        <f t="shared" si="28"/>
        <v>6.2177054586171222E-3</v>
      </c>
      <c r="P48" s="60">
        <f t="shared" si="29"/>
        <v>2.0518428013436506E-3</v>
      </c>
      <c r="Q48" s="41">
        <f>VLOOKUP(B48,'Participaciones  Tabla I'!$A$5:$T$110,16,FALSE)</f>
        <v>130500</v>
      </c>
      <c r="R48" s="41">
        <f>VLOOKUP(B48,'Participaciones  Tabla I'!$A$5:$T$110,17,FALSE)</f>
        <v>920941.5</v>
      </c>
      <c r="S48" s="28">
        <f t="shared" si="30"/>
        <v>1051441.5</v>
      </c>
      <c r="T48" s="26">
        <f t="shared" si="31"/>
        <v>8.1539113945291921E-3</v>
      </c>
      <c r="U48" s="26">
        <f t="shared" si="32"/>
        <v>2.7723298741399254E-3</v>
      </c>
      <c r="V48" s="26">
        <f t="shared" si="33"/>
        <v>7.8601763919952505E-3</v>
      </c>
      <c r="W48" s="27">
        <f t="shared" si="34"/>
        <v>3.5370793763978627E-4</v>
      </c>
      <c r="X48" s="26">
        <f t="shared" si="35"/>
        <v>1.6307822789058386E-4</v>
      </c>
      <c r="Y48" s="25">
        <f>VLOOKUP(B48,'Participaciones  Tabla I'!$A$5:$X$110,24,FALSE)</f>
        <v>53.432239749830401</v>
      </c>
      <c r="Z48" s="24">
        <f t="shared" si="18"/>
        <v>38444.774971990453</v>
      </c>
      <c r="AA48" s="37">
        <f t="shared" si="19"/>
        <v>2.5113703156751412E-2</v>
      </c>
      <c r="AB48" s="23">
        <f t="shared" si="36"/>
        <v>6.2784257891878529E-4</v>
      </c>
      <c r="AC48" s="23">
        <f t="shared" si="37"/>
        <v>3.3750000000000004E-3</v>
      </c>
      <c r="AD48" s="82">
        <f t="shared" si="38"/>
        <v>1.8937128447168772E-2</v>
      </c>
      <c r="AE48" s="80"/>
      <c r="AF48" s="80"/>
      <c r="AG48" s="80"/>
      <c r="AH48" s="6" t="s">
        <v>340</v>
      </c>
      <c r="AI48" s="6" t="s">
        <v>338</v>
      </c>
      <c r="AJ48" s="6">
        <f t="shared" si="39"/>
        <v>53.432239749830401</v>
      </c>
      <c r="AK48" s="6" t="s">
        <v>336</v>
      </c>
      <c r="AL48" s="6" t="s">
        <v>337</v>
      </c>
      <c r="AM48" s="77">
        <f t="shared" si="40"/>
        <v>25954</v>
      </c>
      <c r="AN48" s="76" t="s">
        <v>339</v>
      </c>
      <c r="AO48" s="6" t="str">
        <f t="shared" si="21"/>
        <v>@((((53.4322397498304+2.44852)*25954/65540751.1074742)))</v>
      </c>
    </row>
    <row r="49" spans="1:41" s="6" customFormat="1" ht="13.5" x14ac:dyDescent="0.2">
      <c r="A49" s="6" t="s">
        <v>175</v>
      </c>
      <c r="B49" s="34">
        <v>59</v>
      </c>
      <c r="C49" s="35" t="s">
        <v>48</v>
      </c>
      <c r="D49" s="24">
        <f>VLOOKUP(B49,'Participaciones  Tabla I'!A$5:C$110,3)</f>
        <v>66008</v>
      </c>
      <c r="E49" s="32">
        <f t="shared" si="22"/>
        <v>5.7293090683102586E-2</v>
      </c>
      <c r="F49" s="32">
        <f t="shared" si="23"/>
        <v>3.6667578037185657E-2</v>
      </c>
      <c r="G49" s="28">
        <v>16672374.720000001</v>
      </c>
      <c r="H49" s="28">
        <v>31444400.460000001</v>
      </c>
      <c r="I49" s="28">
        <f t="shared" si="24"/>
        <v>48116775.18</v>
      </c>
      <c r="J49" s="62">
        <f t="shared" si="25"/>
        <v>0.42845289803247505</v>
      </c>
      <c r="K49" s="31">
        <f t="shared" si="26"/>
        <v>0.14138945635071679</v>
      </c>
      <c r="L49" s="29">
        <v>20797431.239999998</v>
      </c>
      <c r="M49" s="29">
        <v>32458999.370000001</v>
      </c>
      <c r="N49" s="28">
        <f t="shared" si="27"/>
        <v>53256430.609999999</v>
      </c>
      <c r="O49" s="36">
        <f t="shared" si="28"/>
        <v>0.40436712227475924</v>
      </c>
      <c r="P49" s="60">
        <f t="shared" si="29"/>
        <v>0.13344115035067056</v>
      </c>
      <c r="Q49" s="41">
        <f>VLOOKUP(B49,'Participaciones  Tabla I'!$A$5:$T$110,16,FALSE)</f>
        <v>21037197.289999999</v>
      </c>
      <c r="R49" s="41">
        <f>VLOOKUP(B49,'Participaciones  Tabla I'!$A$5:$T$110,17,FALSE)</f>
        <v>28527405.07</v>
      </c>
      <c r="S49" s="28">
        <f t="shared" si="30"/>
        <v>49564602.359999999</v>
      </c>
      <c r="T49" s="26">
        <f t="shared" si="31"/>
        <v>0.38437266928165997</v>
      </c>
      <c r="U49" s="26">
        <f t="shared" si="32"/>
        <v>0.13068670755576439</v>
      </c>
      <c r="V49" s="26">
        <f t="shared" si="33"/>
        <v>0.40551731425715176</v>
      </c>
      <c r="W49" s="27">
        <f t="shared" si="34"/>
        <v>1.824827914157183E-2</v>
      </c>
      <c r="X49" s="26">
        <f t="shared" si="35"/>
        <v>7.6874533856331993E-3</v>
      </c>
      <c r="Y49" s="25">
        <f>VLOOKUP(B49,'Participaciones  Tabla I'!$A$5:$X$110,24,FALSE)</f>
        <v>57.637201221370603</v>
      </c>
      <c r="Z49" s="24">
        <f t="shared" si="18"/>
        <v>57362.5033311343</v>
      </c>
      <c r="AA49" s="37">
        <f t="shared" si="19"/>
        <v>3.7471538903162564E-2</v>
      </c>
      <c r="AB49" s="23">
        <f t="shared" si="36"/>
        <v>9.3678847257906413E-4</v>
      </c>
      <c r="AC49" s="23">
        <f t="shared" si="37"/>
        <v>3.3750000000000004E-3</v>
      </c>
      <c r="AD49" s="82">
        <f t="shared" si="38"/>
        <v>6.6915099036969752E-2</v>
      </c>
      <c r="AE49" s="80"/>
      <c r="AF49" s="80"/>
      <c r="AG49" s="80"/>
      <c r="AH49" s="6" t="s">
        <v>340</v>
      </c>
      <c r="AI49" s="6" t="s">
        <v>338</v>
      </c>
      <c r="AJ49" s="6">
        <f t="shared" si="39"/>
        <v>57.637201221370603</v>
      </c>
      <c r="AK49" s="6" t="s">
        <v>336</v>
      </c>
      <c r="AL49" s="6" t="s">
        <v>337</v>
      </c>
      <c r="AM49" s="77">
        <f t="shared" si="40"/>
        <v>66008</v>
      </c>
      <c r="AN49" s="76" t="s">
        <v>339</v>
      </c>
      <c r="AO49" s="6" t="str">
        <f t="shared" si="21"/>
        <v>@((((57.6372012213706+2.44852)*66008/65540751.1074742)))</v>
      </c>
    </row>
    <row r="50" spans="1:41" s="6" customFormat="1" ht="13.5" x14ac:dyDescent="0.2">
      <c r="A50" s="6" t="s">
        <v>174</v>
      </c>
      <c r="B50" s="34">
        <v>60</v>
      </c>
      <c r="C50" s="33" t="s">
        <v>47</v>
      </c>
      <c r="D50" s="24">
        <f>VLOOKUP(B50,'Participaciones  Tabla I'!A$5:C$110,3)</f>
        <v>976</v>
      </c>
      <c r="E50" s="32">
        <f t="shared" si="22"/>
        <v>8.4714059669597803E-4</v>
      </c>
      <c r="F50" s="32">
        <f t="shared" si="23"/>
        <v>5.4216998188542594E-4</v>
      </c>
      <c r="G50" s="28">
        <v>750</v>
      </c>
      <c r="H50" s="28">
        <v>0</v>
      </c>
      <c r="I50" s="28">
        <f t="shared" si="24"/>
        <v>750</v>
      </c>
      <c r="J50" s="62">
        <f t="shared" si="25"/>
        <v>6.6783293835103666E-6</v>
      </c>
      <c r="K50" s="31">
        <f t="shared" si="26"/>
        <v>2.2038486965584209E-6</v>
      </c>
      <c r="L50" s="29">
        <v>5080</v>
      </c>
      <c r="M50" s="29">
        <v>0</v>
      </c>
      <c r="N50" s="28">
        <f t="shared" si="27"/>
        <v>5080</v>
      </c>
      <c r="O50" s="36">
        <f t="shared" si="28"/>
        <v>3.8571585771466645E-5</v>
      </c>
      <c r="P50" s="60">
        <f t="shared" si="29"/>
        <v>1.2728623304583993E-5</v>
      </c>
      <c r="Q50" s="41">
        <f>VLOOKUP(B50,'Participaciones  Tabla I'!$A$5:$T$110,16,FALSE)</f>
        <v>13557</v>
      </c>
      <c r="R50" s="41">
        <f>VLOOKUP(B50,'Participaciones  Tabla I'!$A$5:$T$110,17,FALSE)</f>
        <v>0</v>
      </c>
      <c r="S50" s="28">
        <f t="shared" si="30"/>
        <v>13557</v>
      </c>
      <c r="T50" s="26">
        <f t="shared" si="31"/>
        <v>1.0513431015955929E-4</v>
      </c>
      <c r="U50" s="26">
        <f t="shared" si="32"/>
        <v>3.5745665454250159E-5</v>
      </c>
      <c r="V50" s="26">
        <f t="shared" si="33"/>
        <v>5.0678137455392573E-5</v>
      </c>
      <c r="W50" s="27">
        <f t="shared" si="34"/>
        <v>2.2805161854926659E-6</v>
      </c>
      <c r="X50" s="26">
        <f t="shared" si="35"/>
        <v>2.1026862031911857E-6</v>
      </c>
      <c r="Y50" s="25">
        <f>VLOOKUP(B50,'Participaciones  Tabla I'!$A$5:$X$110,24,FALSE)</f>
        <v>53.360424298096497</v>
      </c>
      <c r="Z50" s="24">
        <f t="shared" si="18"/>
        <v>1455.9208888644173</v>
      </c>
      <c r="AA50" s="37">
        <f t="shared" si="19"/>
        <v>9.5106721392682362E-4</v>
      </c>
      <c r="AB50" s="23">
        <f t="shared" si="36"/>
        <v>2.3776680348170593E-5</v>
      </c>
      <c r="AC50" s="23">
        <f t="shared" si="37"/>
        <v>3.3750000000000004E-3</v>
      </c>
      <c r="AD50" s="82">
        <f t="shared" si="38"/>
        <v>3.9453298646222809E-3</v>
      </c>
      <c r="AE50" s="80"/>
      <c r="AF50" s="80"/>
      <c r="AG50" s="80"/>
      <c r="AH50" s="6" t="s">
        <v>340</v>
      </c>
      <c r="AI50" s="6" t="s">
        <v>338</v>
      </c>
      <c r="AJ50" s="6">
        <f t="shared" si="39"/>
        <v>53.360424298096497</v>
      </c>
      <c r="AK50" s="6" t="s">
        <v>336</v>
      </c>
      <c r="AL50" s="6" t="s">
        <v>337</v>
      </c>
      <c r="AM50" s="77">
        <f t="shared" si="40"/>
        <v>976</v>
      </c>
      <c r="AN50" s="76" t="s">
        <v>339</v>
      </c>
      <c r="AO50" s="6" t="str">
        <f t="shared" si="21"/>
        <v>@((((53.3604242980965+2.44852)*976/65540751.1074742)))</v>
      </c>
    </row>
    <row r="51" spans="1:41" s="6" customFormat="1" ht="13.5" x14ac:dyDescent="0.2">
      <c r="A51" s="6" t="s">
        <v>173</v>
      </c>
      <c r="B51" s="34">
        <v>62</v>
      </c>
      <c r="C51" s="33" t="s">
        <v>45</v>
      </c>
      <c r="D51" s="24">
        <f>VLOOKUP(B51,'Participaciones  Tabla I'!A$5:C$110,3)</f>
        <v>4962</v>
      </c>
      <c r="E51" s="32">
        <f t="shared" si="22"/>
        <v>4.3068766811531177E-3</v>
      </c>
      <c r="F51" s="32">
        <f t="shared" si="23"/>
        <v>2.7564010759379954E-3</v>
      </c>
      <c r="G51" s="28">
        <v>1470</v>
      </c>
      <c r="H51" s="28">
        <v>11290</v>
      </c>
      <c r="I51" s="28">
        <f t="shared" si="24"/>
        <v>12760</v>
      </c>
      <c r="J51" s="62">
        <f t="shared" si="25"/>
        <v>1.1362064391145637E-4</v>
      </c>
      <c r="K51" s="31">
        <f t="shared" si="26"/>
        <v>3.7494812490780605E-5</v>
      </c>
      <c r="L51" s="29">
        <v>28230</v>
      </c>
      <c r="M51" s="29">
        <v>4383</v>
      </c>
      <c r="N51" s="28">
        <f t="shared" si="27"/>
        <v>32613</v>
      </c>
      <c r="O51" s="36">
        <f t="shared" si="28"/>
        <v>2.4762502495370904E-4</v>
      </c>
      <c r="P51" s="60">
        <f t="shared" si="29"/>
        <v>8.1716258234723984E-5</v>
      </c>
      <c r="Q51" s="41">
        <f>VLOOKUP(B51,'Participaciones  Tabla I'!$A$5:$T$110,16,FALSE)</f>
        <v>2240</v>
      </c>
      <c r="R51" s="41">
        <f>VLOOKUP(B51,'Participaciones  Tabla I'!$A$5:$T$110,17,FALSE)</f>
        <v>51700</v>
      </c>
      <c r="S51" s="28">
        <f t="shared" si="30"/>
        <v>53940</v>
      </c>
      <c r="T51" s="26">
        <f t="shared" si="31"/>
        <v>4.1830380541466608E-4</v>
      </c>
      <c r="U51" s="26">
        <f t="shared" si="32"/>
        <v>1.4222329384098648E-4</v>
      </c>
      <c r="V51" s="26">
        <f t="shared" si="33"/>
        <v>2.614343645664911E-4</v>
      </c>
      <c r="W51" s="27">
        <f t="shared" si="34"/>
        <v>1.1764546405492098E-5</v>
      </c>
      <c r="X51" s="26">
        <f t="shared" si="35"/>
        <v>8.366076108293322E-6</v>
      </c>
      <c r="Y51" s="25">
        <f>VLOOKUP(B51,'Participaciones  Tabla I'!$A$5:$X$110,24,FALSE)</f>
        <v>53.861120986884899</v>
      </c>
      <c r="Z51" s="24">
        <f t="shared" si="18"/>
        <v>7040.1887317440269</v>
      </c>
      <c r="AA51" s="37">
        <f t="shared" si="19"/>
        <v>4.5989399106989154E-3</v>
      </c>
      <c r="AB51" s="23">
        <f t="shared" si="36"/>
        <v>1.149734977674729E-4</v>
      </c>
      <c r="AC51" s="23">
        <f t="shared" si="37"/>
        <v>3.3750000000000004E-3</v>
      </c>
      <c r="AD51" s="82">
        <f t="shared" si="38"/>
        <v>6.2665051962192547E-3</v>
      </c>
      <c r="AE51" s="80"/>
      <c r="AF51" s="80"/>
      <c r="AG51" s="80"/>
      <c r="AH51" s="6" t="s">
        <v>340</v>
      </c>
      <c r="AI51" s="6" t="s">
        <v>338</v>
      </c>
      <c r="AJ51" s="6">
        <f t="shared" si="39"/>
        <v>53.861120986884899</v>
      </c>
      <c r="AK51" s="6" t="s">
        <v>336</v>
      </c>
      <c r="AL51" s="6" t="s">
        <v>337</v>
      </c>
      <c r="AM51" s="77">
        <f t="shared" si="40"/>
        <v>4962</v>
      </c>
      <c r="AN51" s="76" t="s">
        <v>339</v>
      </c>
      <c r="AO51" s="6" t="str">
        <f t="shared" si="21"/>
        <v>@((((53.8611209868849+2.44852)*4962/65540751.1074742)))</v>
      </c>
    </row>
    <row r="52" spans="1:41" s="6" customFormat="1" ht="13.5" x14ac:dyDescent="0.2">
      <c r="A52" s="6" t="s">
        <v>172</v>
      </c>
      <c r="B52" s="34">
        <v>63</v>
      </c>
      <c r="C52" s="33" t="s">
        <v>44</v>
      </c>
      <c r="D52" s="24">
        <f>VLOOKUP(B52,'Participaciones  Tabla I'!A$5:C$110,3)</f>
        <v>5631</v>
      </c>
      <c r="E52" s="32">
        <f t="shared" si="22"/>
        <v>4.8875498975359142E-3</v>
      </c>
      <c r="F52" s="32">
        <f t="shared" si="23"/>
        <v>3.128031934422985E-3</v>
      </c>
      <c r="G52" s="28">
        <v>1500</v>
      </c>
      <c r="H52" s="28">
        <v>900</v>
      </c>
      <c r="I52" s="28">
        <f t="shared" si="24"/>
        <v>2400</v>
      </c>
      <c r="J52" s="62">
        <f t="shared" si="25"/>
        <v>2.1370654027233172E-5</v>
      </c>
      <c r="K52" s="31">
        <f t="shared" si="26"/>
        <v>7.0523158289869472E-6</v>
      </c>
      <c r="L52" s="29">
        <v>47675</v>
      </c>
      <c r="M52" s="29">
        <v>314</v>
      </c>
      <c r="N52" s="28">
        <f t="shared" si="27"/>
        <v>47989</v>
      </c>
      <c r="O52" s="36">
        <f t="shared" si="28"/>
        <v>3.6437240739899861E-4</v>
      </c>
      <c r="P52" s="60">
        <f t="shared" si="29"/>
        <v>1.2024289444166955E-4</v>
      </c>
      <c r="Q52" s="41">
        <f>VLOOKUP(B52,'Participaciones  Tabla I'!$A$5:$T$110,16,FALSE)</f>
        <v>63670</v>
      </c>
      <c r="R52" s="41">
        <f>VLOOKUP(B52,'Participaciones  Tabla I'!$A$5:$T$110,17,FALSE)</f>
        <v>40700</v>
      </c>
      <c r="S52" s="28">
        <f t="shared" si="30"/>
        <v>104370</v>
      </c>
      <c r="T52" s="26">
        <f t="shared" si="31"/>
        <v>8.0938761904205975E-4</v>
      </c>
      <c r="U52" s="26">
        <f t="shared" si="32"/>
        <v>2.7519179047430032E-4</v>
      </c>
      <c r="V52" s="26">
        <f t="shared" si="33"/>
        <v>4.0248700074495681E-4</v>
      </c>
      <c r="W52" s="27">
        <f t="shared" si="34"/>
        <v>1.8111915033523056E-5</v>
      </c>
      <c r="X52" s="26">
        <f t="shared" si="35"/>
        <v>1.6187752380841195E-5</v>
      </c>
      <c r="Y52" s="25">
        <f>VLOOKUP(B52,'Participaciones  Tabla I'!$A$5:$X$110,24,FALSE)</f>
        <v>53.765815015636697</v>
      </c>
      <c r="Z52" s="24">
        <f t="shared" si="18"/>
        <v>8067.5186861958764</v>
      </c>
      <c r="AA52" s="37">
        <f t="shared" si="19"/>
        <v>5.2700339550505798E-3</v>
      </c>
      <c r="AB52" s="23">
        <f t="shared" si="36"/>
        <v>1.3175084887626451E-4</v>
      </c>
      <c r="AC52" s="23">
        <f t="shared" si="37"/>
        <v>3.3750000000000004E-3</v>
      </c>
      <c r="AD52" s="82">
        <f t="shared" si="38"/>
        <v>6.6690824507136138E-3</v>
      </c>
      <c r="AE52" s="80"/>
      <c r="AF52" s="80"/>
      <c r="AG52" s="80"/>
      <c r="AH52" s="6" t="s">
        <v>340</v>
      </c>
      <c r="AI52" s="6" t="s">
        <v>338</v>
      </c>
      <c r="AJ52" s="6">
        <f t="shared" si="39"/>
        <v>53.765815015636697</v>
      </c>
      <c r="AK52" s="6" t="s">
        <v>336</v>
      </c>
      <c r="AL52" s="6" t="s">
        <v>337</v>
      </c>
      <c r="AM52" s="77">
        <f t="shared" si="40"/>
        <v>5631</v>
      </c>
      <c r="AN52" s="76" t="s">
        <v>339</v>
      </c>
      <c r="AO52" s="6" t="str">
        <f t="shared" si="21"/>
        <v>@((((53.7658150156367+2.44852)*5631/65540751.1074742)))</v>
      </c>
    </row>
    <row r="53" spans="1:41" s="6" customFormat="1" ht="13.5" x14ac:dyDescent="0.2">
      <c r="A53" s="6" t="s">
        <v>171</v>
      </c>
      <c r="B53" s="34">
        <v>64</v>
      </c>
      <c r="C53" s="33" t="s">
        <v>43</v>
      </c>
      <c r="D53" s="24">
        <f>VLOOKUP(B53,'Participaciones  Tabla I'!A$5:C$110,3)</f>
        <v>1701</v>
      </c>
      <c r="E53" s="32">
        <f t="shared" si="22"/>
        <v>1.4764202407580519E-3</v>
      </c>
      <c r="F53" s="32">
        <f t="shared" si="23"/>
        <v>9.4490895408515328E-4</v>
      </c>
      <c r="G53" s="28">
        <v>0</v>
      </c>
      <c r="H53" s="28">
        <v>0</v>
      </c>
      <c r="I53" s="28">
        <f t="shared" si="24"/>
        <v>0</v>
      </c>
      <c r="J53" s="62">
        <f t="shared" si="25"/>
        <v>0</v>
      </c>
      <c r="K53" s="31">
        <f t="shared" si="26"/>
        <v>0</v>
      </c>
      <c r="L53" s="29">
        <v>0</v>
      </c>
      <c r="M53" s="29">
        <v>0</v>
      </c>
      <c r="N53" s="28">
        <f t="shared" si="27"/>
        <v>0</v>
      </c>
      <c r="O53" s="36">
        <f t="shared" si="28"/>
        <v>0</v>
      </c>
      <c r="P53" s="60">
        <f t="shared" si="29"/>
        <v>0</v>
      </c>
      <c r="Q53" s="41">
        <f>VLOOKUP(B53,'Participaciones  Tabla I'!$A$5:$T$110,16,FALSE)</f>
        <v>0</v>
      </c>
      <c r="R53" s="41">
        <f>VLOOKUP(B53,'Participaciones  Tabla I'!$A$5:$T$110,17,FALSE)</f>
        <v>0</v>
      </c>
      <c r="S53" s="28">
        <f t="shared" si="30"/>
        <v>0</v>
      </c>
      <c r="T53" s="26">
        <f t="shared" si="31"/>
        <v>0</v>
      </c>
      <c r="U53" s="26">
        <f t="shared" si="32"/>
        <v>0</v>
      </c>
      <c r="V53" s="26">
        <f t="shared" si="33"/>
        <v>0</v>
      </c>
      <c r="W53" s="27">
        <f t="shared" si="34"/>
        <v>0</v>
      </c>
      <c r="X53" s="26">
        <f t="shared" si="35"/>
        <v>0</v>
      </c>
      <c r="Y53" s="25">
        <f>VLOOKUP(B53,'Participaciones  Tabla I'!$A$5:$X$110,24,FALSE)</f>
        <v>53.841807072409097</v>
      </c>
      <c r="Z53" s="24">
        <f t="shared" si="18"/>
        <v>2418.1975463275548</v>
      </c>
      <c r="AA53" s="37">
        <f t="shared" si="19"/>
        <v>1.5796657776538049E-3</v>
      </c>
      <c r="AB53" s="23">
        <f t="shared" si="36"/>
        <v>3.9491644441345128E-5</v>
      </c>
      <c r="AC53" s="23">
        <f t="shared" si="37"/>
        <v>3.3750000000000004E-3</v>
      </c>
      <c r="AD53" s="82">
        <f t="shared" si="38"/>
        <v>4.3594005985264986E-3</v>
      </c>
      <c r="AE53" s="80"/>
      <c r="AF53" s="80"/>
      <c r="AG53" s="80"/>
      <c r="AH53" s="6" t="s">
        <v>340</v>
      </c>
      <c r="AI53" s="6" t="s">
        <v>338</v>
      </c>
      <c r="AJ53" s="6">
        <f t="shared" si="39"/>
        <v>53.841807072409097</v>
      </c>
      <c r="AK53" s="6" t="s">
        <v>336</v>
      </c>
      <c r="AL53" s="6" t="s">
        <v>337</v>
      </c>
      <c r="AM53" s="77">
        <f t="shared" si="40"/>
        <v>1701</v>
      </c>
      <c r="AN53" s="76" t="s">
        <v>339</v>
      </c>
      <c r="AO53" s="6" t="str">
        <f t="shared" si="21"/>
        <v>@((((53.8418070724091+2.44852)*1701/65540751.1074742)))</v>
      </c>
    </row>
    <row r="54" spans="1:41" s="6" customFormat="1" ht="13.5" x14ac:dyDescent="0.2">
      <c r="A54" s="6" t="s">
        <v>170</v>
      </c>
      <c r="B54" s="34">
        <v>66</v>
      </c>
      <c r="C54" s="33" t="s">
        <v>41</v>
      </c>
      <c r="D54" s="24">
        <f>VLOOKUP(B54,'Participaciones  Tabla I'!A$5:C$110,3)</f>
        <v>4220</v>
      </c>
      <c r="E54" s="32">
        <f t="shared" si="22"/>
        <v>3.6628415144026919E-3</v>
      </c>
      <c r="F54" s="32">
        <f t="shared" si="23"/>
        <v>2.3442185692177228E-3</v>
      </c>
      <c r="G54" s="28">
        <v>246786.1</v>
      </c>
      <c r="H54" s="28">
        <v>21905</v>
      </c>
      <c r="I54" s="28">
        <f t="shared" si="24"/>
        <v>268691.09999999998</v>
      </c>
      <c r="J54" s="62">
        <f t="shared" si="25"/>
        <v>2.3925435576236296E-3</v>
      </c>
      <c r="K54" s="31">
        <f t="shared" si="26"/>
        <v>7.8953937401579784E-4</v>
      </c>
      <c r="L54" s="29">
        <v>195598.8</v>
      </c>
      <c r="M54" s="29">
        <v>13865</v>
      </c>
      <c r="N54" s="28">
        <f t="shared" si="27"/>
        <v>209463.8</v>
      </c>
      <c r="O54" s="36">
        <f t="shared" si="28"/>
        <v>1.5904234109679794E-3</v>
      </c>
      <c r="P54" s="60">
        <f t="shared" si="29"/>
        <v>5.2483972561943317E-4</v>
      </c>
      <c r="Q54" s="41">
        <f>VLOOKUP(B54,'Participaciones  Tabla I'!$A$5:$T$110,16,FALSE)</f>
        <v>232801.6</v>
      </c>
      <c r="R54" s="41">
        <f>VLOOKUP(B54,'Participaciones  Tabla I'!$A$5:$T$110,17,FALSE)</f>
        <v>7077.5</v>
      </c>
      <c r="S54" s="28">
        <f t="shared" si="30"/>
        <v>239879.1</v>
      </c>
      <c r="T54" s="26">
        <f t="shared" si="31"/>
        <v>1.8602584421476684E-3</v>
      </c>
      <c r="U54" s="26">
        <f t="shared" si="32"/>
        <v>6.3248787033020725E-4</v>
      </c>
      <c r="V54" s="26">
        <f t="shared" si="33"/>
        <v>1.9468669699654385E-3</v>
      </c>
      <c r="W54" s="27">
        <f t="shared" si="34"/>
        <v>8.7609013648444728E-5</v>
      </c>
      <c r="X54" s="26">
        <f t="shared" si="35"/>
        <v>3.7205168842953365E-5</v>
      </c>
      <c r="Y54" s="25">
        <f>VLOOKUP(B54,'Participaciones  Tabla I'!$A$5:$X$110,24,FALSE)</f>
        <v>51.8906868964079</v>
      </c>
      <c r="Z54" s="24">
        <f t="shared" si="18"/>
        <v>7198.1214688662976</v>
      </c>
      <c r="AA54" s="37">
        <f t="shared" si="19"/>
        <v>4.7021080494566965E-3</v>
      </c>
      <c r="AB54" s="23">
        <f t="shared" si="36"/>
        <v>1.1755270123641742E-4</v>
      </c>
      <c r="AC54" s="23">
        <f t="shared" si="37"/>
        <v>3.3750000000000004E-3</v>
      </c>
      <c r="AD54" s="82">
        <f t="shared" si="38"/>
        <v>5.9615854529455389E-3</v>
      </c>
      <c r="AE54" s="80"/>
      <c r="AF54" s="80"/>
      <c r="AG54" s="80"/>
      <c r="AH54" s="6" t="s">
        <v>340</v>
      </c>
      <c r="AI54" s="6" t="s">
        <v>338</v>
      </c>
      <c r="AJ54" s="6">
        <f t="shared" si="39"/>
        <v>51.8906868964079</v>
      </c>
      <c r="AK54" s="6" t="s">
        <v>336</v>
      </c>
      <c r="AL54" s="6" t="s">
        <v>337</v>
      </c>
      <c r="AM54" s="77">
        <f t="shared" si="40"/>
        <v>4220</v>
      </c>
      <c r="AN54" s="76" t="s">
        <v>339</v>
      </c>
      <c r="AO54" s="6" t="str">
        <f t="shared" si="21"/>
        <v>@((((51.8906868964079+2.44852)*4220/65540751.1074742)))</v>
      </c>
    </row>
    <row r="55" spans="1:41" s="6" customFormat="1" ht="13.5" x14ac:dyDescent="0.2">
      <c r="A55" s="6" t="s">
        <v>169</v>
      </c>
      <c r="B55" s="34">
        <v>69</v>
      </c>
      <c r="C55" s="33" t="s">
        <v>38</v>
      </c>
      <c r="D55" s="24">
        <f>VLOOKUP(B55,'Participaciones  Tabla I'!A$5:C$110,3)</f>
        <v>8967</v>
      </c>
      <c r="E55" s="32">
        <f t="shared" si="22"/>
        <v>7.7831042321442985E-3</v>
      </c>
      <c r="F55" s="32">
        <f t="shared" si="23"/>
        <v>4.9811867085723513E-3</v>
      </c>
      <c r="G55" s="28">
        <v>49844</v>
      </c>
      <c r="H55" s="28">
        <v>10390</v>
      </c>
      <c r="I55" s="28">
        <f t="shared" si="24"/>
        <v>60234</v>
      </c>
      <c r="J55" s="62">
        <f t="shared" si="25"/>
        <v>5.363499894484845E-4</v>
      </c>
      <c r="K55" s="31">
        <f t="shared" si="26"/>
        <v>1.7699549651799989E-4</v>
      </c>
      <c r="L55" s="29">
        <v>50318</v>
      </c>
      <c r="M55" s="29">
        <v>735</v>
      </c>
      <c r="N55" s="28">
        <f t="shared" si="27"/>
        <v>51053</v>
      </c>
      <c r="O55" s="36">
        <f t="shared" si="28"/>
        <v>3.8763684417139502E-4</v>
      </c>
      <c r="P55" s="60">
        <f t="shared" si="29"/>
        <v>1.2792015857656037E-4</v>
      </c>
      <c r="Q55" s="41">
        <f>VLOOKUP(B55,'Participaciones  Tabla I'!$A$5:$T$110,16,FALSE)</f>
        <v>1010</v>
      </c>
      <c r="R55" s="41">
        <f>VLOOKUP(B55,'Participaciones  Tabla I'!$A$5:$T$110,17,FALSE)</f>
        <v>1050</v>
      </c>
      <c r="S55" s="28">
        <f t="shared" si="30"/>
        <v>2060</v>
      </c>
      <c r="T55" s="26">
        <f t="shared" si="31"/>
        <v>1.5975265835265336E-5</v>
      </c>
      <c r="U55" s="26">
        <f t="shared" si="32"/>
        <v>5.4315903839902147E-6</v>
      </c>
      <c r="V55" s="26">
        <f t="shared" si="33"/>
        <v>3.1034724547855045E-4</v>
      </c>
      <c r="W55" s="27">
        <f t="shared" si="34"/>
        <v>1.396562604653477E-5</v>
      </c>
      <c r="X55" s="26">
        <f t="shared" si="35"/>
        <v>3.1950531670530674E-7</v>
      </c>
      <c r="Y55" s="25">
        <f>VLOOKUP(B55,'Participaciones  Tabla I'!$A$5:$X$110,24,FALSE)</f>
        <v>52.165796274229599</v>
      </c>
      <c r="Z55" s="24">
        <f t="shared" si="18"/>
        <v>14935.973780187944</v>
      </c>
      <c r="AA55" s="37">
        <f t="shared" si="19"/>
        <v>9.756790412896045E-3</v>
      </c>
      <c r="AB55" s="23">
        <f t="shared" si="36"/>
        <v>2.4391976032240114E-4</v>
      </c>
      <c r="AC55" s="23">
        <f t="shared" si="37"/>
        <v>3.3750000000000004E-3</v>
      </c>
      <c r="AD55" s="82">
        <f t="shared" si="38"/>
        <v>8.6143916002579916E-3</v>
      </c>
      <c r="AE55" s="80"/>
      <c r="AF55" s="80"/>
      <c r="AG55" s="80"/>
      <c r="AH55" s="6" t="s">
        <v>340</v>
      </c>
      <c r="AI55" s="6" t="s">
        <v>338</v>
      </c>
      <c r="AJ55" s="6">
        <f t="shared" si="39"/>
        <v>52.165796274229599</v>
      </c>
      <c r="AK55" s="6" t="s">
        <v>336</v>
      </c>
      <c r="AL55" s="6" t="s">
        <v>337</v>
      </c>
      <c r="AM55" s="77">
        <f t="shared" si="40"/>
        <v>8967</v>
      </c>
      <c r="AN55" s="76" t="s">
        <v>339</v>
      </c>
      <c r="AO55" s="6" t="str">
        <f t="shared" si="21"/>
        <v>@((((52.1657962742296+2.44852)*8967/65540751.1074742)))</v>
      </c>
    </row>
    <row r="56" spans="1:41" s="6" customFormat="1" ht="13.5" x14ac:dyDescent="0.2">
      <c r="A56" s="6" t="s">
        <v>168</v>
      </c>
      <c r="B56" s="34">
        <v>70</v>
      </c>
      <c r="C56" s="33" t="s">
        <v>37</v>
      </c>
      <c r="D56" s="24">
        <f>VLOOKUP(B56,'Participaciones  Tabla I'!A$5:C$110,3)</f>
        <v>3971</v>
      </c>
      <c r="E56" s="32">
        <f t="shared" si="22"/>
        <v>3.4467165056144763E-3</v>
      </c>
      <c r="F56" s="32">
        <f t="shared" si="23"/>
        <v>2.2058985635932649E-3</v>
      </c>
      <c r="G56" s="28">
        <v>80314.600000000006</v>
      </c>
      <c r="H56" s="28">
        <v>228116</v>
      </c>
      <c r="I56" s="28">
        <f t="shared" si="24"/>
        <v>308430.59999999998</v>
      </c>
      <c r="J56" s="62">
        <f t="shared" si="25"/>
        <v>2.7464015183383097E-3</v>
      </c>
      <c r="K56" s="31">
        <f t="shared" si="26"/>
        <v>9.0631250105164228E-4</v>
      </c>
      <c r="L56" s="29">
        <v>102897.32</v>
      </c>
      <c r="M56" s="29">
        <v>536345</v>
      </c>
      <c r="N56" s="28">
        <f t="shared" si="27"/>
        <v>639242.32000000007</v>
      </c>
      <c r="O56" s="36">
        <f t="shared" si="28"/>
        <v>4.8536594438250659E-3</v>
      </c>
      <c r="P56" s="60">
        <f t="shared" si="29"/>
        <v>1.6017076164622718E-3</v>
      </c>
      <c r="Q56" s="41">
        <f>VLOOKUP(B56,'Participaciones  Tabla I'!$A$5:$T$110,16,FALSE)</f>
        <v>82675.929999999993</v>
      </c>
      <c r="R56" s="41">
        <f>VLOOKUP(B56,'Participaciones  Tabla I'!$A$5:$T$110,17,FALSE)</f>
        <v>336122.77</v>
      </c>
      <c r="S56" s="28">
        <f t="shared" si="30"/>
        <v>418798.7</v>
      </c>
      <c r="T56" s="26">
        <f t="shared" si="31"/>
        <v>3.2477769727978331E-3</v>
      </c>
      <c r="U56" s="26">
        <f t="shared" si="32"/>
        <v>1.1042441707512633E-3</v>
      </c>
      <c r="V56" s="26">
        <f t="shared" si="33"/>
        <v>3.6122642882651774E-3</v>
      </c>
      <c r="W56" s="27">
        <f t="shared" si="34"/>
        <v>1.6255189297193298E-4</v>
      </c>
      <c r="X56" s="26">
        <f t="shared" si="35"/>
        <v>6.4955539455956662E-5</v>
      </c>
      <c r="Y56" s="25">
        <f>VLOOKUP(B56,'Participaciones  Tabla I'!$A$5:$X$110,24,FALSE)</f>
        <v>54.558086766794098</v>
      </c>
      <c r="Z56" s="24">
        <f t="shared" si="18"/>
        <v>5231.1673325832244</v>
      </c>
      <c r="AA56" s="37">
        <f t="shared" si="19"/>
        <v>3.4172129671588601E-3</v>
      </c>
      <c r="AB56" s="23">
        <f t="shared" si="36"/>
        <v>8.5430324178971509E-5</v>
      </c>
      <c r="AC56" s="23">
        <f t="shared" si="37"/>
        <v>3.3750000000000004E-3</v>
      </c>
      <c r="AD56" s="82">
        <f t="shared" si="38"/>
        <v>5.8938363202001263E-3</v>
      </c>
      <c r="AE56" s="80"/>
      <c r="AF56" s="80"/>
      <c r="AG56" s="80"/>
      <c r="AH56" s="6" t="s">
        <v>340</v>
      </c>
      <c r="AI56" s="6" t="s">
        <v>338</v>
      </c>
      <c r="AJ56" s="6">
        <f t="shared" si="39"/>
        <v>54.558086766794098</v>
      </c>
      <c r="AK56" s="6" t="s">
        <v>336</v>
      </c>
      <c r="AL56" s="6" t="s">
        <v>337</v>
      </c>
      <c r="AM56" s="77">
        <f t="shared" si="40"/>
        <v>3971</v>
      </c>
      <c r="AN56" s="76" t="s">
        <v>339</v>
      </c>
      <c r="AO56" s="6" t="str">
        <f t="shared" si="21"/>
        <v>@((((54.5580867667941+2.44852)*3971/65540751.1074742)))</v>
      </c>
    </row>
    <row r="57" spans="1:41" s="6" customFormat="1" ht="13.5" x14ac:dyDescent="0.2">
      <c r="A57" s="6" t="s">
        <v>167</v>
      </c>
      <c r="B57" s="34">
        <v>71</v>
      </c>
      <c r="C57" s="33" t="s">
        <v>36</v>
      </c>
      <c r="D57" s="24">
        <f>VLOOKUP(B57,'Participaciones  Tabla I'!A$5:C$110,3)</f>
        <v>1949</v>
      </c>
      <c r="E57" s="32">
        <f t="shared" si="22"/>
        <v>1.6916772776234235E-3</v>
      </c>
      <c r="F57" s="32">
        <f t="shared" si="23"/>
        <v>1.082673457678991E-3</v>
      </c>
      <c r="G57" s="28">
        <v>4750</v>
      </c>
      <c r="H57" s="28">
        <v>0</v>
      </c>
      <c r="I57" s="28">
        <f t="shared" si="24"/>
        <v>4750</v>
      </c>
      <c r="J57" s="62">
        <f t="shared" si="25"/>
        <v>4.2296086095565657E-5</v>
      </c>
      <c r="K57" s="31">
        <f t="shared" si="26"/>
        <v>1.3957708411536667E-5</v>
      </c>
      <c r="L57" s="29">
        <v>13901.9</v>
      </c>
      <c r="M57" s="29">
        <v>0</v>
      </c>
      <c r="N57" s="28">
        <f t="shared" si="27"/>
        <v>13901.9</v>
      </c>
      <c r="O57" s="36">
        <f t="shared" si="28"/>
        <v>1.0555478902290398E-4</v>
      </c>
      <c r="P57" s="60">
        <f t="shared" si="29"/>
        <v>3.4833080377558311E-5</v>
      </c>
      <c r="Q57" s="41">
        <f>VLOOKUP(B57,'Participaciones  Tabla I'!$A$5:$T$110,16,FALSE)</f>
        <v>22964.26</v>
      </c>
      <c r="R57" s="41">
        <f>VLOOKUP(B57,'Participaciones  Tabla I'!$A$5:$T$110,17,FALSE)</f>
        <v>1050</v>
      </c>
      <c r="S57" s="28">
        <f t="shared" si="30"/>
        <v>24014.26</v>
      </c>
      <c r="T57" s="26">
        <f t="shared" si="31"/>
        <v>1.8623018802775673E-4</v>
      </c>
      <c r="U57" s="26">
        <f t="shared" si="32"/>
        <v>6.3318263929437298E-5</v>
      </c>
      <c r="V57" s="26">
        <f t="shared" si="33"/>
        <v>1.1210905271853228E-4</v>
      </c>
      <c r="W57" s="27">
        <f t="shared" si="34"/>
        <v>5.0449073723339527E-6</v>
      </c>
      <c r="X57" s="26">
        <f t="shared" si="35"/>
        <v>3.7246037605551348E-6</v>
      </c>
      <c r="Y57" s="25">
        <f>VLOOKUP(B57,'Participaciones  Tabla I'!$A$5:$X$110,24,FALSE)</f>
        <v>52.130863354221503</v>
      </c>
      <c r="Z57" s="24">
        <f t="shared" si="18"/>
        <v>3256.2845301738025</v>
      </c>
      <c r="AA57" s="37">
        <f t="shared" si="19"/>
        <v>2.1271385550906932E-3</v>
      </c>
      <c r="AB57" s="23">
        <f t="shared" si="36"/>
        <v>5.3178463877267332E-5</v>
      </c>
      <c r="AC57" s="23">
        <f t="shared" si="37"/>
        <v>3.3750000000000004E-3</v>
      </c>
      <c r="AD57" s="82">
        <f t="shared" si="38"/>
        <v>4.5196214326891481E-3</v>
      </c>
      <c r="AE57" s="80"/>
      <c r="AF57" s="80"/>
      <c r="AG57" s="80"/>
      <c r="AH57" s="6" t="s">
        <v>340</v>
      </c>
      <c r="AI57" s="6" t="s">
        <v>338</v>
      </c>
      <c r="AJ57" s="6">
        <f t="shared" si="39"/>
        <v>52.130863354221503</v>
      </c>
      <c r="AK57" s="6" t="s">
        <v>336</v>
      </c>
      <c r="AL57" s="6" t="s">
        <v>337</v>
      </c>
      <c r="AM57" s="77">
        <f t="shared" si="40"/>
        <v>1949</v>
      </c>
      <c r="AN57" s="76" t="s">
        <v>339</v>
      </c>
      <c r="AO57" s="6" t="str">
        <f t="shared" si="21"/>
        <v>@((((52.1308633542215+2.44852)*1949/65540751.1074742)))</v>
      </c>
    </row>
    <row r="58" spans="1:41" s="6" customFormat="1" ht="13.5" x14ac:dyDescent="0.2">
      <c r="A58" s="6" t="s">
        <v>166</v>
      </c>
      <c r="B58" s="34">
        <v>72</v>
      </c>
      <c r="C58" s="35" t="s">
        <v>35</v>
      </c>
      <c r="D58" s="24">
        <f>VLOOKUP(B58,'Participaciones  Tabla I'!A$5:C$110,3)</f>
        <v>1857</v>
      </c>
      <c r="E58" s="32">
        <f t="shared" si="22"/>
        <v>1.6118238607217533E-3</v>
      </c>
      <c r="F58" s="32">
        <f t="shared" si="23"/>
        <v>1.031567270861922E-3</v>
      </c>
      <c r="G58" s="28">
        <v>14059</v>
      </c>
      <c r="H58" s="28">
        <v>27925</v>
      </c>
      <c r="I58" s="28">
        <f t="shared" si="24"/>
        <v>41984</v>
      </c>
      <c r="J58" s="62">
        <f t="shared" si="25"/>
        <v>3.7384397444973228E-4</v>
      </c>
      <c r="K58" s="31">
        <f t="shared" si="26"/>
        <v>1.2336851156841166E-4</v>
      </c>
      <c r="L58" s="29">
        <v>18648</v>
      </c>
      <c r="M58" s="29">
        <v>33375</v>
      </c>
      <c r="N58" s="28">
        <f t="shared" si="27"/>
        <v>52023</v>
      </c>
      <c r="O58" s="36">
        <f t="shared" si="28"/>
        <v>3.9500189106082861E-4</v>
      </c>
      <c r="P58" s="60">
        <f t="shared" si="29"/>
        <v>1.3035062405007344E-4</v>
      </c>
      <c r="Q58" s="41">
        <f>VLOOKUP(B58,'Participaciones  Tabla I'!$A$5:$T$110,16,FALSE)</f>
        <v>15755</v>
      </c>
      <c r="R58" s="41">
        <f>VLOOKUP(B58,'Participaciones  Tabla I'!$A$5:$T$110,17,FALSE)</f>
        <v>70265</v>
      </c>
      <c r="S58" s="28">
        <f t="shared" si="30"/>
        <v>86020</v>
      </c>
      <c r="T58" s="26">
        <f t="shared" si="31"/>
        <v>6.6708367337355533E-4</v>
      </c>
      <c r="U58" s="26">
        <f t="shared" si="32"/>
        <v>2.2680844894700883E-4</v>
      </c>
      <c r="V58" s="26">
        <f t="shared" si="33"/>
        <v>4.805275845654939E-4</v>
      </c>
      <c r="W58" s="27">
        <f t="shared" si="34"/>
        <v>2.1623741305447226E-5</v>
      </c>
      <c r="X58" s="26">
        <f t="shared" si="35"/>
        <v>1.3341673467471106E-5</v>
      </c>
      <c r="Y58" s="25">
        <f>VLOOKUP(B58,'Participaciones  Tabla I'!$A$5:$X$110,24,FALSE)</f>
        <v>55.370508882856697</v>
      </c>
      <c r="Z58" s="24">
        <f t="shared" si="18"/>
        <v>2226.6431046603093</v>
      </c>
      <c r="AA58" s="37">
        <f t="shared" si="19"/>
        <v>1.454534563076705E-3</v>
      </c>
      <c r="AB58" s="23">
        <f t="shared" si="36"/>
        <v>3.6363364076917625E-5</v>
      </c>
      <c r="AC58" s="23">
        <f t="shared" si="37"/>
        <v>3.3750000000000004E-3</v>
      </c>
      <c r="AD58" s="82">
        <f t="shared" si="38"/>
        <v>4.4778960497117585E-3</v>
      </c>
      <c r="AE58" s="80"/>
      <c r="AF58" s="80"/>
      <c r="AG58" s="80"/>
      <c r="AH58" s="6" t="s">
        <v>340</v>
      </c>
      <c r="AI58" s="6" t="s">
        <v>338</v>
      </c>
      <c r="AJ58" s="6">
        <f t="shared" si="39"/>
        <v>55.370508882856697</v>
      </c>
      <c r="AK58" s="6" t="s">
        <v>336</v>
      </c>
      <c r="AL58" s="6" t="s">
        <v>337</v>
      </c>
      <c r="AM58" s="77">
        <f t="shared" si="40"/>
        <v>1857</v>
      </c>
      <c r="AN58" s="76" t="s">
        <v>339</v>
      </c>
      <c r="AO58" s="6" t="str">
        <f t="shared" si="21"/>
        <v>@((((55.3705088828567+2.44852)*1857/65540751.1074742)))</v>
      </c>
    </row>
    <row r="59" spans="1:41" s="6" customFormat="1" ht="13.5" x14ac:dyDescent="0.2">
      <c r="A59" s="6" t="s">
        <v>165</v>
      </c>
      <c r="B59" s="34">
        <v>73</v>
      </c>
      <c r="C59" s="33" t="s">
        <v>34</v>
      </c>
      <c r="D59" s="24">
        <f>VLOOKUP(B59,'Participaciones  Tabla I'!A$5:C$110,3)</f>
        <v>5854</v>
      </c>
      <c r="E59" s="32">
        <f t="shared" si="22"/>
        <v>5.08110763633018E-3</v>
      </c>
      <c r="F59" s="32">
        <f t="shared" si="23"/>
        <v>3.2519088872513154E-3</v>
      </c>
      <c r="G59" s="28">
        <v>0</v>
      </c>
      <c r="H59" s="28">
        <v>0</v>
      </c>
      <c r="I59" s="28">
        <f t="shared" si="24"/>
        <v>0</v>
      </c>
      <c r="J59" s="62">
        <f t="shared" si="25"/>
        <v>0</v>
      </c>
      <c r="K59" s="31">
        <f t="shared" si="26"/>
        <v>0</v>
      </c>
      <c r="L59" s="29">
        <v>0</v>
      </c>
      <c r="M59" s="29">
        <v>0</v>
      </c>
      <c r="N59" s="28">
        <f t="shared" si="27"/>
        <v>0</v>
      </c>
      <c r="O59" s="36">
        <f t="shared" si="28"/>
        <v>0</v>
      </c>
      <c r="P59" s="60">
        <f t="shared" si="29"/>
        <v>0</v>
      </c>
      <c r="Q59" s="41">
        <f>VLOOKUP(B59,'Participaciones  Tabla I'!$A$5:$T$110,16,FALSE)</f>
        <v>0</v>
      </c>
      <c r="R59" s="41">
        <f>VLOOKUP(B59,'Participaciones  Tabla I'!$A$5:$T$110,17,FALSE)</f>
        <v>0</v>
      </c>
      <c r="S59" s="28">
        <f t="shared" si="30"/>
        <v>0</v>
      </c>
      <c r="T59" s="26">
        <f t="shared" si="31"/>
        <v>0</v>
      </c>
      <c r="U59" s="26">
        <f t="shared" si="32"/>
        <v>0</v>
      </c>
      <c r="V59" s="26">
        <f t="shared" si="33"/>
        <v>0</v>
      </c>
      <c r="W59" s="27">
        <f t="shared" si="34"/>
        <v>0</v>
      </c>
      <c r="X59" s="26">
        <f t="shared" si="35"/>
        <v>0</v>
      </c>
      <c r="Y59" s="25">
        <f>VLOOKUP(B59,'Participaciones  Tabla I'!$A$5:$X$110,24,FALSE)</f>
        <v>49.4453324912743</v>
      </c>
      <c r="Z59" s="24">
        <f t="shared" si="18"/>
        <v>12069.540635589279</v>
      </c>
      <c r="AA59" s="37">
        <f t="shared" si="19"/>
        <v>7.8843187658498223E-3</v>
      </c>
      <c r="AB59" s="23">
        <f t="shared" si="36"/>
        <v>1.9710796914624556E-4</v>
      </c>
      <c r="AC59" s="23">
        <f t="shared" si="37"/>
        <v>3.3750000000000004E-3</v>
      </c>
      <c r="AD59" s="82">
        <f t="shared" si="38"/>
        <v>6.824016856397561E-3</v>
      </c>
      <c r="AE59" s="80"/>
      <c r="AF59" s="80"/>
      <c r="AG59" s="80"/>
      <c r="AH59" s="6" t="s">
        <v>340</v>
      </c>
      <c r="AI59" s="6" t="s">
        <v>338</v>
      </c>
      <c r="AJ59" s="6">
        <f t="shared" si="39"/>
        <v>49.4453324912743</v>
      </c>
      <c r="AK59" s="6" t="s">
        <v>336</v>
      </c>
      <c r="AL59" s="6" t="s">
        <v>337</v>
      </c>
      <c r="AM59" s="77">
        <f t="shared" si="40"/>
        <v>5854</v>
      </c>
      <c r="AN59" s="76" t="s">
        <v>339</v>
      </c>
      <c r="AO59" s="6" t="str">
        <f t="shared" si="21"/>
        <v>@((((49.4453324912743+2.44852)*5854/65540751.1074742)))</v>
      </c>
    </row>
    <row r="60" spans="1:41" s="6" customFormat="1" ht="13.5" x14ac:dyDescent="0.2">
      <c r="A60" s="6" t="s">
        <v>164</v>
      </c>
      <c r="B60" s="34">
        <v>75</v>
      </c>
      <c r="C60" s="33" t="s">
        <v>32</v>
      </c>
      <c r="D60" s="24">
        <f>VLOOKUP(B60,'Participaciones  Tabla I'!A$5:C$110,3)</f>
        <v>6921</v>
      </c>
      <c r="E60" s="32">
        <f t="shared" si="22"/>
        <v>6.0072336780049836E-3</v>
      </c>
      <c r="F60" s="32">
        <f t="shared" si="23"/>
        <v>3.8446295539231895E-3</v>
      </c>
      <c r="G60" s="28">
        <v>25320</v>
      </c>
      <c r="H60" s="28">
        <v>10089</v>
      </c>
      <c r="I60" s="28">
        <f t="shared" si="24"/>
        <v>35409</v>
      </c>
      <c r="J60" s="62">
        <f t="shared" si="25"/>
        <v>3.1529728685429143E-4</v>
      </c>
      <c r="K60" s="31">
        <f t="shared" si="26"/>
        <v>1.0404810466191618E-4</v>
      </c>
      <c r="L60" s="29">
        <v>0</v>
      </c>
      <c r="M60" s="29">
        <v>0</v>
      </c>
      <c r="N60" s="28">
        <f t="shared" si="27"/>
        <v>0</v>
      </c>
      <c r="O60" s="36">
        <f t="shared" si="28"/>
        <v>0</v>
      </c>
      <c r="P60" s="60">
        <f t="shared" si="29"/>
        <v>0</v>
      </c>
      <c r="Q60" s="41">
        <f>VLOOKUP(B60,'Participaciones  Tabla I'!$A$5:$T$110,16,FALSE)</f>
        <v>33519</v>
      </c>
      <c r="R60" s="41">
        <f>VLOOKUP(B60,'Participaciones  Tabla I'!$A$5:$T$110,17,FALSE)</f>
        <v>28477.5</v>
      </c>
      <c r="S60" s="28">
        <f t="shared" si="30"/>
        <v>61996.5</v>
      </c>
      <c r="T60" s="26">
        <f t="shared" si="31"/>
        <v>4.8078182929904236E-4</v>
      </c>
      <c r="U60" s="26">
        <f t="shared" si="32"/>
        <v>1.634658219616744E-4</v>
      </c>
      <c r="V60" s="26">
        <f t="shared" si="33"/>
        <v>2.6751392662359061E-4</v>
      </c>
      <c r="W60" s="27">
        <f t="shared" si="34"/>
        <v>1.2038126698061577E-5</v>
      </c>
      <c r="X60" s="26">
        <f t="shared" si="35"/>
        <v>9.6156365859808471E-6</v>
      </c>
      <c r="Y60" s="25">
        <f>VLOOKUP(B60,'Participaciones  Tabla I'!$A$5:$X$110,24,FALSE)</f>
        <v>50.657433654324002</v>
      </c>
      <c r="Z60" s="24">
        <f t="shared" si="18"/>
        <v>13048.006684378468</v>
      </c>
      <c r="AA60" s="37">
        <f t="shared" si="19"/>
        <v>8.5234929037178199E-3</v>
      </c>
      <c r="AB60" s="23">
        <f t="shared" si="36"/>
        <v>2.1308732259294551E-4</v>
      </c>
      <c r="AC60" s="23">
        <f t="shared" si="37"/>
        <v>3.3750000000000004E-3</v>
      </c>
      <c r="AD60" s="82">
        <f t="shared" si="38"/>
        <v>7.4543706398001773E-3</v>
      </c>
      <c r="AE60" s="80"/>
      <c r="AF60" s="80"/>
      <c r="AG60" s="80"/>
      <c r="AH60" s="6" t="s">
        <v>340</v>
      </c>
      <c r="AI60" s="6" t="s">
        <v>338</v>
      </c>
      <c r="AJ60" s="6">
        <f t="shared" si="39"/>
        <v>50.657433654324002</v>
      </c>
      <c r="AK60" s="6" t="s">
        <v>336</v>
      </c>
      <c r="AL60" s="6" t="s">
        <v>337</v>
      </c>
      <c r="AM60" s="77">
        <f t="shared" si="40"/>
        <v>6921</v>
      </c>
      <c r="AN60" s="76" t="s">
        <v>339</v>
      </c>
      <c r="AO60" s="6" t="str">
        <f t="shared" si="21"/>
        <v>@((((50.657433654324+2.44852)*6921/65540751.1074742)))</v>
      </c>
    </row>
    <row r="61" spans="1:41" s="6" customFormat="1" ht="13.5" x14ac:dyDescent="0.2">
      <c r="A61" s="6" t="s">
        <v>163</v>
      </c>
      <c r="B61" s="34">
        <v>76</v>
      </c>
      <c r="C61" s="35" t="s">
        <v>31</v>
      </c>
      <c r="D61" s="24">
        <f>VLOOKUP(B61,'Participaciones  Tabla I'!A$5:C$110,3)</f>
        <v>17939</v>
      </c>
      <c r="E61" s="32">
        <f t="shared" si="22"/>
        <v>1.5570548323902818E-2</v>
      </c>
      <c r="F61" s="32">
        <f t="shared" si="23"/>
        <v>9.9651509272978035E-3</v>
      </c>
      <c r="G61" s="28">
        <v>131235</v>
      </c>
      <c r="H61" s="28">
        <v>54412</v>
      </c>
      <c r="I61" s="28">
        <f t="shared" si="24"/>
        <v>185647</v>
      </c>
      <c r="J61" s="62">
        <f t="shared" si="25"/>
        <v>1.6530824200807321E-3</v>
      </c>
      <c r="K61" s="31">
        <f t="shared" si="26"/>
        <v>5.4551719862664164E-4</v>
      </c>
      <c r="L61" s="29">
        <v>57254.5</v>
      </c>
      <c r="M61" s="29">
        <v>226075</v>
      </c>
      <c r="N61" s="28">
        <f t="shared" si="27"/>
        <v>283329.5</v>
      </c>
      <c r="O61" s="36">
        <f t="shared" si="28"/>
        <v>2.1512732501647166E-3</v>
      </c>
      <c r="P61" s="60">
        <f t="shared" si="29"/>
        <v>7.099201725543565E-4</v>
      </c>
      <c r="Q61" s="41">
        <f>VLOOKUP(B61,'Participaciones  Tabla I'!$A$5:$T$110,16,FALSE)</f>
        <v>15687.41</v>
      </c>
      <c r="R61" s="41">
        <f>VLOOKUP(B61,'Participaciones  Tabla I'!$A$5:$T$110,17,FALSE)</f>
        <v>145773.85</v>
      </c>
      <c r="S61" s="28">
        <f t="shared" si="30"/>
        <v>161461.26</v>
      </c>
      <c r="T61" s="26">
        <f t="shared" si="31"/>
        <v>1.2521293934936377E-3</v>
      </c>
      <c r="U61" s="26">
        <f t="shared" si="32"/>
        <v>4.2572399378783683E-4</v>
      </c>
      <c r="V61" s="26">
        <f t="shared" si="33"/>
        <v>1.6811613649688349E-3</v>
      </c>
      <c r="W61" s="27">
        <f t="shared" si="34"/>
        <v>7.5652261423597573E-5</v>
      </c>
      <c r="X61" s="26">
        <f t="shared" si="35"/>
        <v>2.5042587869872754E-5</v>
      </c>
      <c r="Y61" s="25">
        <f>VLOOKUP(B61,'Participaciones  Tabla I'!$A$5:$X$110,24,FALSE)</f>
        <v>52.989493663485597</v>
      </c>
      <c r="Z61" s="24">
        <f t="shared" si="18"/>
        <v>27728.845493658544</v>
      </c>
      <c r="AA61" s="37">
        <f t="shared" si="19"/>
        <v>1.8113618693685135E-2</v>
      </c>
      <c r="AB61" s="23">
        <f t="shared" si="36"/>
        <v>4.5284046734212841E-4</v>
      </c>
      <c r="AC61" s="23">
        <f t="shared" si="37"/>
        <v>3.3750000000000004E-3</v>
      </c>
      <c r="AD61" s="82">
        <f t="shared" si="38"/>
        <v>1.38936862439334E-2</v>
      </c>
      <c r="AE61" s="80"/>
      <c r="AF61" s="80"/>
      <c r="AG61" s="80"/>
      <c r="AH61" s="6" t="s">
        <v>340</v>
      </c>
      <c r="AI61" s="6" t="s">
        <v>338</v>
      </c>
      <c r="AJ61" s="6">
        <f t="shared" si="39"/>
        <v>52.989493663485597</v>
      </c>
      <c r="AK61" s="6" t="s">
        <v>336</v>
      </c>
      <c r="AL61" s="6" t="s">
        <v>337</v>
      </c>
      <c r="AM61" s="77">
        <f t="shared" si="40"/>
        <v>17939</v>
      </c>
      <c r="AN61" s="76" t="s">
        <v>339</v>
      </c>
      <c r="AO61" s="6" t="str">
        <f t="shared" si="21"/>
        <v>@((((52.9894936634856+2.44852)*17939/65540751.1074742)))</v>
      </c>
    </row>
    <row r="62" spans="1:41" s="6" customFormat="1" ht="13.5" x14ac:dyDescent="0.2">
      <c r="A62" s="6" t="s">
        <v>162</v>
      </c>
      <c r="B62" s="34">
        <v>78</v>
      </c>
      <c r="C62" s="33" t="s">
        <v>29</v>
      </c>
      <c r="D62" s="24">
        <f>VLOOKUP(B62,'Participaciones  Tabla I'!A$5:C$110,3)</f>
        <v>3747</v>
      </c>
      <c r="E62" s="32">
        <f t="shared" si="22"/>
        <v>3.2522907948973668E-3</v>
      </c>
      <c r="F62" s="32">
        <f t="shared" si="23"/>
        <v>2.0814661087343147E-3</v>
      </c>
      <c r="G62" s="28">
        <v>73066.070000000007</v>
      </c>
      <c r="H62" s="28">
        <v>2460</v>
      </c>
      <c r="I62" s="28">
        <f t="shared" si="24"/>
        <v>75526.070000000007</v>
      </c>
      <c r="J62" s="62">
        <f t="shared" si="25"/>
        <v>6.7251729666941448E-4</v>
      </c>
      <c r="K62" s="31">
        <f t="shared" si="26"/>
        <v>2.219307079009068E-4</v>
      </c>
      <c r="L62" s="29">
        <v>92445.52</v>
      </c>
      <c r="M62" s="29">
        <v>3050</v>
      </c>
      <c r="N62" s="28">
        <f t="shared" si="27"/>
        <v>95495.52</v>
      </c>
      <c r="O62" s="36">
        <f t="shared" si="28"/>
        <v>7.2508142528952932E-4</v>
      </c>
      <c r="P62" s="60">
        <f t="shared" si="29"/>
        <v>2.3927687034554468E-4</v>
      </c>
      <c r="Q62" s="41">
        <f>VLOOKUP(B62,'Participaciones  Tabla I'!$A$5:$T$110,16,FALSE)</f>
        <v>92903.98</v>
      </c>
      <c r="R62" s="41">
        <f>VLOOKUP(B62,'Participaciones  Tabla I'!$A$5:$T$110,17,FALSE)</f>
        <v>9430</v>
      </c>
      <c r="S62" s="28">
        <f t="shared" si="30"/>
        <v>102333.98</v>
      </c>
      <c r="T62" s="26">
        <f t="shared" si="31"/>
        <v>7.9359831770909033E-4</v>
      </c>
      <c r="U62" s="26">
        <f t="shared" si="32"/>
        <v>2.6982342802109072E-4</v>
      </c>
      <c r="V62" s="26">
        <f t="shared" si="33"/>
        <v>7.3103100626754219E-4</v>
      </c>
      <c r="W62" s="27">
        <f t="shared" si="34"/>
        <v>3.2896395282039398E-5</v>
      </c>
      <c r="X62" s="26">
        <f t="shared" si="35"/>
        <v>1.5871966354181806E-5</v>
      </c>
      <c r="Y62" s="25">
        <f>VLOOKUP(B62,'Participaciones  Tabla I'!$A$5:$X$110,24,FALSE)</f>
        <v>52.699620408264003</v>
      </c>
      <c r="Z62" s="24">
        <f t="shared" si="18"/>
        <v>5949.9934512821792</v>
      </c>
      <c r="AA62" s="37">
        <f t="shared" si="19"/>
        <v>3.8867796580675119E-3</v>
      </c>
      <c r="AB62" s="23">
        <f t="shared" si="36"/>
        <v>9.7169491451687808E-5</v>
      </c>
      <c r="AC62" s="23">
        <f t="shared" si="37"/>
        <v>3.3750000000000004E-3</v>
      </c>
      <c r="AD62" s="82">
        <f t="shared" si="38"/>
        <v>5.602403961822224E-3</v>
      </c>
      <c r="AE62" s="80"/>
      <c r="AF62" s="80"/>
      <c r="AG62" s="80"/>
      <c r="AH62" s="6" t="s">
        <v>340</v>
      </c>
      <c r="AI62" s="6" t="s">
        <v>338</v>
      </c>
      <c r="AJ62" s="6">
        <f t="shared" si="39"/>
        <v>52.699620408264003</v>
      </c>
      <c r="AK62" s="6" t="s">
        <v>336</v>
      </c>
      <c r="AL62" s="6" t="s">
        <v>337</v>
      </c>
      <c r="AM62" s="77">
        <f t="shared" si="40"/>
        <v>3747</v>
      </c>
      <c r="AN62" s="76" t="s">
        <v>339</v>
      </c>
      <c r="AO62" s="6" t="str">
        <f t="shared" si="21"/>
        <v>@((((52.699620408264+2.44852)*3747/65540751.1074742)))</v>
      </c>
    </row>
    <row r="63" spans="1:41" s="6" customFormat="1" ht="13.5" x14ac:dyDescent="0.2">
      <c r="A63" s="6" t="s">
        <v>161</v>
      </c>
      <c r="B63" s="34">
        <v>79</v>
      </c>
      <c r="C63" s="33" t="s">
        <v>28</v>
      </c>
      <c r="D63" s="24">
        <f>VLOOKUP(B63,'Participaciones  Tabla I'!A$5:C$110,3)</f>
        <v>45062</v>
      </c>
      <c r="E63" s="32">
        <f t="shared" si="22"/>
        <v>3.9112550787207136E-2</v>
      </c>
      <c r="F63" s="32">
        <f t="shared" si="23"/>
        <v>2.5032032503812567E-2</v>
      </c>
      <c r="G63" s="28">
        <v>99342.02</v>
      </c>
      <c r="H63" s="28">
        <v>369538</v>
      </c>
      <c r="I63" s="28">
        <f t="shared" si="24"/>
        <v>468880.02</v>
      </c>
      <c r="J63" s="62">
        <f t="shared" si="25"/>
        <v>4.1751136198759043E-3</v>
      </c>
      <c r="K63" s="31">
        <f t="shared" si="26"/>
        <v>1.3777874945590486E-3</v>
      </c>
      <c r="L63" s="29">
        <v>689586</v>
      </c>
      <c r="M63" s="29">
        <v>946060.5</v>
      </c>
      <c r="N63" s="28">
        <f t="shared" si="27"/>
        <v>1635646.5</v>
      </c>
      <c r="O63" s="36">
        <f t="shared" si="28"/>
        <v>1.2419188831997878E-2</v>
      </c>
      <c r="P63" s="60">
        <f t="shared" si="29"/>
        <v>4.0983323145593002E-3</v>
      </c>
      <c r="Q63" s="41">
        <f>VLOOKUP(B63,'Participaciones  Tabla I'!$A$5:$T$110,16,FALSE)</f>
        <v>20484</v>
      </c>
      <c r="R63" s="41">
        <f>VLOOKUP(B63,'Participaciones  Tabla I'!$A$5:$T$110,17,FALSE)</f>
        <v>1003454</v>
      </c>
      <c r="S63" s="28">
        <f t="shared" si="30"/>
        <v>1023938</v>
      </c>
      <c r="T63" s="26">
        <f t="shared" si="31"/>
        <v>7.9406222081698629E-3</v>
      </c>
      <c r="U63" s="26">
        <f t="shared" si="32"/>
        <v>2.6998115507777536E-3</v>
      </c>
      <c r="V63" s="26">
        <f t="shared" si="33"/>
        <v>8.1759313598961016E-3</v>
      </c>
      <c r="W63" s="27">
        <f t="shared" si="34"/>
        <v>3.6791691119532458E-4</v>
      </c>
      <c r="X63" s="26">
        <f t="shared" si="35"/>
        <v>1.5881244416339726E-4</v>
      </c>
      <c r="Y63" s="25">
        <f>VLOOKUP(B63,'Participaciones  Tabla I'!$A$5:$X$110,24,FALSE)</f>
        <v>53.797324570673297</v>
      </c>
      <c r="Z63" s="24">
        <f t="shared" si="18"/>
        <v>64353.472204584126</v>
      </c>
      <c r="AA63" s="37">
        <f t="shared" si="19"/>
        <v>4.2038326384525676E-2</v>
      </c>
      <c r="AB63" s="23">
        <f t="shared" si="36"/>
        <v>1.050958159613142E-3</v>
      </c>
      <c r="AC63" s="23">
        <f t="shared" si="37"/>
        <v>3.3750000000000004E-3</v>
      </c>
      <c r="AD63" s="82">
        <f t="shared" si="38"/>
        <v>2.9984720018784432E-2</v>
      </c>
      <c r="AE63" s="80"/>
      <c r="AF63" s="80"/>
      <c r="AG63" s="80"/>
      <c r="AH63" s="6" t="s">
        <v>340</v>
      </c>
      <c r="AI63" s="6" t="s">
        <v>338</v>
      </c>
      <c r="AJ63" s="6">
        <f t="shared" si="39"/>
        <v>53.797324570673297</v>
      </c>
      <c r="AK63" s="6" t="s">
        <v>336</v>
      </c>
      <c r="AL63" s="6" t="s">
        <v>337</v>
      </c>
      <c r="AM63" s="77">
        <f t="shared" si="40"/>
        <v>45062</v>
      </c>
      <c r="AN63" s="76" t="s">
        <v>339</v>
      </c>
      <c r="AO63" s="6" t="str">
        <f t="shared" si="21"/>
        <v>@((((53.7973245706733+2.44852)*45062/65540751.1074742)))</v>
      </c>
    </row>
    <row r="64" spans="1:41" s="6" customFormat="1" ht="13.5" x14ac:dyDescent="0.2">
      <c r="A64" s="6" t="s">
        <v>160</v>
      </c>
      <c r="B64" s="34">
        <v>80</v>
      </c>
      <c r="C64" s="33" t="s">
        <v>27</v>
      </c>
      <c r="D64" s="24">
        <f>VLOOKUP(B64,'Participaciones  Tabla I'!A$5:C$110,3)</f>
        <v>11020</v>
      </c>
      <c r="E64" s="32">
        <f t="shared" si="22"/>
        <v>9.5650505897435234E-3</v>
      </c>
      <c r="F64" s="32">
        <f t="shared" si="23"/>
        <v>6.1216323774358553E-3</v>
      </c>
      <c r="G64" s="28">
        <v>23486</v>
      </c>
      <c r="H64" s="28">
        <v>41330</v>
      </c>
      <c r="I64" s="28">
        <f t="shared" si="24"/>
        <v>64816</v>
      </c>
      <c r="J64" s="62">
        <f t="shared" si="25"/>
        <v>5.7715012976214386E-4</v>
      </c>
      <c r="K64" s="31">
        <f t="shared" si="26"/>
        <v>1.9045954282150747E-4</v>
      </c>
      <c r="L64" s="29">
        <v>171462.58</v>
      </c>
      <c r="M64" s="29">
        <v>3580</v>
      </c>
      <c r="N64" s="28">
        <f t="shared" si="27"/>
        <v>175042.58</v>
      </c>
      <c r="O64" s="36">
        <f t="shared" si="28"/>
        <v>1.3290688756159078E-3</v>
      </c>
      <c r="P64" s="60">
        <f t="shared" si="29"/>
        <v>4.3859272895324961E-4</v>
      </c>
      <c r="Q64" s="41">
        <f>VLOOKUP(B64,'Participaciones  Tabla I'!$A$5:$T$110,16,FALSE)</f>
        <v>124062</v>
      </c>
      <c r="R64" s="41">
        <f>VLOOKUP(B64,'Participaciones  Tabla I'!$A$5:$T$110,17,FALSE)</f>
        <v>25690</v>
      </c>
      <c r="S64" s="28">
        <f t="shared" si="30"/>
        <v>149752</v>
      </c>
      <c r="T64" s="26">
        <f t="shared" si="31"/>
        <v>1.161324276389638E-3</v>
      </c>
      <c r="U64" s="26">
        <f t="shared" si="32"/>
        <v>3.9485025397247692E-4</v>
      </c>
      <c r="V64" s="26">
        <f t="shared" si="33"/>
        <v>1.0239025257472341E-3</v>
      </c>
      <c r="W64" s="27">
        <f t="shared" si="34"/>
        <v>4.607561365862553E-5</v>
      </c>
      <c r="X64" s="26">
        <f t="shared" si="35"/>
        <v>2.3226485527792759E-5</v>
      </c>
      <c r="Y64" s="25">
        <f>VLOOKUP(B64,'Participaciones  Tabla I'!$A$5:$X$110,24,FALSE)</f>
        <v>54.147816437142303</v>
      </c>
      <c r="Z64" s="24">
        <f t="shared" si="18"/>
        <v>15175.398752807914</v>
      </c>
      <c r="AA64" s="37">
        <f t="shared" si="19"/>
        <v>9.9131926208702644E-3</v>
      </c>
      <c r="AB64" s="23">
        <f t="shared" si="36"/>
        <v>2.478298155217566E-4</v>
      </c>
      <c r="AC64" s="23">
        <f t="shared" si="37"/>
        <v>3.3750000000000004E-3</v>
      </c>
      <c r="AD64" s="82">
        <f t="shared" si="38"/>
        <v>9.8137642921440303E-3</v>
      </c>
      <c r="AE64" s="80"/>
      <c r="AF64" s="80"/>
      <c r="AG64" s="80"/>
      <c r="AH64" s="6" t="s">
        <v>340</v>
      </c>
      <c r="AI64" s="6" t="s">
        <v>338</v>
      </c>
      <c r="AJ64" s="6">
        <f t="shared" si="39"/>
        <v>54.147816437142303</v>
      </c>
      <c r="AK64" s="6" t="s">
        <v>336</v>
      </c>
      <c r="AL64" s="6" t="s">
        <v>337</v>
      </c>
      <c r="AM64" s="77">
        <f t="shared" si="40"/>
        <v>11020</v>
      </c>
      <c r="AN64" s="76" t="s">
        <v>339</v>
      </c>
      <c r="AO64" s="6" t="str">
        <f t="shared" si="21"/>
        <v>@((((54.1478164371423+2.44852)*11020/65540751.1074742)))</v>
      </c>
    </row>
    <row r="65" spans="1:41" s="6" customFormat="1" ht="13.5" x14ac:dyDescent="0.2">
      <c r="A65" s="6" t="s">
        <v>159</v>
      </c>
      <c r="B65" s="34">
        <v>81</v>
      </c>
      <c r="C65" s="33" t="s">
        <v>26</v>
      </c>
      <c r="D65" s="24">
        <f>VLOOKUP(B65,'Participaciones  Tabla I'!A$5:C$110,3)</f>
        <v>3355</v>
      </c>
      <c r="E65" s="32">
        <f t="shared" si="22"/>
        <v>2.9120458011424248E-3</v>
      </c>
      <c r="F65" s="32">
        <f t="shared" si="23"/>
        <v>1.8637093127311518E-3</v>
      </c>
      <c r="G65" s="28">
        <v>5826</v>
      </c>
      <c r="H65" s="28">
        <v>2350</v>
      </c>
      <c r="I65" s="28">
        <f t="shared" si="24"/>
        <v>8176</v>
      </c>
      <c r="J65" s="62">
        <f t="shared" si="25"/>
        <v>7.2802694719441004E-5</v>
      </c>
      <c r="K65" s="31">
        <f t="shared" si="26"/>
        <v>2.4024889257415533E-5</v>
      </c>
      <c r="L65" s="29">
        <v>6964</v>
      </c>
      <c r="M65" s="29">
        <v>300</v>
      </c>
      <c r="N65" s="28">
        <f t="shared" si="27"/>
        <v>7264</v>
      </c>
      <c r="O65" s="36">
        <f t="shared" si="28"/>
        <v>5.5154330520459398E-5</v>
      </c>
      <c r="P65" s="60">
        <f t="shared" si="29"/>
        <v>1.8200929071751602E-5</v>
      </c>
      <c r="Q65" s="41">
        <f>VLOOKUP(B65,'Participaciones  Tabla I'!$A$5:$T$110,16,FALSE)</f>
        <v>4478</v>
      </c>
      <c r="R65" s="41">
        <f>VLOOKUP(B65,'Participaciones  Tabla I'!$A$5:$T$110,17,FALSE)</f>
        <v>2100</v>
      </c>
      <c r="S65" s="28">
        <f t="shared" si="30"/>
        <v>6578</v>
      </c>
      <c r="T65" s="26">
        <f t="shared" si="31"/>
        <v>5.1012280905036589E-5</v>
      </c>
      <c r="U65" s="26">
        <f t="shared" si="32"/>
        <v>1.734417550771244E-5</v>
      </c>
      <c r="V65" s="26">
        <f t="shared" si="33"/>
        <v>5.9569993836879572E-5</v>
      </c>
      <c r="W65" s="27">
        <f t="shared" si="34"/>
        <v>2.6806497226595807E-6</v>
      </c>
      <c r="X65" s="26">
        <f t="shared" si="35"/>
        <v>1.0202456181007318E-6</v>
      </c>
      <c r="Y65" s="25">
        <f>VLOOKUP(B65,'Participaciones  Tabla I'!$A$5:$X$110,24,FALSE)</f>
        <v>50.930152286702899</v>
      </c>
      <c r="Z65" s="24">
        <f t="shared" si="18"/>
        <v>6191.8867697730702</v>
      </c>
      <c r="AA65" s="37">
        <f t="shared" si="19"/>
        <v>4.0447942907609708E-3</v>
      </c>
      <c r="AB65" s="23">
        <f t="shared" si="36"/>
        <v>1.0111985726902427E-4</v>
      </c>
      <c r="AC65" s="23">
        <f t="shared" si="37"/>
        <v>3.3750000000000004E-3</v>
      </c>
      <c r="AD65" s="82">
        <f t="shared" si="38"/>
        <v>5.3435300653409366E-3</v>
      </c>
      <c r="AE65" s="80"/>
      <c r="AF65" s="80"/>
      <c r="AG65" s="80"/>
      <c r="AH65" s="6" t="s">
        <v>340</v>
      </c>
      <c r="AI65" s="6" t="s">
        <v>338</v>
      </c>
      <c r="AJ65" s="6">
        <f t="shared" si="39"/>
        <v>50.930152286702899</v>
      </c>
      <c r="AK65" s="6" t="s">
        <v>336</v>
      </c>
      <c r="AL65" s="6" t="s">
        <v>337</v>
      </c>
      <c r="AM65" s="77">
        <f t="shared" si="40"/>
        <v>3355</v>
      </c>
      <c r="AN65" s="76" t="s">
        <v>339</v>
      </c>
      <c r="AO65" s="6" t="str">
        <f t="shared" si="21"/>
        <v>@((((50.9301522867029+2.44852)*3355/65540751.1074742)))</v>
      </c>
    </row>
    <row r="66" spans="1:41" s="6" customFormat="1" ht="13.5" x14ac:dyDescent="0.2">
      <c r="A66" s="6" t="s">
        <v>158</v>
      </c>
      <c r="B66" s="34">
        <v>82</v>
      </c>
      <c r="C66" s="33" t="s">
        <v>25</v>
      </c>
      <c r="D66" s="24">
        <f>VLOOKUP(B66,'Participaciones  Tabla I'!A$5:C$110,3)</f>
        <v>3512</v>
      </c>
      <c r="E66" s="32">
        <f t="shared" si="22"/>
        <v>3.0483173930289701E-3</v>
      </c>
      <c r="F66" s="32">
        <f t="shared" si="23"/>
        <v>1.9509231315385409E-3</v>
      </c>
      <c r="G66" s="28">
        <v>174660</v>
      </c>
      <c r="H66" s="28">
        <v>1700</v>
      </c>
      <c r="I66" s="28">
        <f t="shared" si="24"/>
        <v>176360</v>
      </c>
      <c r="J66" s="62">
        <f t="shared" si="25"/>
        <v>1.5703868934345176E-3</v>
      </c>
      <c r="K66" s="31">
        <f t="shared" si="26"/>
        <v>5.1822767483339078E-4</v>
      </c>
      <c r="L66" s="29">
        <v>0</v>
      </c>
      <c r="M66" s="29">
        <v>0</v>
      </c>
      <c r="N66" s="28">
        <f t="shared" si="27"/>
        <v>0</v>
      </c>
      <c r="O66" s="36">
        <f t="shared" si="28"/>
        <v>0</v>
      </c>
      <c r="P66" s="60">
        <f t="shared" si="29"/>
        <v>0</v>
      </c>
      <c r="Q66" s="41">
        <f>VLOOKUP(B66,'Participaciones  Tabla I'!$A$5:$T$110,16,FALSE)</f>
        <v>28885</v>
      </c>
      <c r="R66" s="41">
        <f>VLOOKUP(B66,'Participaciones  Tabla I'!$A$5:$T$110,17,FALSE)</f>
        <v>0</v>
      </c>
      <c r="S66" s="28">
        <f t="shared" si="30"/>
        <v>28885</v>
      </c>
      <c r="T66" s="26">
        <f t="shared" si="31"/>
        <v>2.2400269594739767E-4</v>
      </c>
      <c r="U66" s="26">
        <f t="shared" si="32"/>
        <v>7.6160916622115208E-5</v>
      </c>
      <c r="V66" s="26">
        <f t="shared" si="33"/>
        <v>5.9438859145550605E-4</v>
      </c>
      <c r="W66" s="27">
        <f t="shared" si="34"/>
        <v>2.6747486615497771E-5</v>
      </c>
      <c r="X66" s="26">
        <f t="shared" si="35"/>
        <v>4.4800539189479531E-6</v>
      </c>
      <c r="Y66" s="25">
        <f>VLOOKUP(B66,'Participaciones  Tabla I'!$A$5:$X$110,24,FALSE)</f>
        <v>55.370599847421801</v>
      </c>
      <c r="Z66" s="24">
        <f t="shared" si="18"/>
        <v>4211.0308057004313</v>
      </c>
      <c r="AA66" s="37">
        <f t="shared" si="19"/>
        <v>2.7508179646088585E-3</v>
      </c>
      <c r="AB66" s="23">
        <f t="shared" si="36"/>
        <v>6.877044911522146E-5</v>
      </c>
      <c r="AC66" s="23">
        <f t="shared" si="37"/>
        <v>3.3750000000000004E-3</v>
      </c>
      <c r="AD66" s="82">
        <f t="shared" si="38"/>
        <v>5.425921121188209E-3</v>
      </c>
      <c r="AE66" s="80"/>
      <c r="AF66" s="80"/>
      <c r="AG66" s="80"/>
      <c r="AH66" s="6" t="s">
        <v>340</v>
      </c>
      <c r="AI66" s="6" t="s">
        <v>338</v>
      </c>
      <c r="AJ66" s="6">
        <f t="shared" si="39"/>
        <v>55.370599847421801</v>
      </c>
      <c r="AK66" s="6" t="s">
        <v>336</v>
      </c>
      <c r="AL66" s="6" t="s">
        <v>337</v>
      </c>
      <c r="AM66" s="77">
        <f t="shared" si="40"/>
        <v>3512</v>
      </c>
      <c r="AN66" s="76" t="s">
        <v>339</v>
      </c>
      <c r="AO66" s="6" t="str">
        <f t="shared" si="21"/>
        <v>@((((55.3705998474218+2.44852)*3512/65540751.1074742)))</v>
      </c>
    </row>
    <row r="67" spans="1:41" s="6" customFormat="1" ht="13.5" x14ac:dyDescent="0.2">
      <c r="A67" s="6" t="s">
        <v>157</v>
      </c>
      <c r="B67" s="34">
        <v>84</v>
      </c>
      <c r="C67" s="33" t="s">
        <v>23</v>
      </c>
      <c r="D67" s="24">
        <f>VLOOKUP(B67,'Participaciones  Tabla I'!A$5:C$110,3)</f>
        <v>7037</v>
      </c>
      <c r="E67" s="32">
        <f t="shared" si="22"/>
        <v>6.1079184210549161E-3</v>
      </c>
      <c r="F67" s="32">
        <f t="shared" si="23"/>
        <v>3.9090677894751463E-3</v>
      </c>
      <c r="G67" s="28">
        <v>50940</v>
      </c>
      <c r="H67" s="28">
        <v>6290</v>
      </c>
      <c r="I67" s="28">
        <f t="shared" si="24"/>
        <v>57230</v>
      </c>
      <c r="J67" s="62">
        <f t="shared" si="25"/>
        <v>5.0960105415773108E-4</v>
      </c>
      <c r="K67" s="31">
        <f t="shared" si="26"/>
        <v>1.6816834787205127E-4</v>
      </c>
      <c r="L67" s="29">
        <v>0</v>
      </c>
      <c r="M67" s="29">
        <v>0</v>
      </c>
      <c r="N67" s="28">
        <f t="shared" si="27"/>
        <v>0</v>
      </c>
      <c r="O67" s="36">
        <f t="shared" si="28"/>
        <v>0</v>
      </c>
      <c r="P67" s="60">
        <f t="shared" si="29"/>
        <v>0</v>
      </c>
      <c r="Q67" s="41">
        <f>VLOOKUP(B67,'Participaciones  Tabla I'!$A$5:$T$110,16,FALSE)</f>
        <v>0</v>
      </c>
      <c r="R67" s="41">
        <f>VLOOKUP(B67,'Participaciones  Tabla I'!$A$5:$T$110,17,FALSE)</f>
        <v>0</v>
      </c>
      <c r="S67" s="28">
        <f t="shared" si="30"/>
        <v>0</v>
      </c>
      <c r="T67" s="26">
        <f t="shared" si="31"/>
        <v>0</v>
      </c>
      <c r="U67" s="26">
        <f t="shared" si="32"/>
        <v>0</v>
      </c>
      <c r="V67" s="26">
        <f t="shared" si="33"/>
        <v>1.6816834787205127E-4</v>
      </c>
      <c r="W67" s="27">
        <f t="shared" si="34"/>
        <v>7.5675756542423067E-6</v>
      </c>
      <c r="X67" s="26">
        <f t="shared" si="35"/>
        <v>0</v>
      </c>
      <c r="Y67" s="25">
        <f>VLOOKUP(B67,'Participaciones  Tabla I'!$A$5:$X$110,24,FALSE)</f>
        <v>53.2971545292461</v>
      </c>
      <c r="Z67" s="24">
        <f t="shared" si="18"/>
        <v>10562.074672912411</v>
      </c>
      <c r="AA67" s="37">
        <f t="shared" si="19"/>
        <v>6.8995801964823224E-3</v>
      </c>
      <c r="AB67" s="23">
        <f t="shared" si="36"/>
        <v>1.7248950491205808E-4</v>
      </c>
      <c r="AC67" s="23">
        <f t="shared" si="37"/>
        <v>3.3750000000000004E-3</v>
      </c>
      <c r="AD67" s="82">
        <f t="shared" si="38"/>
        <v>7.4641248700414468E-3</v>
      </c>
      <c r="AE67" s="80"/>
      <c r="AF67" s="80"/>
      <c r="AG67" s="80"/>
      <c r="AH67" s="6" t="s">
        <v>340</v>
      </c>
      <c r="AI67" s="6" t="s">
        <v>338</v>
      </c>
      <c r="AJ67" s="6">
        <f t="shared" si="39"/>
        <v>53.2971545292461</v>
      </c>
      <c r="AK67" s="6" t="s">
        <v>336</v>
      </c>
      <c r="AL67" s="6" t="s">
        <v>337</v>
      </c>
      <c r="AM67" s="77">
        <f t="shared" si="40"/>
        <v>7037</v>
      </c>
      <c r="AN67" s="76" t="s">
        <v>339</v>
      </c>
      <c r="AO67" s="6" t="str">
        <f t="shared" si="21"/>
        <v>@((((53.2971545292461+2.44852)*7037/65540751.1074742)))</v>
      </c>
    </row>
    <row r="68" spans="1:41" s="6" customFormat="1" ht="13.5" x14ac:dyDescent="0.2">
      <c r="A68" s="6" t="s">
        <v>156</v>
      </c>
      <c r="B68" s="34">
        <v>85</v>
      </c>
      <c r="C68" s="33" t="s">
        <v>22</v>
      </c>
      <c r="D68" s="24">
        <f>VLOOKUP(B68,'Participaciones  Tabla I'!A$5:C$110,3)</f>
        <v>16680</v>
      </c>
      <c r="E68" s="32">
        <f t="shared" si="22"/>
        <v>1.4477771673041921E-2</v>
      </c>
      <c r="F68" s="32">
        <f t="shared" si="23"/>
        <v>9.2657738707468303E-3</v>
      </c>
      <c r="G68" s="28">
        <v>7553.5</v>
      </c>
      <c r="H68" s="28">
        <v>14243</v>
      </c>
      <c r="I68" s="28">
        <f t="shared" si="24"/>
        <v>21796.5</v>
      </c>
      <c r="J68" s="62">
        <f t="shared" si="25"/>
        <v>1.9408560854357828E-4</v>
      </c>
      <c r="K68" s="31">
        <f t="shared" si="26"/>
        <v>6.404825081938083E-5</v>
      </c>
      <c r="L68" s="29">
        <v>77818.44</v>
      </c>
      <c r="M68" s="29">
        <v>13580</v>
      </c>
      <c r="N68" s="28">
        <f t="shared" si="27"/>
        <v>91398.44</v>
      </c>
      <c r="O68" s="36">
        <f t="shared" si="28"/>
        <v>6.9397298579493077E-4</v>
      </c>
      <c r="P68" s="60">
        <f t="shared" si="29"/>
        <v>2.2901108531232716E-4</v>
      </c>
      <c r="Q68" s="41">
        <f>VLOOKUP(B68,'Participaciones  Tabla I'!$A$5:$T$110,16,FALSE)</f>
        <v>30516.38</v>
      </c>
      <c r="R68" s="41">
        <f>VLOOKUP(B68,'Participaciones  Tabla I'!$A$5:$T$110,17,FALSE)</f>
        <v>46425</v>
      </c>
      <c r="S68" s="28">
        <f t="shared" si="30"/>
        <v>76941.38</v>
      </c>
      <c r="T68" s="26">
        <f t="shared" si="31"/>
        <v>5.9667912584085805E-4</v>
      </c>
      <c r="U68" s="26">
        <f t="shared" si="32"/>
        <v>2.0287090278589174E-4</v>
      </c>
      <c r="V68" s="26">
        <f t="shared" si="33"/>
        <v>4.9593023891759979E-4</v>
      </c>
      <c r="W68" s="27">
        <f t="shared" si="34"/>
        <v>2.231686075129199E-5</v>
      </c>
      <c r="X68" s="26">
        <f t="shared" si="35"/>
        <v>1.1933582516817161E-5</v>
      </c>
      <c r="Y68" s="25">
        <f>VLOOKUP(B68,'Participaciones  Tabla I'!$A$5:$X$110,24,FALSE)</f>
        <v>51.747656674820597</v>
      </c>
      <c r="Z68" s="24">
        <f t="shared" si="18"/>
        <v>28798.707018277284</v>
      </c>
      <c r="AA68" s="37">
        <f t="shared" si="19"/>
        <v>1.8812496103363819E-2</v>
      </c>
      <c r="AB68" s="23">
        <f t="shared" si="36"/>
        <v>4.7031240258409547E-4</v>
      </c>
      <c r="AC68" s="23">
        <f t="shared" si="37"/>
        <v>3.3750000000000004E-3</v>
      </c>
      <c r="AD68" s="82">
        <f t="shared" si="38"/>
        <v>1.3145336716599034E-2</v>
      </c>
      <c r="AE68" s="80"/>
      <c r="AF68" s="80"/>
      <c r="AG68" s="80"/>
      <c r="AH68" s="6" t="s">
        <v>340</v>
      </c>
      <c r="AI68" s="6" t="s">
        <v>338</v>
      </c>
      <c r="AJ68" s="6">
        <f t="shared" si="39"/>
        <v>51.747656674820597</v>
      </c>
      <c r="AK68" s="6" t="s">
        <v>336</v>
      </c>
      <c r="AL68" s="6" t="s">
        <v>337</v>
      </c>
      <c r="AM68" s="77">
        <f t="shared" si="40"/>
        <v>16680</v>
      </c>
      <c r="AN68" s="76" t="s">
        <v>339</v>
      </c>
      <c r="AO68" s="6" t="str">
        <f t="shared" si="21"/>
        <v>@((((51.7476566748206+2.44852)*16680/65540751.1074742)))</v>
      </c>
    </row>
    <row r="69" spans="1:41" s="6" customFormat="1" ht="13.5" x14ac:dyDescent="0.2">
      <c r="A69" s="6" t="s">
        <v>155</v>
      </c>
      <c r="B69" s="34">
        <v>86</v>
      </c>
      <c r="C69" s="33" t="s">
        <v>21</v>
      </c>
      <c r="D69" s="24">
        <f>VLOOKUP(B69,'Participaciones  Tabla I'!A$5:C$110,3)</f>
        <v>2133</v>
      </c>
      <c r="E69" s="32">
        <f t="shared" ref="E69:E84" si="41">D69/$D$86</f>
        <v>1.8513841114267636E-3</v>
      </c>
      <c r="F69" s="32">
        <f t="shared" ref="F69:F84" si="42">E69*0.64</f>
        <v>1.1848858313131287E-3</v>
      </c>
      <c r="G69" s="28">
        <v>0</v>
      </c>
      <c r="H69" s="28">
        <v>0</v>
      </c>
      <c r="I69" s="28">
        <f t="shared" ref="I69:I84" si="43">G69+H69</f>
        <v>0</v>
      </c>
      <c r="J69" s="62">
        <f t="shared" ref="J69:J84" si="44">I69/$I$86</f>
        <v>0</v>
      </c>
      <c r="K69" s="31">
        <f t="shared" ref="K69:K84" si="45">J69*0.33</f>
        <v>0</v>
      </c>
      <c r="L69" s="29">
        <v>20790</v>
      </c>
      <c r="M69" s="29">
        <v>0</v>
      </c>
      <c r="N69" s="28">
        <f t="shared" ref="N69:N84" si="46">L69+M69</f>
        <v>20790</v>
      </c>
      <c r="O69" s="36">
        <f t="shared" ref="O69:O84" si="47">N69/$N$86</f>
        <v>1.5785497405291173E-4</v>
      </c>
      <c r="P69" s="60">
        <f t="shared" ref="P69:P84" si="48">O69*0.33</f>
        <v>5.2092141437460873E-5</v>
      </c>
      <c r="Q69" s="41">
        <f>VLOOKUP(B69,'Participaciones  Tabla I'!$A$5:$T$110,16,FALSE)</f>
        <v>11842</v>
      </c>
      <c r="R69" s="41">
        <f>VLOOKUP(B69,'Participaciones  Tabla I'!$A$5:$T$110,17,FALSE)</f>
        <v>0</v>
      </c>
      <c r="S69" s="28">
        <f t="shared" ref="S69:S84" si="49">Q69+R69</f>
        <v>11842</v>
      </c>
      <c r="T69" s="26">
        <f t="shared" ref="T69:T84" si="50">S69/$S$86</f>
        <v>9.1834513602530136E-5</v>
      </c>
      <c r="U69" s="26">
        <f t="shared" ref="U69:U84" si="51">T69*0.34</f>
        <v>3.1223734624860247E-5</v>
      </c>
      <c r="V69" s="26">
        <f t="shared" ref="V69:V84" si="52">K69+P69+U69</f>
        <v>8.3315876062321114E-5</v>
      </c>
      <c r="W69" s="27">
        <f t="shared" ref="W69:W84" si="53">V69*0.045</f>
        <v>3.7492144228044501E-6</v>
      </c>
      <c r="X69" s="26">
        <f t="shared" ref="X69:X84" si="54">T69*0.02</f>
        <v>1.8366902720506028E-6</v>
      </c>
      <c r="Y69" s="25">
        <f>VLOOKUP(B69,'Participaciones  Tabla I'!$A$5:$X$110,24,FALSE)</f>
        <v>50.617111523905002</v>
      </c>
      <c r="Z69" s="24">
        <f t="shared" si="18"/>
        <v>4033.819883000745</v>
      </c>
      <c r="AA69" s="37">
        <f t="shared" si="19"/>
        <v>2.6350565246717962E-3</v>
      </c>
      <c r="AB69" s="23">
        <f t="shared" ref="AB69:AB83" si="55">AA69*0.025</f>
        <v>6.5876413116794914E-5</v>
      </c>
      <c r="AC69" s="23">
        <f t="shared" ref="AC69:AC84" si="56">0.27/80</f>
        <v>3.3750000000000004E-3</v>
      </c>
      <c r="AD69" s="82">
        <f t="shared" ref="AD69:AD84" si="57">F69+W69+X69+AB69+AC69</f>
        <v>4.6313481491247789E-3</v>
      </c>
      <c r="AE69" s="80"/>
      <c r="AF69" s="80"/>
      <c r="AG69" s="80"/>
      <c r="AH69" s="6" t="s">
        <v>340</v>
      </c>
      <c r="AI69" s="6" t="s">
        <v>338</v>
      </c>
      <c r="AJ69" s="6">
        <f t="shared" ref="AJ69:AJ84" si="58">Y69</f>
        <v>50.617111523905002</v>
      </c>
      <c r="AK69" s="6" t="s">
        <v>336</v>
      </c>
      <c r="AL69" s="6" t="s">
        <v>337</v>
      </c>
      <c r="AM69" s="77">
        <f t="shared" ref="AM69:AM84" si="59">D69</f>
        <v>2133</v>
      </c>
      <c r="AN69" s="76" t="s">
        <v>339</v>
      </c>
      <c r="AO69" s="6" t="str">
        <f t="shared" si="21"/>
        <v>@((((50.617111523905+2.44852)*2133/65540751.1074742)))</v>
      </c>
    </row>
    <row r="70" spans="1:41" s="6" customFormat="1" ht="13.5" x14ac:dyDescent="0.2">
      <c r="A70" s="6" t="s">
        <v>154</v>
      </c>
      <c r="B70" s="34">
        <v>87</v>
      </c>
      <c r="C70" s="33" t="s">
        <v>20</v>
      </c>
      <c r="D70" s="24">
        <f>VLOOKUP(B70,'Participaciones  Tabla I'!A$5:C$110,3)</f>
        <v>5464</v>
      </c>
      <c r="E70" s="32">
        <f t="shared" si="41"/>
        <v>4.7425985864209264E-3</v>
      </c>
      <c r="F70" s="32">
        <f t="shared" si="42"/>
        <v>3.035263095309393E-3</v>
      </c>
      <c r="G70" s="28">
        <v>21944</v>
      </c>
      <c r="H70" s="28">
        <v>1960</v>
      </c>
      <c r="I70" s="28">
        <f t="shared" si="43"/>
        <v>23904</v>
      </c>
      <c r="J70" s="62">
        <f t="shared" si="44"/>
        <v>2.128517141112424E-4</v>
      </c>
      <c r="K70" s="31">
        <f t="shared" si="45"/>
        <v>7.0241065656710002E-5</v>
      </c>
      <c r="L70" s="29">
        <v>0</v>
      </c>
      <c r="M70" s="29">
        <v>0</v>
      </c>
      <c r="N70" s="28">
        <f t="shared" si="46"/>
        <v>0</v>
      </c>
      <c r="O70" s="36">
        <f t="shared" si="47"/>
        <v>0</v>
      </c>
      <c r="P70" s="60">
        <f t="shared" si="48"/>
        <v>0</v>
      </c>
      <c r="Q70" s="41">
        <f>VLOOKUP(B70,'Participaciones  Tabla I'!$A$5:$T$110,16,FALSE)</f>
        <v>0</v>
      </c>
      <c r="R70" s="41">
        <f>VLOOKUP(B70,'Participaciones  Tabla I'!$A$5:$T$110,17,FALSE)</f>
        <v>0</v>
      </c>
      <c r="S70" s="28">
        <f t="shared" si="49"/>
        <v>0</v>
      </c>
      <c r="T70" s="26">
        <f t="shared" si="50"/>
        <v>0</v>
      </c>
      <c r="U70" s="26">
        <f t="shared" si="51"/>
        <v>0</v>
      </c>
      <c r="V70" s="26">
        <f t="shared" si="52"/>
        <v>7.0241065656710002E-5</v>
      </c>
      <c r="W70" s="27">
        <f t="shared" si="53"/>
        <v>3.1608479545519499E-6</v>
      </c>
      <c r="X70" s="26">
        <f t="shared" si="54"/>
        <v>0</v>
      </c>
      <c r="Y70" s="25">
        <f>VLOOKUP(B70,'Participaciones  Tabla I'!$A$5:$X$110,24,FALSE)</f>
        <v>51.139743750078402</v>
      </c>
      <c r="Z70" s="24">
        <f t="shared" ref="Z70:Z84" si="60">D70*(9.261-0.1456*Y70)</f>
        <v>9917.4512857776226</v>
      </c>
      <c r="AA70" s="37">
        <f t="shared" ref="AA70:AA84" si="61">Z70/$Z$86</f>
        <v>6.4784857719682653E-3</v>
      </c>
      <c r="AB70" s="23">
        <f t="shared" si="55"/>
        <v>1.6196214429920665E-4</v>
      </c>
      <c r="AC70" s="23">
        <f t="shared" si="56"/>
        <v>3.3750000000000004E-3</v>
      </c>
      <c r="AD70" s="82">
        <f t="shared" si="57"/>
        <v>6.5753860875631519E-3</v>
      </c>
      <c r="AE70" s="80"/>
      <c r="AF70" s="80"/>
      <c r="AG70" s="80"/>
      <c r="AH70" s="6" t="s">
        <v>340</v>
      </c>
      <c r="AI70" s="6" t="s">
        <v>338</v>
      </c>
      <c r="AJ70" s="6">
        <f t="shared" si="58"/>
        <v>51.139743750078402</v>
      </c>
      <c r="AK70" s="6" t="s">
        <v>336</v>
      </c>
      <c r="AL70" s="6" t="s">
        <v>337</v>
      </c>
      <c r="AM70" s="77">
        <f t="shared" si="59"/>
        <v>5464</v>
      </c>
      <c r="AN70" s="76" t="s">
        <v>339</v>
      </c>
      <c r="AO70" s="6" t="str">
        <f t="shared" ref="AO70:AO84" si="62">CONCATENATE(AH70,AI70,AJ70,AK70,AL70,AM70,AN70)</f>
        <v>@((((51.1397437500784+2.44852)*5464/65540751.1074742)))</v>
      </c>
    </row>
    <row r="71" spans="1:41" s="6" customFormat="1" ht="13.5" x14ac:dyDescent="0.2">
      <c r="A71" s="6" t="s">
        <v>153</v>
      </c>
      <c r="B71" s="34">
        <v>88</v>
      </c>
      <c r="C71" s="35" t="s">
        <v>19</v>
      </c>
      <c r="D71" s="24">
        <f>VLOOKUP(B71,'Participaciones  Tabla I'!A$5:C$110,3)</f>
        <v>1917</v>
      </c>
      <c r="E71" s="32">
        <f t="shared" si="41"/>
        <v>1.6639021760924077E-3</v>
      </c>
      <c r="F71" s="32">
        <f t="shared" si="42"/>
        <v>1.064897392699141E-3</v>
      </c>
      <c r="G71" s="28">
        <v>0</v>
      </c>
      <c r="H71" s="28">
        <v>0</v>
      </c>
      <c r="I71" s="28">
        <f t="shared" si="43"/>
        <v>0</v>
      </c>
      <c r="J71" s="62">
        <f t="shared" si="44"/>
        <v>0</v>
      </c>
      <c r="K71" s="31">
        <f t="shared" si="45"/>
        <v>0</v>
      </c>
      <c r="L71" s="29">
        <v>0</v>
      </c>
      <c r="M71" s="29">
        <v>0</v>
      </c>
      <c r="N71" s="28">
        <f t="shared" si="46"/>
        <v>0</v>
      </c>
      <c r="O71" s="36">
        <f t="shared" si="47"/>
        <v>0</v>
      </c>
      <c r="P71" s="60">
        <f t="shared" si="48"/>
        <v>0</v>
      </c>
      <c r="Q71" s="41">
        <f>VLOOKUP(B71,'Participaciones  Tabla I'!$A$5:$T$110,16,FALSE)</f>
        <v>8760</v>
      </c>
      <c r="R71" s="41">
        <f>VLOOKUP(B71,'Participaciones  Tabla I'!$A$5:$T$110,17,FALSE)</f>
        <v>0</v>
      </c>
      <c r="S71" s="28">
        <f t="shared" si="49"/>
        <v>8760</v>
      </c>
      <c r="T71" s="26">
        <f t="shared" si="50"/>
        <v>6.7933654716953559E-5</v>
      </c>
      <c r="U71" s="26">
        <f t="shared" si="51"/>
        <v>2.3097442603764212E-5</v>
      </c>
      <c r="V71" s="26">
        <f t="shared" si="52"/>
        <v>2.3097442603764212E-5</v>
      </c>
      <c r="W71" s="27">
        <f t="shared" si="53"/>
        <v>1.0393849171693894E-6</v>
      </c>
      <c r="X71" s="26">
        <f t="shared" si="54"/>
        <v>1.3586730943390711E-6</v>
      </c>
      <c r="Y71" s="25">
        <f>VLOOKUP(B71,'Participaciones  Tabla I'!$A$5:$X$110,24,FALSE)</f>
        <v>52.540547336063703</v>
      </c>
      <c r="Z71" s="24">
        <f t="shared" si="60"/>
        <v>3088.4716221851104</v>
      </c>
      <c r="AA71" s="37">
        <f t="shared" si="61"/>
        <v>2.0175162836592771E-3</v>
      </c>
      <c r="AB71" s="23">
        <f t="shared" si="55"/>
        <v>5.0437907091481929E-5</v>
      </c>
      <c r="AC71" s="23">
        <f t="shared" si="56"/>
        <v>3.3750000000000004E-3</v>
      </c>
      <c r="AD71" s="82">
        <f t="shared" si="57"/>
        <v>4.4927333578021322E-3</v>
      </c>
      <c r="AE71" s="80"/>
      <c r="AF71" s="80"/>
      <c r="AG71" s="80"/>
      <c r="AH71" s="6" t="s">
        <v>340</v>
      </c>
      <c r="AI71" s="6" t="s">
        <v>338</v>
      </c>
      <c r="AJ71" s="6">
        <f t="shared" si="58"/>
        <v>52.540547336063703</v>
      </c>
      <c r="AK71" s="6" t="s">
        <v>336</v>
      </c>
      <c r="AL71" s="6" t="s">
        <v>337</v>
      </c>
      <c r="AM71" s="77">
        <f t="shared" si="59"/>
        <v>1917</v>
      </c>
      <c r="AN71" s="76" t="s">
        <v>339</v>
      </c>
      <c r="AO71" s="6" t="str">
        <f t="shared" si="62"/>
        <v>@((((52.5405473360637+2.44852)*1917/65540751.1074742)))</v>
      </c>
    </row>
    <row r="72" spans="1:41" s="6" customFormat="1" ht="13.5" x14ac:dyDescent="0.2">
      <c r="A72" s="6" t="s">
        <v>152</v>
      </c>
      <c r="B72" s="34">
        <v>89</v>
      </c>
      <c r="C72" s="33" t="s">
        <v>18</v>
      </c>
      <c r="D72" s="24">
        <f>VLOOKUP(B72,'Participaciones  Tabla I'!A$5:C$110,3)</f>
        <v>40495</v>
      </c>
      <c r="E72" s="32">
        <f t="shared" si="41"/>
        <v>3.5148523015577492E-2</v>
      </c>
      <c r="F72" s="32">
        <f t="shared" si="42"/>
        <v>2.2495054729969596E-2</v>
      </c>
      <c r="G72" s="28">
        <v>482491</v>
      </c>
      <c r="H72" s="28">
        <v>1501381.4</v>
      </c>
      <c r="I72" s="28">
        <f t="shared" si="43"/>
        <v>1983872.4</v>
      </c>
      <c r="J72" s="62">
        <f t="shared" si="44"/>
        <v>1.7665271122740307E-2</v>
      </c>
      <c r="K72" s="31">
        <f t="shared" si="45"/>
        <v>5.8295394705043021E-3</v>
      </c>
      <c r="L72" s="29">
        <v>812930.5</v>
      </c>
      <c r="M72" s="29">
        <v>1774445.28</v>
      </c>
      <c r="N72" s="28">
        <f t="shared" si="46"/>
        <v>2587375.7800000003</v>
      </c>
      <c r="O72" s="36">
        <f t="shared" si="47"/>
        <v>1.9645509216788471E-2</v>
      </c>
      <c r="P72" s="60">
        <f t="shared" si="48"/>
        <v>6.4830180415401959E-3</v>
      </c>
      <c r="Q72" s="41">
        <f>VLOOKUP(B72,'Participaciones  Tabla I'!$A$5:$T$110,16,FALSE)</f>
        <v>1030117.99</v>
      </c>
      <c r="R72" s="41">
        <f>VLOOKUP(B72,'Participaciones  Tabla I'!$A$5:$T$110,17,FALSE)</f>
        <v>1543070.79</v>
      </c>
      <c r="S72" s="28">
        <f t="shared" si="49"/>
        <v>2573188.7800000003</v>
      </c>
      <c r="T72" s="26">
        <f t="shared" si="50"/>
        <v>1.9955036313020431E-2</v>
      </c>
      <c r="U72" s="26">
        <f t="shared" si="51"/>
        <v>6.7847123464269471E-3</v>
      </c>
      <c r="V72" s="26">
        <f t="shared" si="52"/>
        <v>1.9097269858471447E-2</v>
      </c>
      <c r="W72" s="27">
        <f t="shared" si="53"/>
        <v>8.5937714363121503E-4</v>
      </c>
      <c r="X72" s="26">
        <f t="shared" si="54"/>
        <v>3.9910072626040863E-4</v>
      </c>
      <c r="Y72" s="25">
        <f>VLOOKUP(B72,'Participaciones  Tabla I'!$A$5:$X$110,24,FALSE)</f>
        <v>56.026230148359701</v>
      </c>
      <c r="Z72" s="24">
        <f t="shared" si="60"/>
        <v>44689.508156700453</v>
      </c>
      <c r="AA72" s="37">
        <f t="shared" si="61"/>
        <v>2.9193018892327484E-2</v>
      </c>
      <c r="AB72" s="23">
        <f t="shared" si="55"/>
        <v>7.2982547230818716E-4</v>
      </c>
      <c r="AC72" s="23">
        <f t="shared" si="56"/>
        <v>3.3750000000000004E-3</v>
      </c>
      <c r="AD72" s="82">
        <f t="shared" si="57"/>
        <v>2.7858358072169406E-2</v>
      </c>
      <c r="AE72" s="80"/>
      <c r="AF72" s="80"/>
      <c r="AG72" s="80"/>
      <c r="AH72" s="6" t="s">
        <v>340</v>
      </c>
      <c r="AI72" s="6" t="s">
        <v>338</v>
      </c>
      <c r="AJ72" s="6">
        <f t="shared" si="58"/>
        <v>56.026230148359701</v>
      </c>
      <c r="AK72" s="6" t="s">
        <v>336</v>
      </c>
      <c r="AL72" s="6" t="s">
        <v>337</v>
      </c>
      <c r="AM72" s="77">
        <f t="shared" si="59"/>
        <v>40495</v>
      </c>
      <c r="AN72" s="76" t="s">
        <v>339</v>
      </c>
      <c r="AO72" s="6" t="str">
        <f t="shared" si="62"/>
        <v>@((((56.0262301483597+2.44852)*40495/65540751.1074742)))</v>
      </c>
    </row>
    <row r="73" spans="1:41" s="6" customFormat="1" ht="13.5" x14ac:dyDescent="0.2">
      <c r="A73" s="6" t="s">
        <v>151</v>
      </c>
      <c r="B73" s="34">
        <v>90</v>
      </c>
      <c r="C73" s="33" t="s">
        <v>17</v>
      </c>
      <c r="D73" s="24">
        <f>VLOOKUP(B73,'Participaciones  Tabla I'!A$5:C$110,3)</f>
        <v>7503</v>
      </c>
      <c r="E73" s="32">
        <f t="shared" si="41"/>
        <v>6.5123933371003312E-3</v>
      </c>
      <c r="F73" s="32">
        <f t="shared" si="42"/>
        <v>4.1679317357442118E-3</v>
      </c>
      <c r="G73" s="28">
        <v>771.06</v>
      </c>
      <c r="H73" s="28">
        <v>242</v>
      </c>
      <c r="I73" s="28">
        <f t="shared" si="43"/>
        <v>1013.06</v>
      </c>
      <c r="J73" s="62">
        <f t="shared" si="44"/>
        <v>9.0207311536786815E-6</v>
      </c>
      <c r="K73" s="31">
        <f t="shared" si="45"/>
        <v>2.9768412807139652E-6</v>
      </c>
      <c r="L73" s="29">
        <v>8331.5</v>
      </c>
      <c r="M73" s="29">
        <v>1705</v>
      </c>
      <c r="N73" s="28">
        <f t="shared" si="46"/>
        <v>10036.5</v>
      </c>
      <c r="O73" s="36">
        <f t="shared" si="47"/>
        <v>7.6205456810103355E-5</v>
      </c>
      <c r="P73" s="60">
        <f t="shared" si="48"/>
        <v>2.514780074733411E-5</v>
      </c>
      <c r="Q73" s="41">
        <f>VLOOKUP(B73,'Participaciones  Tabla I'!$A$5:$T$110,16,FALSE)</f>
        <v>49357.5</v>
      </c>
      <c r="R73" s="41">
        <f>VLOOKUP(B73,'Participaciones  Tabla I'!$A$5:$T$110,17,FALSE)</f>
        <v>6823</v>
      </c>
      <c r="S73" s="28">
        <f t="shared" si="49"/>
        <v>56180.5</v>
      </c>
      <c r="T73" s="26">
        <f t="shared" si="50"/>
        <v>4.3567884575637091E-4</v>
      </c>
      <c r="U73" s="26">
        <f t="shared" si="51"/>
        <v>1.4813080755716611E-4</v>
      </c>
      <c r="V73" s="26">
        <f t="shared" si="52"/>
        <v>1.7625544958521419E-4</v>
      </c>
      <c r="W73" s="27">
        <f t="shared" si="53"/>
        <v>7.9314952313346385E-6</v>
      </c>
      <c r="X73" s="26">
        <f t="shared" si="54"/>
        <v>8.7135769151274184E-6</v>
      </c>
      <c r="Y73" s="25">
        <f>VLOOKUP(B73,'Participaciones  Tabla I'!$A$5:$X$110,24,FALSE)</f>
        <v>51.884072562114902</v>
      </c>
      <c r="Z73" s="24">
        <f t="shared" si="60"/>
        <v>12805.212799275389</v>
      </c>
      <c r="AA73" s="37">
        <f t="shared" si="61"/>
        <v>8.3648899839921728E-3</v>
      </c>
      <c r="AB73" s="23">
        <f t="shared" si="55"/>
        <v>2.0912224959980432E-4</v>
      </c>
      <c r="AC73" s="23">
        <f t="shared" si="56"/>
        <v>3.3750000000000004E-3</v>
      </c>
      <c r="AD73" s="82">
        <f t="shared" si="57"/>
        <v>7.7686990574904781E-3</v>
      </c>
      <c r="AE73" s="80"/>
      <c r="AF73" s="80"/>
      <c r="AG73" s="80"/>
      <c r="AH73" s="6" t="s">
        <v>340</v>
      </c>
      <c r="AI73" s="6" t="s">
        <v>338</v>
      </c>
      <c r="AJ73" s="6">
        <f t="shared" si="58"/>
        <v>51.884072562114902</v>
      </c>
      <c r="AK73" s="6" t="s">
        <v>336</v>
      </c>
      <c r="AL73" s="6" t="s">
        <v>337</v>
      </c>
      <c r="AM73" s="77">
        <f t="shared" si="59"/>
        <v>7503</v>
      </c>
      <c r="AN73" s="76" t="s">
        <v>339</v>
      </c>
      <c r="AO73" s="6" t="str">
        <f t="shared" si="62"/>
        <v>@((((51.8840725621149+2.44852)*7503/65540751.1074742)))</v>
      </c>
    </row>
    <row r="74" spans="1:41" s="6" customFormat="1" ht="13.5" x14ac:dyDescent="0.2">
      <c r="A74" s="6" t="s">
        <v>150</v>
      </c>
      <c r="B74" s="34">
        <v>92</v>
      </c>
      <c r="C74" s="33" t="s">
        <v>15</v>
      </c>
      <c r="D74" s="24">
        <f>VLOOKUP(B74,'Participaciones  Tabla I'!A$5:C$110,3)</f>
        <v>7888</v>
      </c>
      <c r="E74" s="32">
        <f t="shared" si="41"/>
        <v>6.846562527395364E-3</v>
      </c>
      <c r="F74" s="32">
        <f t="shared" si="42"/>
        <v>4.3818000175330331E-3</v>
      </c>
      <c r="G74" s="28">
        <v>490</v>
      </c>
      <c r="H74" s="28">
        <v>0</v>
      </c>
      <c r="I74" s="28">
        <f t="shared" si="43"/>
        <v>490</v>
      </c>
      <c r="J74" s="62">
        <f t="shared" si="44"/>
        <v>4.3631751972267725E-6</v>
      </c>
      <c r="K74" s="31">
        <f t="shared" si="45"/>
        <v>1.4398478150848349E-6</v>
      </c>
      <c r="L74" s="29">
        <v>11104.63</v>
      </c>
      <c r="M74" s="29">
        <v>0</v>
      </c>
      <c r="N74" s="28">
        <f t="shared" si="46"/>
        <v>11104.63</v>
      </c>
      <c r="O74" s="36">
        <f t="shared" si="47"/>
        <v>8.4315588288464893E-5</v>
      </c>
      <c r="P74" s="60">
        <f t="shared" si="48"/>
        <v>2.7824144135193415E-5</v>
      </c>
      <c r="Q74" s="41">
        <f>VLOOKUP(B74,'Participaciones  Tabla I'!$A$5:$T$110,16,FALSE)</f>
        <v>13828.33</v>
      </c>
      <c r="R74" s="41">
        <f>VLOOKUP(B74,'Participaciones  Tabla I'!$A$5:$T$110,17,FALSE)</f>
        <v>0</v>
      </c>
      <c r="S74" s="28">
        <f t="shared" si="49"/>
        <v>13828.33</v>
      </c>
      <c r="T74" s="26">
        <f t="shared" si="50"/>
        <v>1.0723846980959936E-4</v>
      </c>
      <c r="U74" s="26">
        <f t="shared" si="51"/>
        <v>3.6461079735263783E-5</v>
      </c>
      <c r="V74" s="26">
        <f t="shared" si="52"/>
        <v>6.5725071685542036E-5</v>
      </c>
      <c r="W74" s="27">
        <f t="shared" si="53"/>
        <v>2.9576282258493916E-6</v>
      </c>
      <c r="X74" s="26">
        <f t="shared" si="54"/>
        <v>2.1447693961919874E-6</v>
      </c>
      <c r="Y74" s="25">
        <f>VLOOKUP(B74,'Participaciones  Tabla I'!$A$5:$X$110,24,FALSE)</f>
        <v>48.945772326207702</v>
      </c>
      <c r="Z74" s="24">
        <f t="shared" si="60"/>
        <v>16836.900892911191</v>
      </c>
      <c r="AA74" s="37">
        <f t="shared" si="61"/>
        <v>1.0998553936452457E-2</v>
      </c>
      <c r="AB74" s="23">
        <f t="shared" si="55"/>
        <v>2.7496384841131145E-4</v>
      </c>
      <c r="AC74" s="23">
        <f t="shared" si="56"/>
        <v>3.3750000000000004E-3</v>
      </c>
      <c r="AD74" s="82">
        <f t="shared" si="57"/>
        <v>8.0368662635663859E-3</v>
      </c>
      <c r="AE74" s="80"/>
      <c r="AF74" s="80"/>
      <c r="AG74" s="80"/>
      <c r="AH74" s="6" t="s">
        <v>340</v>
      </c>
      <c r="AI74" s="6" t="s">
        <v>338</v>
      </c>
      <c r="AJ74" s="6">
        <f t="shared" si="58"/>
        <v>48.945772326207702</v>
      </c>
      <c r="AK74" s="6" t="s">
        <v>336</v>
      </c>
      <c r="AL74" s="6" t="s">
        <v>337</v>
      </c>
      <c r="AM74" s="77">
        <f t="shared" si="59"/>
        <v>7888</v>
      </c>
      <c r="AN74" s="76" t="s">
        <v>339</v>
      </c>
      <c r="AO74" s="6" t="str">
        <f t="shared" si="62"/>
        <v>@((((48.9457723262077+2.44852)*7888/65540751.1074742)))</v>
      </c>
    </row>
    <row r="75" spans="1:41" s="6" customFormat="1" ht="13.5" x14ac:dyDescent="0.2">
      <c r="A75" s="6" t="s">
        <v>149</v>
      </c>
      <c r="B75" s="34">
        <v>95</v>
      </c>
      <c r="C75" s="33" t="s">
        <v>12</v>
      </c>
      <c r="D75" s="24">
        <f>VLOOKUP(B75,'Participaciones  Tabla I'!A$5:C$110,3)</f>
        <v>5690</v>
      </c>
      <c r="E75" s="32">
        <f t="shared" si="41"/>
        <v>4.9387602409837247E-3</v>
      </c>
      <c r="F75" s="32">
        <f t="shared" si="42"/>
        <v>3.160806554229584E-3</v>
      </c>
      <c r="G75" s="28">
        <v>94773</v>
      </c>
      <c r="H75" s="28">
        <v>11605</v>
      </c>
      <c r="I75" s="28">
        <f t="shared" si="43"/>
        <v>106378</v>
      </c>
      <c r="J75" s="62">
        <f t="shared" si="44"/>
        <v>9.4723643087875429E-4</v>
      </c>
      <c r="K75" s="31">
        <f t="shared" si="45"/>
        <v>3.1258802218998892E-4</v>
      </c>
      <c r="L75" s="29">
        <v>453273.54</v>
      </c>
      <c r="M75" s="29">
        <v>34010</v>
      </c>
      <c r="N75" s="28">
        <f t="shared" si="46"/>
        <v>487283.54</v>
      </c>
      <c r="O75" s="36">
        <f t="shared" si="47"/>
        <v>3.6998619799476179E-3</v>
      </c>
      <c r="P75" s="60">
        <f t="shared" si="48"/>
        <v>1.220954453382714E-3</v>
      </c>
      <c r="Q75" s="41">
        <f>VLOOKUP(B75,'Participaciones  Tabla I'!$A$5:$T$110,16,FALSE)</f>
        <v>80482</v>
      </c>
      <c r="R75" s="41">
        <f>VLOOKUP(B75,'Participaciones  Tabla I'!$A$5:$T$110,17,FALSE)</f>
        <v>17660</v>
      </c>
      <c r="S75" s="28">
        <f t="shared" si="49"/>
        <v>98142</v>
      </c>
      <c r="T75" s="26">
        <f t="shared" si="50"/>
        <v>7.6108958233233519E-4</v>
      </c>
      <c r="U75" s="26">
        <f t="shared" si="51"/>
        <v>2.5877045799299397E-4</v>
      </c>
      <c r="V75" s="26">
        <f t="shared" si="52"/>
        <v>1.7923129335656969E-3</v>
      </c>
      <c r="W75" s="27">
        <f t="shared" si="53"/>
        <v>8.0654082010456359E-5</v>
      </c>
      <c r="X75" s="26">
        <f t="shared" si="54"/>
        <v>1.5221791646646705E-5</v>
      </c>
      <c r="Y75" s="25">
        <f>VLOOKUP(B75,'Participaciones  Tabla I'!$A$5:$X$110,24,FALSE)</f>
        <v>55.0001326669543</v>
      </c>
      <c r="Z75" s="24">
        <f t="shared" si="60"/>
        <v>7129.4600902043667</v>
      </c>
      <c r="AA75" s="37">
        <f t="shared" si="61"/>
        <v>4.6572556219602332E-3</v>
      </c>
      <c r="AB75" s="23">
        <f t="shared" si="55"/>
        <v>1.1643139054900584E-4</v>
      </c>
      <c r="AC75" s="23">
        <f t="shared" si="56"/>
        <v>3.3750000000000004E-3</v>
      </c>
      <c r="AD75" s="82">
        <f t="shared" si="57"/>
        <v>6.7481138184356934E-3</v>
      </c>
      <c r="AE75" s="80"/>
      <c r="AF75" s="80"/>
      <c r="AG75" s="80"/>
      <c r="AH75" s="6" t="s">
        <v>340</v>
      </c>
      <c r="AI75" s="6" t="s">
        <v>338</v>
      </c>
      <c r="AJ75" s="6">
        <f t="shared" si="58"/>
        <v>55.0001326669543</v>
      </c>
      <c r="AK75" s="6" t="s">
        <v>336</v>
      </c>
      <c r="AL75" s="6" t="s">
        <v>337</v>
      </c>
      <c r="AM75" s="77">
        <f t="shared" si="59"/>
        <v>5690</v>
      </c>
      <c r="AN75" s="76" t="s">
        <v>339</v>
      </c>
      <c r="AO75" s="6" t="str">
        <f t="shared" si="62"/>
        <v>@((((55.0001326669543+2.44852)*5690/65540751.1074742)))</v>
      </c>
    </row>
    <row r="76" spans="1:41" s="6" customFormat="1" ht="13.5" x14ac:dyDescent="0.2">
      <c r="A76" s="6" t="s">
        <v>148</v>
      </c>
      <c r="B76" s="34">
        <v>96</v>
      </c>
      <c r="C76" s="33" t="s">
        <v>11</v>
      </c>
      <c r="D76" s="24">
        <f>VLOOKUP(B76,'Participaciones  Tabla I'!A$5:C$110,3)</f>
        <v>80672</v>
      </c>
      <c r="E76" s="32">
        <f t="shared" si="41"/>
        <v>7.0021030959690519E-2</v>
      </c>
      <c r="F76" s="32">
        <f t="shared" si="42"/>
        <v>4.4813459814201935E-2</v>
      </c>
      <c r="G76" s="28">
        <v>2105104.25</v>
      </c>
      <c r="H76" s="28">
        <v>5144332</v>
      </c>
      <c r="I76" s="28">
        <f t="shared" si="43"/>
        <v>7249436.25</v>
      </c>
      <c r="J76" s="62">
        <f t="shared" si="44"/>
        <v>6.4552164163013598E-2</v>
      </c>
      <c r="K76" s="31">
        <f t="shared" si="45"/>
        <v>2.1302214173794489E-2</v>
      </c>
      <c r="L76" s="29">
        <v>2788609.47</v>
      </c>
      <c r="M76" s="29">
        <v>7964458.7000000002</v>
      </c>
      <c r="N76" s="28">
        <f t="shared" si="46"/>
        <v>10753068.17</v>
      </c>
      <c r="O76" s="36">
        <f t="shared" si="47"/>
        <v>8.1646238430232859E-2</v>
      </c>
      <c r="P76" s="60">
        <f t="shared" si="48"/>
        <v>2.6943258681976844E-2</v>
      </c>
      <c r="Q76" s="41">
        <f>VLOOKUP(B76,'Participaciones  Tabla I'!$A$5:$T$110,16,FALSE)</f>
        <v>3261751.03</v>
      </c>
      <c r="R76" s="41">
        <f>VLOOKUP(B76,'Participaciones  Tabla I'!$A$5:$T$110,17,FALSE)</f>
        <v>6571930.9299999997</v>
      </c>
      <c r="S76" s="28">
        <f t="shared" si="49"/>
        <v>9833681.959999999</v>
      </c>
      <c r="T76" s="26">
        <f t="shared" si="50"/>
        <v>7.6260040509928656E-2</v>
      </c>
      <c r="U76" s="26">
        <f t="shared" si="51"/>
        <v>2.5928413773375746E-2</v>
      </c>
      <c r="V76" s="26">
        <f t="shared" si="52"/>
        <v>7.4173886629147076E-2</v>
      </c>
      <c r="W76" s="27">
        <f t="shared" si="53"/>
        <v>3.3378248983116183E-3</v>
      </c>
      <c r="X76" s="26">
        <f t="shared" si="54"/>
        <v>1.5252008101985732E-3</v>
      </c>
      <c r="Y76" s="25">
        <f>VLOOKUP(B76,'Participaciones  Tabla I'!$A$5:$X$110,24,FALSE)</f>
        <v>53.416208398811101</v>
      </c>
      <c r="Z76" s="24">
        <f t="shared" si="60"/>
        <v>119684.98380904166</v>
      </c>
      <c r="AA76" s="37">
        <f t="shared" si="61"/>
        <v>7.818313822595517E-2</v>
      </c>
      <c r="AB76" s="23">
        <f t="shared" si="55"/>
        <v>1.9545784556488795E-3</v>
      </c>
      <c r="AC76" s="23">
        <f t="shared" si="56"/>
        <v>3.3750000000000004E-3</v>
      </c>
      <c r="AD76" s="82">
        <f t="shared" si="57"/>
        <v>5.5006063978361004E-2</v>
      </c>
      <c r="AE76" s="80"/>
      <c r="AF76" s="80"/>
      <c r="AG76" s="80"/>
      <c r="AH76" s="6" t="s">
        <v>340</v>
      </c>
      <c r="AI76" s="6" t="s">
        <v>338</v>
      </c>
      <c r="AJ76" s="6">
        <f t="shared" si="58"/>
        <v>53.416208398811101</v>
      </c>
      <c r="AK76" s="6" t="s">
        <v>336</v>
      </c>
      <c r="AL76" s="6" t="s">
        <v>337</v>
      </c>
      <c r="AM76" s="77">
        <f t="shared" si="59"/>
        <v>80672</v>
      </c>
      <c r="AN76" s="76" t="s">
        <v>339</v>
      </c>
      <c r="AO76" s="6" t="str">
        <f t="shared" si="62"/>
        <v>@((((53.4162083988111+2.44852)*80672/65540751.1074742)))</v>
      </c>
    </row>
    <row r="77" spans="1:41" s="6" customFormat="1" ht="13.5" x14ac:dyDescent="0.2">
      <c r="A77" s="6" t="s">
        <v>147</v>
      </c>
      <c r="B77" s="34">
        <v>97</v>
      </c>
      <c r="C77" s="33" t="s">
        <v>10</v>
      </c>
      <c r="D77" s="24">
        <f>VLOOKUP(B77,'Participaciones  Tabla I'!A$5:C$110,3)</f>
        <v>3684</v>
      </c>
      <c r="E77" s="32">
        <f t="shared" si="41"/>
        <v>3.1976085637581797E-3</v>
      </c>
      <c r="F77" s="32">
        <f t="shared" si="42"/>
        <v>2.046469480805235E-3</v>
      </c>
      <c r="G77" s="28">
        <v>9525.02</v>
      </c>
      <c r="H77" s="28">
        <v>580</v>
      </c>
      <c r="I77" s="28">
        <f t="shared" si="43"/>
        <v>10105.02</v>
      </c>
      <c r="J77" s="62">
        <f t="shared" si="44"/>
        <v>8.9979535982613232E-5</v>
      </c>
      <c r="K77" s="31">
        <f t="shared" si="45"/>
        <v>2.9693246874262368E-5</v>
      </c>
      <c r="L77" s="29">
        <v>47510</v>
      </c>
      <c r="M77" s="29">
        <v>4350</v>
      </c>
      <c r="N77" s="28">
        <f t="shared" si="46"/>
        <v>51860</v>
      </c>
      <c r="O77" s="36">
        <f t="shared" si="47"/>
        <v>3.9376425947013001E-4</v>
      </c>
      <c r="P77" s="60">
        <f t="shared" si="48"/>
        <v>1.2994220562514291E-4</v>
      </c>
      <c r="Q77" s="41">
        <f>VLOOKUP(B77,'Participaciones  Tabla I'!$A$5:$T$110,16,FALSE)</f>
        <v>49600</v>
      </c>
      <c r="R77" s="41">
        <f>VLOOKUP(B77,'Participaciones  Tabla I'!$A$5:$T$110,17,FALSE)</f>
        <v>0</v>
      </c>
      <c r="S77" s="28">
        <f t="shared" si="49"/>
        <v>49600</v>
      </c>
      <c r="T77" s="26">
        <f t="shared" si="50"/>
        <v>3.8464717739279642E-4</v>
      </c>
      <c r="U77" s="26">
        <f t="shared" si="51"/>
        <v>1.307800403135508E-4</v>
      </c>
      <c r="V77" s="26">
        <f t="shared" si="52"/>
        <v>2.9041549281295606E-4</v>
      </c>
      <c r="W77" s="27">
        <f t="shared" si="53"/>
        <v>1.3068697176583023E-5</v>
      </c>
      <c r="X77" s="26">
        <f t="shared" si="54"/>
        <v>7.6929435478559278E-6</v>
      </c>
      <c r="Y77" s="25">
        <f>VLOOKUP(B77,'Participaciones  Tabla I'!$A$5:$X$110,24,FALSE)</f>
        <v>51.540020862115803</v>
      </c>
      <c r="Z77" s="24">
        <f t="shared" si="60"/>
        <v>6471.9515937613551</v>
      </c>
      <c r="AA77" s="37">
        <f t="shared" si="61"/>
        <v>4.2277441157869715E-3</v>
      </c>
      <c r="AB77" s="23">
        <f t="shared" si="55"/>
        <v>1.0569360289467429E-4</v>
      </c>
      <c r="AC77" s="23">
        <f t="shared" si="56"/>
        <v>3.3750000000000004E-3</v>
      </c>
      <c r="AD77" s="82">
        <f t="shared" si="57"/>
        <v>5.5479247244243487E-3</v>
      </c>
      <c r="AE77" s="80"/>
      <c r="AF77" s="80"/>
      <c r="AG77" s="80"/>
      <c r="AH77" s="6" t="s">
        <v>340</v>
      </c>
      <c r="AI77" s="6" t="s">
        <v>338</v>
      </c>
      <c r="AJ77" s="6">
        <f t="shared" si="58"/>
        <v>51.540020862115803</v>
      </c>
      <c r="AK77" s="6" t="s">
        <v>336</v>
      </c>
      <c r="AL77" s="6" t="s">
        <v>337</v>
      </c>
      <c r="AM77" s="77">
        <f t="shared" si="59"/>
        <v>3684</v>
      </c>
      <c r="AN77" s="76" t="s">
        <v>339</v>
      </c>
      <c r="AO77" s="6" t="str">
        <f t="shared" si="62"/>
        <v>@((((51.5400208621158+2.44852)*3684/65540751.1074742)))</v>
      </c>
    </row>
    <row r="78" spans="1:41" s="6" customFormat="1" ht="13.5" x14ac:dyDescent="0.2">
      <c r="A78" s="6" t="s">
        <v>146</v>
      </c>
      <c r="B78" s="34">
        <v>98</v>
      </c>
      <c r="C78" s="33" t="s">
        <v>9</v>
      </c>
      <c r="D78" s="24">
        <f>VLOOKUP(B78,'Participaciones  Tabla I'!A$5:C$110,3)</f>
        <v>15346</v>
      </c>
      <c r="E78" s="32">
        <f t="shared" si="41"/>
        <v>1.3319897127967705E-2</v>
      </c>
      <c r="F78" s="32">
        <f t="shared" si="42"/>
        <v>8.5247341618993316E-3</v>
      </c>
      <c r="G78" s="28">
        <v>9975</v>
      </c>
      <c r="H78" s="28">
        <v>4846</v>
      </c>
      <c r="I78" s="28">
        <f t="shared" si="43"/>
        <v>14821</v>
      </c>
      <c r="J78" s="62">
        <f t="shared" si="44"/>
        <v>1.3197269305734286E-4</v>
      </c>
      <c r="K78" s="31">
        <f t="shared" si="45"/>
        <v>4.3550988708923145E-5</v>
      </c>
      <c r="L78" s="29">
        <v>40558</v>
      </c>
      <c r="M78" s="29">
        <v>36491</v>
      </c>
      <c r="N78" s="28">
        <f t="shared" si="46"/>
        <v>77049</v>
      </c>
      <c r="O78" s="36">
        <f t="shared" si="47"/>
        <v>5.850201008082153E-4</v>
      </c>
      <c r="P78" s="60">
        <f t="shared" si="48"/>
        <v>1.9305663326671106E-4</v>
      </c>
      <c r="Q78" s="41">
        <f>VLOOKUP(B78,'Participaciones  Tabla I'!$A$5:$T$110,16,FALSE)</f>
        <v>25202.3</v>
      </c>
      <c r="R78" s="41">
        <f>VLOOKUP(B78,'Participaciones  Tabla I'!$A$5:$T$110,17,FALSE)</f>
        <v>35748</v>
      </c>
      <c r="S78" s="28">
        <f t="shared" si="49"/>
        <v>60950.3</v>
      </c>
      <c r="T78" s="26">
        <f t="shared" si="50"/>
        <v>4.7266856565008388E-4</v>
      </c>
      <c r="U78" s="26">
        <f t="shared" si="51"/>
        <v>1.6070731232102853E-4</v>
      </c>
      <c r="V78" s="26">
        <f t="shared" si="52"/>
        <v>3.9731493429666273E-4</v>
      </c>
      <c r="W78" s="27">
        <f t="shared" si="53"/>
        <v>1.7879172043349821E-5</v>
      </c>
      <c r="X78" s="26">
        <f t="shared" si="54"/>
        <v>9.4533713130016784E-6</v>
      </c>
      <c r="Y78" s="25">
        <f>VLOOKUP(B78,'Participaciones  Tabla I'!$A$5:$X$110,24,FALSE)</f>
        <v>53.404542909139003</v>
      </c>
      <c r="Z78" s="24">
        <f t="shared" si="60"/>
        <v>22793.391585580961</v>
      </c>
      <c r="AA78" s="37">
        <f t="shared" si="61"/>
        <v>1.4889577858965906E-2</v>
      </c>
      <c r="AB78" s="23">
        <f t="shared" si="55"/>
        <v>3.722394464741477E-4</v>
      </c>
      <c r="AC78" s="23">
        <f t="shared" si="56"/>
        <v>3.3750000000000004E-3</v>
      </c>
      <c r="AD78" s="82">
        <f t="shared" si="57"/>
        <v>1.2299306151729833E-2</v>
      </c>
      <c r="AE78" s="80"/>
      <c r="AF78" s="80"/>
      <c r="AG78" s="80"/>
      <c r="AH78" s="6" t="s">
        <v>340</v>
      </c>
      <c r="AI78" s="6" t="s">
        <v>338</v>
      </c>
      <c r="AJ78" s="6">
        <f t="shared" si="58"/>
        <v>53.404542909139003</v>
      </c>
      <c r="AK78" s="6" t="s">
        <v>336</v>
      </c>
      <c r="AL78" s="6" t="s">
        <v>337</v>
      </c>
      <c r="AM78" s="77">
        <f t="shared" si="59"/>
        <v>15346</v>
      </c>
      <c r="AN78" s="76" t="s">
        <v>339</v>
      </c>
      <c r="AO78" s="6" t="str">
        <f t="shared" si="62"/>
        <v>@((((53.404542909139+2.44852)*15346/65540751.1074742)))</v>
      </c>
    </row>
    <row r="79" spans="1:41" s="6" customFormat="1" ht="13.5" x14ac:dyDescent="0.2">
      <c r="A79" s="6" t="s">
        <v>145</v>
      </c>
      <c r="B79" s="34">
        <v>99</v>
      </c>
      <c r="C79" s="33" t="s">
        <v>8</v>
      </c>
      <c r="D79" s="24">
        <f>VLOOKUP(B79,'Participaciones  Tabla I'!A$5:C$110,3)</f>
        <v>4191</v>
      </c>
      <c r="E79" s="32">
        <f t="shared" si="41"/>
        <v>3.6376703286402092E-3</v>
      </c>
      <c r="F79" s="32">
        <f t="shared" si="42"/>
        <v>2.3281090103297341E-3</v>
      </c>
      <c r="G79" s="28">
        <v>0</v>
      </c>
      <c r="H79" s="28">
        <v>0</v>
      </c>
      <c r="I79" s="28">
        <f t="shared" si="43"/>
        <v>0</v>
      </c>
      <c r="J79" s="62">
        <f t="shared" si="44"/>
        <v>0</v>
      </c>
      <c r="K79" s="31">
        <f t="shared" si="45"/>
        <v>0</v>
      </c>
      <c r="L79" s="29">
        <v>7110</v>
      </c>
      <c r="M79" s="29">
        <v>0</v>
      </c>
      <c r="N79" s="28">
        <f t="shared" si="46"/>
        <v>7110</v>
      </c>
      <c r="O79" s="36">
        <f t="shared" si="47"/>
        <v>5.3985034416363753E-5</v>
      </c>
      <c r="P79" s="60">
        <f t="shared" si="48"/>
        <v>1.7815061357400038E-5</v>
      </c>
      <c r="Q79" s="41">
        <f>VLOOKUP(B79,'Participaciones  Tabla I'!$A$5:$T$110,16,FALSE)</f>
        <v>0</v>
      </c>
      <c r="R79" s="41">
        <f>VLOOKUP(B79,'Participaciones  Tabla I'!$A$5:$T$110,17,FALSE)</f>
        <v>0</v>
      </c>
      <c r="S79" s="28">
        <f t="shared" si="49"/>
        <v>0</v>
      </c>
      <c r="T79" s="26">
        <f t="shared" si="50"/>
        <v>0</v>
      </c>
      <c r="U79" s="26">
        <f t="shared" si="51"/>
        <v>0</v>
      </c>
      <c r="V79" s="26">
        <f t="shared" si="52"/>
        <v>1.7815061357400038E-5</v>
      </c>
      <c r="W79" s="27">
        <f t="shared" si="53"/>
        <v>8.0167776108300171E-7</v>
      </c>
      <c r="X79" s="26">
        <f t="shared" si="54"/>
        <v>0</v>
      </c>
      <c r="Y79" s="25">
        <f>VLOOKUP(B79,'Participaciones  Tabla I'!$A$5:$X$110,24,FALSE)</f>
        <v>49.6852777840841</v>
      </c>
      <c r="Z79" s="24">
        <f t="shared" si="60"/>
        <v>8494.4175174851516</v>
      </c>
      <c r="AA79" s="37">
        <f t="shared" si="61"/>
        <v>5.5489017734933702E-3</v>
      </c>
      <c r="AB79" s="23">
        <f t="shared" si="55"/>
        <v>1.3872254433733427E-4</v>
      </c>
      <c r="AC79" s="23">
        <f t="shared" si="56"/>
        <v>3.3750000000000004E-3</v>
      </c>
      <c r="AD79" s="82">
        <f t="shared" si="57"/>
        <v>5.8426332324281512E-3</v>
      </c>
      <c r="AE79" s="80"/>
      <c r="AF79" s="80"/>
      <c r="AG79" s="80"/>
      <c r="AH79" s="6" t="s">
        <v>340</v>
      </c>
      <c r="AI79" s="6" t="s">
        <v>338</v>
      </c>
      <c r="AJ79" s="6">
        <f t="shared" si="58"/>
        <v>49.6852777840841</v>
      </c>
      <c r="AK79" s="6" t="s">
        <v>336</v>
      </c>
      <c r="AL79" s="6" t="s">
        <v>337</v>
      </c>
      <c r="AM79" s="77">
        <f t="shared" si="59"/>
        <v>4191</v>
      </c>
      <c r="AN79" s="76" t="s">
        <v>339</v>
      </c>
      <c r="AO79" s="6" t="str">
        <f t="shared" si="62"/>
        <v>@((((49.6852777840841+2.44852)*4191/65540751.1074742)))</v>
      </c>
    </row>
    <row r="80" spans="1:41" s="6" customFormat="1" ht="13.5" x14ac:dyDescent="0.2">
      <c r="A80" s="6" t="s">
        <v>144</v>
      </c>
      <c r="B80" s="34">
        <v>101</v>
      </c>
      <c r="C80" s="33" t="s">
        <v>6</v>
      </c>
      <c r="D80" s="24">
        <f>VLOOKUP(B80,'Participaciones  Tabla I'!A$5:C$110,3)</f>
        <v>69147</v>
      </c>
      <c r="E80" s="32">
        <f t="shared" si="41"/>
        <v>6.001765454891065E-2</v>
      </c>
      <c r="F80" s="32">
        <f t="shared" si="42"/>
        <v>3.8411298911302814E-2</v>
      </c>
      <c r="G80" s="28">
        <v>5893523.5199999996</v>
      </c>
      <c r="H80" s="28">
        <v>6841442</v>
      </c>
      <c r="I80" s="28">
        <f t="shared" si="43"/>
        <v>12734965.52</v>
      </c>
      <c r="J80" s="62">
        <f t="shared" si="44"/>
        <v>0.11339772590694316</v>
      </c>
      <c r="K80" s="61">
        <f t="shared" si="45"/>
        <v>3.7421249549291248E-2</v>
      </c>
      <c r="L80" s="29">
        <v>8767072.2100000009</v>
      </c>
      <c r="M80" s="29">
        <v>9310325.2899999991</v>
      </c>
      <c r="N80" s="28">
        <f t="shared" si="46"/>
        <v>18077397.5</v>
      </c>
      <c r="O80" s="36">
        <f t="shared" si="47"/>
        <v>0.13725863940869032</v>
      </c>
      <c r="P80" s="60">
        <f t="shared" si="48"/>
        <v>4.5295351004867805E-2</v>
      </c>
      <c r="Q80" s="41">
        <f>VLOOKUP(B80,'Participaciones  Tabla I'!$A$5:$T$110,16,FALSE)</f>
        <v>11222257.609999999</v>
      </c>
      <c r="R80" s="41">
        <f>VLOOKUP(B80,'Participaciones  Tabla I'!$A$5:$T$110,17,FALSE)</f>
        <v>7642452.0999999996</v>
      </c>
      <c r="S80" s="28">
        <f t="shared" si="49"/>
        <v>18864709.710000001</v>
      </c>
      <c r="T80" s="26">
        <f t="shared" si="50"/>
        <v>0.14629551093318507</v>
      </c>
      <c r="U80" s="26">
        <f t="shared" si="51"/>
        <v>4.9740473717282928E-2</v>
      </c>
      <c r="V80" s="26">
        <f t="shared" si="52"/>
        <v>0.13245707427144199</v>
      </c>
      <c r="W80" s="27">
        <f t="shared" si="53"/>
        <v>5.9605683422148895E-3</v>
      </c>
      <c r="X80" s="26">
        <f t="shared" si="54"/>
        <v>2.9259102186637016E-3</v>
      </c>
      <c r="Y80" s="25">
        <f>VLOOKUP(B80,'Participaciones  Tabla I'!$A$5:$X$110,24,FALSE)</f>
        <v>57.140115403614402</v>
      </c>
      <c r="Z80" s="24">
        <f t="shared" si="60"/>
        <v>65094.930291121491</v>
      </c>
      <c r="AA80" s="37">
        <f t="shared" si="61"/>
        <v>4.2522677204683647E-2</v>
      </c>
      <c r="AB80" s="23">
        <f t="shared" si="55"/>
        <v>1.0630669301170913E-3</v>
      </c>
      <c r="AC80" s="23">
        <f t="shared" si="56"/>
        <v>3.3750000000000004E-3</v>
      </c>
      <c r="AD80" s="82">
        <f t="shared" si="57"/>
        <v>5.1735844402298496E-2</v>
      </c>
      <c r="AE80" s="80"/>
      <c r="AF80" s="80"/>
      <c r="AG80" s="80"/>
      <c r="AH80" s="6" t="s">
        <v>340</v>
      </c>
      <c r="AI80" s="6" t="s">
        <v>338</v>
      </c>
      <c r="AJ80" s="6">
        <f t="shared" si="58"/>
        <v>57.140115403614402</v>
      </c>
      <c r="AK80" s="6" t="s">
        <v>336</v>
      </c>
      <c r="AL80" s="6" t="s">
        <v>337</v>
      </c>
      <c r="AM80" s="77">
        <f t="shared" si="59"/>
        <v>69147</v>
      </c>
      <c r="AN80" s="76" t="s">
        <v>339</v>
      </c>
      <c r="AO80" s="6" t="str">
        <f t="shared" si="62"/>
        <v>@((((57.1401154036144+2.44852)*69147/65540751.1074742)))</v>
      </c>
    </row>
    <row r="81" spans="1:41" s="6" customFormat="1" ht="13.5" x14ac:dyDescent="0.2">
      <c r="A81" s="6" t="s">
        <v>143</v>
      </c>
      <c r="B81" s="34">
        <v>102</v>
      </c>
      <c r="C81" s="33" t="s">
        <v>5</v>
      </c>
      <c r="D81" s="24">
        <f>VLOOKUP(B81,'Participaciones  Tabla I'!A$5:C$110,3)</f>
        <v>85460</v>
      </c>
      <c r="E81" s="32">
        <f t="shared" si="41"/>
        <v>7.4176880526268738E-2</v>
      </c>
      <c r="F81" s="32">
        <f t="shared" si="42"/>
        <v>4.7473203536811996E-2</v>
      </c>
      <c r="G81" s="28">
        <v>3709443.72</v>
      </c>
      <c r="H81" s="28">
        <v>15715278.09</v>
      </c>
      <c r="I81" s="28">
        <f t="shared" si="43"/>
        <v>19424721.809999999</v>
      </c>
      <c r="J81" s="62">
        <f t="shared" si="44"/>
        <v>0.17296625390698356</v>
      </c>
      <c r="K81" s="61">
        <f t="shared" si="45"/>
        <v>5.7078863789304574E-2</v>
      </c>
      <c r="L81" s="29">
        <v>3833121.11</v>
      </c>
      <c r="M81" s="29">
        <v>16571474.83</v>
      </c>
      <c r="N81" s="28">
        <f t="shared" si="46"/>
        <v>20404595.940000001</v>
      </c>
      <c r="O81" s="36">
        <f t="shared" si="47"/>
        <v>0.15492866583303744</v>
      </c>
      <c r="P81" s="60">
        <f t="shared" si="48"/>
        <v>5.1126459724902359E-2</v>
      </c>
      <c r="Q81" s="41">
        <f>VLOOKUP(B81,'Participaciones  Tabla I'!$A$5:$T$110,16,FALSE)</f>
        <v>3556475.68</v>
      </c>
      <c r="R81" s="41">
        <f>VLOOKUP(B81,'Participaciones  Tabla I'!$A$5:$T$110,17,FALSE)</f>
        <v>14387359.310000001</v>
      </c>
      <c r="S81" s="28">
        <f t="shared" si="49"/>
        <v>17943834.990000002</v>
      </c>
      <c r="T81" s="26">
        <f t="shared" si="50"/>
        <v>0.13915414275212898</v>
      </c>
      <c r="U81" s="26">
        <f t="shared" si="51"/>
        <v>4.7312408535723854E-2</v>
      </c>
      <c r="V81" s="26">
        <f t="shared" si="52"/>
        <v>0.1555177320499308</v>
      </c>
      <c r="W81" s="27">
        <f t="shared" si="53"/>
        <v>6.9982979422468861E-3</v>
      </c>
      <c r="X81" s="26">
        <f t="shared" si="54"/>
        <v>2.7830828550425798E-3</v>
      </c>
      <c r="Y81" s="25">
        <f>VLOOKUP(B81,'Participaciones  Tabla I'!$A$5:$X$110,24,FALSE)</f>
        <v>54.517075111596697</v>
      </c>
      <c r="Z81" s="24">
        <f t="shared" si="60"/>
        <v>113090.40279620489</v>
      </c>
      <c r="AA81" s="37">
        <f t="shared" si="61"/>
        <v>7.3875287546111348E-2</v>
      </c>
      <c r="AB81" s="23">
        <f t="shared" si="55"/>
        <v>1.8468821886527837E-3</v>
      </c>
      <c r="AC81" s="23">
        <f t="shared" si="56"/>
        <v>3.3750000000000004E-3</v>
      </c>
      <c r="AD81" s="82">
        <f t="shared" si="57"/>
        <v>6.2476466522754244E-2</v>
      </c>
      <c r="AE81" s="80"/>
      <c r="AF81" s="80"/>
      <c r="AG81" s="80"/>
      <c r="AH81" s="6" t="s">
        <v>340</v>
      </c>
      <c r="AI81" s="6" t="s">
        <v>338</v>
      </c>
      <c r="AJ81" s="6">
        <f t="shared" si="58"/>
        <v>54.517075111596697</v>
      </c>
      <c r="AK81" s="6" t="s">
        <v>336</v>
      </c>
      <c r="AL81" s="6" t="s">
        <v>337</v>
      </c>
      <c r="AM81" s="77">
        <f t="shared" si="59"/>
        <v>85460</v>
      </c>
      <c r="AN81" s="76" t="s">
        <v>339</v>
      </c>
      <c r="AO81" s="6" t="str">
        <f t="shared" si="62"/>
        <v>@((((54.5170751115967+2.44852)*85460/65540751.1074742)))</v>
      </c>
    </row>
    <row r="82" spans="1:41" s="6" customFormat="1" ht="13.5" x14ac:dyDescent="0.2">
      <c r="A82" s="6" t="s">
        <v>142</v>
      </c>
      <c r="B82" s="34">
        <v>103</v>
      </c>
      <c r="C82" s="35" t="s">
        <v>4</v>
      </c>
      <c r="D82" s="24">
        <f>VLOOKUP(B82,'Participaciones  Tabla I'!A$5:C$110,3)</f>
        <v>3451</v>
      </c>
      <c r="E82" s="32">
        <f t="shared" si="41"/>
        <v>2.9953711057354717E-3</v>
      </c>
      <c r="F82" s="32">
        <f t="shared" si="42"/>
        <v>1.917037507670702E-3</v>
      </c>
      <c r="G82" s="28">
        <v>10293.5</v>
      </c>
      <c r="H82" s="28">
        <v>1460</v>
      </c>
      <c r="I82" s="28">
        <f t="shared" si="43"/>
        <v>11753.5</v>
      </c>
      <c r="J82" s="62">
        <f t="shared" si="44"/>
        <v>1.0465832587878545E-4</v>
      </c>
      <c r="K82" s="61">
        <f t="shared" si="45"/>
        <v>3.4537247539999198E-5</v>
      </c>
      <c r="L82" s="29">
        <v>7060</v>
      </c>
      <c r="M82" s="29">
        <v>4830</v>
      </c>
      <c r="N82" s="28">
        <f t="shared" si="46"/>
        <v>11890</v>
      </c>
      <c r="O82" s="36">
        <f t="shared" si="47"/>
        <v>9.0278770634397338E-5</v>
      </c>
      <c r="P82" s="60">
        <f t="shared" si="48"/>
        <v>2.9791994309351122E-5</v>
      </c>
      <c r="Q82" s="41">
        <f>VLOOKUP(B82,'Participaciones  Tabla I'!$A$5:$T$110,16,FALSE)</f>
        <v>11224.94</v>
      </c>
      <c r="R82" s="41">
        <f>VLOOKUP(B82,'Participaciones  Tabla I'!$A$5:$T$110,17,FALSE)</f>
        <v>8258</v>
      </c>
      <c r="S82" s="28">
        <f t="shared" si="49"/>
        <v>19482.940000000002</v>
      </c>
      <c r="T82" s="26">
        <f t="shared" si="50"/>
        <v>1.5108987657889536E-4</v>
      </c>
      <c r="U82" s="26">
        <f t="shared" si="51"/>
        <v>5.1370558036824423E-5</v>
      </c>
      <c r="V82" s="26">
        <f t="shared" si="52"/>
        <v>1.1569979988617474E-4</v>
      </c>
      <c r="W82" s="27">
        <f t="shared" si="53"/>
        <v>5.2064909948778634E-6</v>
      </c>
      <c r="X82" s="26">
        <f t="shared" si="54"/>
        <v>3.0217975315779073E-6</v>
      </c>
      <c r="Y82" s="25">
        <f>VLOOKUP(B82,'Participaciones  Tabla I'!$A$5:$X$110,24,FALSE)</f>
        <v>51.462046075133301</v>
      </c>
      <c r="Z82" s="24">
        <f t="shared" si="60"/>
        <v>6101.8031416304957</v>
      </c>
      <c r="AA82" s="37">
        <f t="shared" si="61"/>
        <v>3.9859479716420777E-3</v>
      </c>
      <c r="AB82" s="23">
        <f t="shared" si="55"/>
        <v>9.964869929105195E-5</v>
      </c>
      <c r="AC82" s="23">
        <f t="shared" si="56"/>
        <v>3.3750000000000004E-3</v>
      </c>
      <c r="AD82" s="82">
        <f t="shared" si="57"/>
        <v>5.3999144954882099E-3</v>
      </c>
      <c r="AE82" s="80"/>
      <c r="AF82" s="80"/>
      <c r="AG82" s="80"/>
      <c r="AH82" s="6" t="s">
        <v>340</v>
      </c>
      <c r="AI82" s="6" t="s">
        <v>338</v>
      </c>
      <c r="AJ82" s="6">
        <f t="shared" si="58"/>
        <v>51.462046075133301</v>
      </c>
      <c r="AK82" s="6" t="s">
        <v>336</v>
      </c>
      <c r="AL82" s="6" t="s">
        <v>337</v>
      </c>
      <c r="AM82" s="77">
        <f t="shared" si="59"/>
        <v>3451</v>
      </c>
      <c r="AN82" s="76" t="s">
        <v>339</v>
      </c>
      <c r="AO82" s="6" t="str">
        <f t="shared" si="62"/>
        <v>@((((51.4620460751333+2.44852)*3451/65540751.1074742)))</v>
      </c>
    </row>
    <row r="83" spans="1:41" s="6" customFormat="1" ht="13.5" x14ac:dyDescent="0.2">
      <c r="A83" s="6" t="s">
        <v>141</v>
      </c>
      <c r="B83" s="34">
        <v>104</v>
      </c>
      <c r="C83" s="33" t="s">
        <v>3</v>
      </c>
      <c r="D83" s="24">
        <f>VLOOKUP(B83,'Participaciones  Tabla I'!A$5:C$110,3)</f>
        <v>16350</v>
      </c>
      <c r="E83" s="32">
        <f t="shared" si="41"/>
        <v>1.4191340938503322E-2</v>
      </c>
      <c r="F83" s="32">
        <f t="shared" si="42"/>
        <v>9.082458200642126E-3</v>
      </c>
      <c r="G83" s="28">
        <v>0</v>
      </c>
      <c r="H83" s="28">
        <v>0</v>
      </c>
      <c r="I83" s="28">
        <f t="shared" si="43"/>
        <v>0</v>
      </c>
      <c r="J83" s="62">
        <f t="shared" si="44"/>
        <v>0</v>
      </c>
      <c r="K83" s="61">
        <f t="shared" si="45"/>
        <v>0</v>
      </c>
      <c r="L83" s="29">
        <v>0</v>
      </c>
      <c r="M83" s="29">
        <v>0</v>
      </c>
      <c r="N83" s="28">
        <f t="shared" si="46"/>
        <v>0</v>
      </c>
      <c r="O83" s="36">
        <f t="shared" si="47"/>
        <v>0</v>
      </c>
      <c r="P83" s="60">
        <f t="shared" si="48"/>
        <v>0</v>
      </c>
      <c r="Q83" s="41">
        <f>VLOOKUP(B83,'Participaciones  Tabla I'!$A$5:$T$110,16,FALSE)</f>
        <v>0</v>
      </c>
      <c r="R83" s="41">
        <f>VLOOKUP(B83,'Participaciones  Tabla I'!$A$5:$T$110,17,FALSE)</f>
        <v>50000</v>
      </c>
      <c r="S83" s="28">
        <f t="shared" si="49"/>
        <v>50000</v>
      </c>
      <c r="T83" s="26">
        <f t="shared" si="50"/>
        <v>3.8774917075886734E-4</v>
      </c>
      <c r="U83" s="26">
        <f t="shared" si="51"/>
        <v>1.318347180580149E-4</v>
      </c>
      <c r="V83" s="26">
        <f t="shared" si="52"/>
        <v>1.318347180580149E-4</v>
      </c>
      <c r="W83" s="27">
        <f t="shared" si="53"/>
        <v>5.9325623126106704E-6</v>
      </c>
      <c r="X83" s="26">
        <f t="shared" si="54"/>
        <v>7.7549834151773475E-6</v>
      </c>
      <c r="Y83" s="25">
        <f>VLOOKUP(B83,'Participaciones  Tabla I'!$A$5:$X$110,24,FALSE)</f>
        <v>49.328247322259301</v>
      </c>
      <c r="Z83" s="24">
        <f t="shared" si="60"/>
        <v>33988.497554522372</v>
      </c>
      <c r="AA83" s="37">
        <f t="shared" si="61"/>
        <v>2.2202680050803603E-2</v>
      </c>
      <c r="AB83" s="23">
        <f t="shared" si="55"/>
        <v>5.5506700127009006E-4</v>
      </c>
      <c r="AC83" s="23">
        <f t="shared" si="56"/>
        <v>3.3750000000000004E-3</v>
      </c>
      <c r="AD83" s="82">
        <f t="shared" si="57"/>
        <v>1.3026212747640004E-2</v>
      </c>
      <c r="AE83" s="80"/>
      <c r="AF83" s="80"/>
      <c r="AG83" s="80"/>
      <c r="AH83" s="6" t="s">
        <v>340</v>
      </c>
      <c r="AI83" s="6" t="s">
        <v>338</v>
      </c>
      <c r="AJ83" s="6">
        <f t="shared" si="58"/>
        <v>49.328247322259301</v>
      </c>
      <c r="AK83" s="6" t="s">
        <v>336</v>
      </c>
      <c r="AL83" s="6" t="s">
        <v>337</v>
      </c>
      <c r="AM83" s="77">
        <f t="shared" si="59"/>
        <v>16350</v>
      </c>
      <c r="AN83" s="76" t="s">
        <v>339</v>
      </c>
      <c r="AO83" s="6" t="str">
        <f t="shared" si="62"/>
        <v>@((((49.3282473222593+2.44852)*16350/65540751.1074742)))</v>
      </c>
    </row>
    <row r="84" spans="1:41" s="6" customFormat="1" ht="13.5" x14ac:dyDescent="0.2">
      <c r="A84" s="6" t="s">
        <v>140</v>
      </c>
      <c r="B84" s="34">
        <v>106</v>
      </c>
      <c r="C84" s="33" t="s">
        <v>1</v>
      </c>
      <c r="D84" s="24">
        <f>VLOOKUP(B84,'Participaciones  Tabla I'!A$5:C$110,3)</f>
        <v>2215</v>
      </c>
      <c r="E84" s="32">
        <f t="shared" si="41"/>
        <v>1.9225578090999913E-3</v>
      </c>
      <c r="F84" s="32">
        <f t="shared" si="42"/>
        <v>1.2304369978239946E-3</v>
      </c>
      <c r="G84" s="28">
        <v>161221.79999999999</v>
      </c>
      <c r="H84" s="28">
        <v>17800</v>
      </c>
      <c r="I84" s="28">
        <f t="shared" si="43"/>
        <v>179021.8</v>
      </c>
      <c r="J84" s="62">
        <f t="shared" si="44"/>
        <v>1.5940887296385547E-3</v>
      </c>
      <c r="K84" s="61">
        <f t="shared" si="45"/>
        <v>5.2604928078072311E-4</v>
      </c>
      <c r="L84" s="29">
        <v>561929</v>
      </c>
      <c r="M84" s="29">
        <v>46236</v>
      </c>
      <c r="N84" s="28">
        <f t="shared" si="46"/>
        <v>608165</v>
      </c>
      <c r="O84" s="36">
        <f t="shared" si="47"/>
        <v>4.617694578878743E-3</v>
      </c>
      <c r="P84" s="60">
        <f t="shared" si="48"/>
        <v>1.5238392110299853E-3</v>
      </c>
      <c r="Q84" s="41">
        <f>VLOOKUP(B84,'Participaciones  Tabla I'!$A$5:$T$110,16,FALSE)</f>
        <v>448928.5</v>
      </c>
      <c r="R84" s="41">
        <f>VLOOKUP(B84,'Participaciones  Tabla I'!$A$5:$T$110,17,FALSE)</f>
        <v>59557</v>
      </c>
      <c r="S84" s="28">
        <f t="shared" si="49"/>
        <v>508485.5</v>
      </c>
      <c r="T84" s="26">
        <f t="shared" si="50"/>
        <v>3.9432966193581609E-3</v>
      </c>
      <c r="U84" s="26">
        <f t="shared" si="51"/>
        <v>1.3407208505817748E-3</v>
      </c>
      <c r="V84" s="26">
        <f t="shared" si="52"/>
        <v>3.390609342392483E-3</v>
      </c>
      <c r="W84" s="27">
        <f t="shared" si="53"/>
        <v>1.5257742040766174E-4</v>
      </c>
      <c r="X84" s="26">
        <f t="shared" si="54"/>
        <v>7.8865932387163216E-5</v>
      </c>
      <c r="Y84" s="25">
        <f>VLOOKUP(B84,'Participaciones  Tabla I'!$A$5:$X$110,24,FALSE)</f>
        <v>54.357342749490201</v>
      </c>
      <c r="Z84" s="24">
        <f t="shared" si="60"/>
        <v>2982.654533918409</v>
      </c>
      <c r="AA84" s="37">
        <f t="shared" si="61"/>
        <v>1.9483922233525686E-3</v>
      </c>
      <c r="AB84" s="23">
        <f>AA84*0.025</f>
        <v>4.8709805583814219E-5</v>
      </c>
      <c r="AC84" s="23">
        <f t="shared" si="56"/>
        <v>3.3750000000000004E-3</v>
      </c>
      <c r="AD84" s="82">
        <f t="shared" si="57"/>
        <v>4.8855901562026337E-3</v>
      </c>
      <c r="AE84" s="80"/>
      <c r="AF84" s="80"/>
      <c r="AG84" s="80"/>
      <c r="AH84" s="6" t="s">
        <v>340</v>
      </c>
      <c r="AI84" s="6" t="s">
        <v>338</v>
      </c>
      <c r="AJ84" s="6">
        <f t="shared" si="58"/>
        <v>54.357342749490201</v>
      </c>
      <c r="AK84" s="6" t="s">
        <v>336</v>
      </c>
      <c r="AL84" s="6" t="s">
        <v>337</v>
      </c>
      <c r="AM84" s="77">
        <f t="shared" si="59"/>
        <v>2215</v>
      </c>
      <c r="AN84" s="76" t="s">
        <v>339</v>
      </c>
      <c r="AO84" s="6" t="str">
        <f t="shared" si="62"/>
        <v>@((((54.3573427494902+2.44852)*2215/65540751.1074742)))</v>
      </c>
    </row>
    <row r="85" spans="1:41" s="6" customFormat="1" ht="12.75" x14ac:dyDescent="0.2">
      <c r="P85" s="20"/>
      <c r="Q85" s="20"/>
      <c r="R85" s="20"/>
      <c r="S85" s="20"/>
      <c r="T85" s="20"/>
      <c r="U85" s="20"/>
      <c r="Y85" s="18"/>
      <c r="Z85" s="18"/>
    </row>
    <row r="86" spans="1:41" s="6" customFormat="1" ht="12.75" x14ac:dyDescent="0.2">
      <c r="C86" s="17" t="s">
        <v>0</v>
      </c>
      <c r="D86" s="10">
        <f t="shared" ref="D86:AD86" si="63">SUM(D5:D84)</f>
        <v>1152111</v>
      </c>
      <c r="E86" s="9">
        <f t="shared" si="63"/>
        <v>0.99999999999999978</v>
      </c>
      <c r="F86" s="59">
        <f t="shared" si="63"/>
        <v>0.64</v>
      </c>
      <c r="G86" s="10">
        <f t="shared" si="63"/>
        <v>44022568.400000006</v>
      </c>
      <c r="H86" s="10">
        <f t="shared" si="63"/>
        <v>68280966.950000003</v>
      </c>
      <c r="I86" s="10">
        <f t="shared" si="63"/>
        <v>112303535.34999998</v>
      </c>
      <c r="J86" s="9">
        <f t="shared" si="63"/>
        <v>1.0000000000000002</v>
      </c>
      <c r="K86" s="8">
        <f t="shared" si="63"/>
        <v>0.33000000000000007</v>
      </c>
      <c r="L86" s="10">
        <f t="shared" si="63"/>
        <v>53345776.939999998</v>
      </c>
      <c r="M86" s="10">
        <f t="shared" si="63"/>
        <v>78357390</v>
      </c>
      <c r="N86" s="10">
        <f t="shared" si="63"/>
        <v>131703166.93999998</v>
      </c>
      <c r="O86" s="9">
        <f t="shared" si="63"/>
        <v>1</v>
      </c>
      <c r="P86" s="8">
        <f t="shared" si="63"/>
        <v>0.33000000000000013</v>
      </c>
      <c r="Q86" s="16">
        <f t="shared" si="63"/>
        <v>58431003.309999987</v>
      </c>
      <c r="R86" s="16">
        <f t="shared" si="63"/>
        <v>70518337.579999998</v>
      </c>
      <c r="S86" s="16">
        <f t="shared" si="63"/>
        <v>128949340.88999999</v>
      </c>
      <c r="T86" s="9">
        <f t="shared" si="63"/>
        <v>0.99999999999999978</v>
      </c>
      <c r="U86" s="8">
        <f t="shared" si="63"/>
        <v>0.34000000000000008</v>
      </c>
      <c r="V86" s="7">
        <f t="shared" si="63"/>
        <v>1.0000000000000004</v>
      </c>
      <c r="W86" s="59">
        <f t="shared" si="63"/>
        <v>4.5000000000000012E-2</v>
      </c>
      <c r="X86" s="58">
        <f t="shared" si="63"/>
        <v>2.0000000000000007E-2</v>
      </c>
      <c r="Y86" s="10">
        <f t="shared" si="63"/>
        <v>4254.1117172428912</v>
      </c>
      <c r="Z86" s="10">
        <f t="shared" si="63"/>
        <v>1530828.5971220934</v>
      </c>
      <c r="AA86" s="9">
        <f t="shared" si="63"/>
        <v>0.99999999999999978</v>
      </c>
      <c r="AB86" s="57">
        <f t="shared" si="63"/>
        <v>2.4999999999999994E-2</v>
      </c>
      <c r="AC86" s="57">
        <f t="shared" si="63"/>
        <v>0.2699999999999998</v>
      </c>
      <c r="AD86" s="7">
        <f t="shared" si="63"/>
        <v>0.99999999999999978</v>
      </c>
      <c r="AE86" s="81"/>
      <c r="AF86" s="81"/>
      <c r="AG86" s="81"/>
    </row>
    <row r="87" spans="1:41" x14ac:dyDescent="0.25">
      <c r="D87" s="74" t="s">
        <v>137</v>
      </c>
      <c r="E87" s="5"/>
      <c r="F87" s="5"/>
      <c r="G87" s="5"/>
      <c r="H87" s="5"/>
      <c r="I87" s="5"/>
      <c r="J87" s="5"/>
      <c r="K87" s="5"/>
    </row>
    <row r="88" spans="1:41" x14ac:dyDescent="0.25">
      <c r="D88" s="5" t="s">
        <v>342</v>
      </c>
      <c r="E88" s="5"/>
      <c r="F88" s="5"/>
      <c r="G88" s="5"/>
      <c r="H88" s="5"/>
      <c r="I88" s="5"/>
      <c r="J88" s="5"/>
      <c r="K88" s="5"/>
    </row>
    <row r="89" spans="1:41" x14ac:dyDescent="0.25">
      <c r="D89" s="5" t="s">
        <v>138</v>
      </c>
      <c r="E89" s="5"/>
      <c r="F89" s="5"/>
      <c r="G89" s="5"/>
      <c r="H89" s="5"/>
      <c r="I89" s="5"/>
    </row>
    <row r="91" spans="1:41" x14ac:dyDescent="0.25">
      <c r="F91" s="4"/>
      <c r="W91" s="3"/>
      <c r="X91" s="3"/>
      <c r="AB91" s="3"/>
      <c r="AC91" s="2"/>
    </row>
  </sheetData>
  <mergeCells count="8">
    <mergeCell ref="D1:AD1"/>
    <mergeCell ref="D3:F3"/>
    <mergeCell ref="G3:K3"/>
    <mergeCell ref="L3:P3"/>
    <mergeCell ref="Q3:U3"/>
    <mergeCell ref="V3:W3"/>
    <mergeCell ref="Y3:AB3"/>
    <mergeCell ref="AD3:AD4"/>
  </mergeCells>
  <pageMargins left="0.19685039370078741" right="0.19685039370078741" top="0.27559055118110237" bottom="0.31496062992125984" header="0.23622047244094491" footer="0.19685039370078741"/>
  <pageSetup paperSize="5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101" zoomScale="110" zoomScaleNormal="110" workbookViewId="0">
      <selection activeCell="A120" sqref="A120"/>
    </sheetView>
  </sheetViews>
  <sheetFormatPr baseColWidth="10" defaultRowHeight="15" x14ac:dyDescent="0.25"/>
  <cols>
    <col min="1" max="1" width="7.140625" bestFit="1" customWidth="1"/>
    <col min="2" max="2" width="21" bestFit="1" customWidth="1"/>
    <col min="3" max="3" width="14.140625" customWidth="1"/>
    <col min="4" max="5" width="14.42578125" customWidth="1"/>
    <col min="8" max="8" width="12.85546875" bestFit="1" customWidth="1"/>
    <col min="9" max="10" width="12.85546875" customWidth="1"/>
    <col min="256" max="256" width="7.140625" bestFit="1" customWidth="1"/>
    <col min="257" max="257" width="21" bestFit="1" customWidth="1"/>
    <col min="258" max="258" width="14.140625" customWidth="1"/>
    <col min="259" max="260" width="14.42578125" customWidth="1"/>
    <col min="263" max="263" width="11.85546875" bestFit="1" customWidth="1"/>
    <col min="264" max="264" width="12.85546875" bestFit="1" customWidth="1"/>
    <col min="265" max="266" width="12.85546875" customWidth="1"/>
    <col min="512" max="512" width="7.140625" bestFit="1" customWidth="1"/>
    <col min="513" max="513" width="21" bestFit="1" customWidth="1"/>
    <col min="514" max="514" width="14.140625" customWidth="1"/>
    <col min="515" max="516" width="14.42578125" customWidth="1"/>
    <col min="519" max="519" width="11.85546875" bestFit="1" customWidth="1"/>
    <col min="520" max="520" width="12.85546875" bestFit="1" customWidth="1"/>
    <col min="521" max="522" width="12.85546875" customWidth="1"/>
    <col min="768" max="768" width="7.140625" bestFit="1" customWidth="1"/>
    <col min="769" max="769" width="21" bestFit="1" customWidth="1"/>
    <col min="770" max="770" width="14.140625" customWidth="1"/>
    <col min="771" max="772" width="14.42578125" customWidth="1"/>
    <col min="775" max="775" width="11.85546875" bestFit="1" customWidth="1"/>
    <col min="776" max="776" width="12.85546875" bestFit="1" customWidth="1"/>
    <col min="777" max="778" width="12.85546875" customWidth="1"/>
    <col min="1024" max="1024" width="7.140625" bestFit="1" customWidth="1"/>
    <col min="1025" max="1025" width="21" bestFit="1" customWidth="1"/>
    <col min="1026" max="1026" width="14.140625" customWidth="1"/>
    <col min="1027" max="1028" width="14.42578125" customWidth="1"/>
    <col min="1031" max="1031" width="11.85546875" bestFit="1" customWidth="1"/>
    <col min="1032" max="1032" width="12.85546875" bestFit="1" customWidth="1"/>
    <col min="1033" max="1034" width="12.85546875" customWidth="1"/>
    <col min="1280" max="1280" width="7.140625" bestFit="1" customWidth="1"/>
    <col min="1281" max="1281" width="21" bestFit="1" customWidth="1"/>
    <col min="1282" max="1282" width="14.140625" customWidth="1"/>
    <col min="1283" max="1284" width="14.42578125" customWidth="1"/>
    <col min="1287" max="1287" width="11.85546875" bestFit="1" customWidth="1"/>
    <col min="1288" max="1288" width="12.85546875" bestFit="1" customWidth="1"/>
    <col min="1289" max="1290" width="12.85546875" customWidth="1"/>
    <col min="1536" max="1536" width="7.140625" bestFit="1" customWidth="1"/>
    <col min="1537" max="1537" width="21" bestFit="1" customWidth="1"/>
    <col min="1538" max="1538" width="14.140625" customWidth="1"/>
    <col min="1539" max="1540" width="14.42578125" customWidth="1"/>
    <col min="1543" max="1543" width="11.85546875" bestFit="1" customWidth="1"/>
    <col min="1544" max="1544" width="12.85546875" bestFit="1" customWidth="1"/>
    <col min="1545" max="1546" width="12.85546875" customWidth="1"/>
    <col min="1792" max="1792" width="7.140625" bestFit="1" customWidth="1"/>
    <col min="1793" max="1793" width="21" bestFit="1" customWidth="1"/>
    <col min="1794" max="1794" width="14.140625" customWidth="1"/>
    <col min="1795" max="1796" width="14.42578125" customWidth="1"/>
    <col min="1799" max="1799" width="11.85546875" bestFit="1" customWidth="1"/>
    <col min="1800" max="1800" width="12.85546875" bestFit="1" customWidth="1"/>
    <col min="1801" max="1802" width="12.85546875" customWidth="1"/>
    <col min="2048" max="2048" width="7.140625" bestFit="1" customWidth="1"/>
    <col min="2049" max="2049" width="21" bestFit="1" customWidth="1"/>
    <col min="2050" max="2050" width="14.140625" customWidth="1"/>
    <col min="2051" max="2052" width="14.42578125" customWidth="1"/>
    <col min="2055" max="2055" width="11.85546875" bestFit="1" customWidth="1"/>
    <col min="2056" max="2056" width="12.85546875" bestFit="1" customWidth="1"/>
    <col min="2057" max="2058" width="12.85546875" customWidth="1"/>
    <col min="2304" max="2304" width="7.140625" bestFit="1" customWidth="1"/>
    <col min="2305" max="2305" width="21" bestFit="1" customWidth="1"/>
    <col min="2306" max="2306" width="14.140625" customWidth="1"/>
    <col min="2307" max="2308" width="14.42578125" customWidth="1"/>
    <col min="2311" max="2311" width="11.85546875" bestFit="1" customWidth="1"/>
    <col min="2312" max="2312" width="12.85546875" bestFit="1" customWidth="1"/>
    <col min="2313" max="2314" width="12.85546875" customWidth="1"/>
    <col min="2560" max="2560" width="7.140625" bestFit="1" customWidth="1"/>
    <col min="2561" max="2561" width="21" bestFit="1" customWidth="1"/>
    <col min="2562" max="2562" width="14.140625" customWidth="1"/>
    <col min="2563" max="2564" width="14.42578125" customWidth="1"/>
    <col min="2567" max="2567" width="11.85546875" bestFit="1" customWidth="1"/>
    <col min="2568" max="2568" width="12.85546875" bestFit="1" customWidth="1"/>
    <col min="2569" max="2570" width="12.85546875" customWidth="1"/>
    <col min="2816" max="2816" width="7.140625" bestFit="1" customWidth="1"/>
    <col min="2817" max="2817" width="21" bestFit="1" customWidth="1"/>
    <col min="2818" max="2818" width="14.140625" customWidth="1"/>
    <col min="2819" max="2820" width="14.42578125" customWidth="1"/>
    <col min="2823" max="2823" width="11.85546875" bestFit="1" customWidth="1"/>
    <col min="2824" max="2824" width="12.85546875" bestFit="1" customWidth="1"/>
    <col min="2825" max="2826" width="12.85546875" customWidth="1"/>
    <col min="3072" max="3072" width="7.140625" bestFit="1" customWidth="1"/>
    <col min="3073" max="3073" width="21" bestFit="1" customWidth="1"/>
    <col min="3074" max="3074" width="14.140625" customWidth="1"/>
    <col min="3075" max="3076" width="14.42578125" customWidth="1"/>
    <col min="3079" max="3079" width="11.85546875" bestFit="1" customWidth="1"/>
    <col min="3080" max="3080" width="12.85546875" bestFit="1" customWidth="1"/>
    <col min="3081" max="3082" width="12.85546875" customWidth="1"/>
    <col min="3328" max="3328" width="7.140625" bestFit="1" customWidth="1"/>
    <col min="3329" max="3329" width="21" bestFit="1" customWidth="1"/>
    <col min="3330" max="3330" width="14.140625" customWidth="1"/>
    <col min="3331" max="3332" width="14.42578125" customWidth="1"/>
    <col min="3335" max="3335" width="11.85546875" bestFit="1" customWidth="1"/>
    <col min="3336" max="3336" width="12.85546875" bestFit="1" customWidth="1"/>
    <col min="3337" max="3338" width="12.85546875" customWidth="1"/>
    <col min="3584" max="3584" width="7.140625" bestFit="1" customWidth="1"/>
    <col min="3585" max="3585" width="21" bestFit="1" customWidth="1"/>
    <col min="3586" max="3586" width="14.140625" customWidth="1"/>
    <col min="3587" max="3588" width="14.42578125" customWidth="1"/>
    <col min="3591" max="3591" width="11.85546875" bestFit="1" customWidth="1"/>
    <col min="3592" max="3592" width="12.85546875" bestFit="1" customWidth="1"/>
    <col min="3593" max="3594" width="12.85546875" customWidth="1"/>
    <col min="3840" max="3840" width="7.140625" bestFit="1" customWidth="1"/>
    <col min="3841" max="3841" width="21" bestFit="1" customWidth="1"/>
    <col min="3842" max="3842" width="14.140625" customWidth="1"/>
    <col min="3843" max="3844" width="14.42578125" customWidth="1"/>
    <col min="3847" max="3847" width="11.85546875" bestFit="1" customWidth="1"/>
    <col min="3848" max="3848" width="12.85546875" bestFit="1" customWidth="1"/>
    <col min="3849" max="3850" width="12.85546875" customWidth="1"/>
    <col min="4096" max="4096" width="7.140625" bestFit="1" customWidth="1"/>
    <col min="4097" max="4097" width="21" bestFit="1" customWidth="1"/>
    <col min="4098" max="4098" width="14.140625" customWidth="1"/>
    <col min="4099" max="4100" width="14.42578125" customWidth="1"/>
    <col min="4103" max="4103" width="11.85546875" bestFit="1" customWidth="1"/>
    <col min="4104" max="4104" width="12.85546875" bestFit="1" customWidth="1"/>
    <col min="4105" max="4106" width="12.85546875" customWidth="1"/>
    <col min="4352" max="4352" width="7.140625" bestFit="1" customWidth="1"/>
    <col min="4353" max="4353" width="21" bestFit="1" customWidth="1"/>
    <col min="4354" max="4354" width="14.140625" customWidth="1"/>
    <col min="4355" max="4356" width="14.42578125" customWidth="1"/>
    <col min="4359" max="4359" width="11.85546875" bestFit="1" customWidth="1"/>
    <col min="4360" max="4360" width="12.85546875" bestFit="1" customWidth="1"/>
    <col min="4361" max="4362" width="12.85546875" customWidth="1"/>
    <col min="4608" max="4608" width="7.140625" bestFit="1" customWidth="1"/>
    <col min="4609" max="4609" width="21" bestFit="1" customWidth="1"/>
    <col min="4610" max="4610" width="14.140625" customWidth="1"/>
    <col min="4611" max="4612" width="14.42578125" customWidth="1"/>
    <col min="4615" max="4615" width="11.85546875" bestFit="1" customWidth="1"/>
    <col min="4616" max="4616" width="12.85546875" bestFit="1" customWidth="1"/>
    <col min="4617" max="4618" width="12.85546875" customWidth="1"/>
    <col min="4864" max="4864" width="7.140625" bestFit="1" customWidth="1"/>
    <col min="4865" max="4865" width="21" bestFit="1" customWidth="1"/>
    <col min="4866" max="4866" width="14.140625" customWidth="1"/>
    <col min="4867" max="4868" width="14.42578125" customWidth="1"/>
    <col min="4871" max="4871" width="11.85546875" bestFit="1" customWidth="1"/>
    <col min="4872" max="4872" width="12.85546875" bestFit="1" customWidth="1"/>
    <col min="4873" max="4874" width="12.85546875" customWidth="1"/>
    <col min="5120" max="5120" width="7.140625" bestFit="1" customWidth="1"/>
    <col min="5121" max="5121" width="21" bestFit="1" customWidth="1"/>
    <col min="5122" max="5122" width="14.140625" customWidth="1"/>
    <col min="5123" max="5124" width="14.42578125" customWidth="1"/>
    <col min="5127" max="5127" width="11.85546875" bestFit="1" customWidth="1"/>
    <col min="5128" max="5128" width="12.85546875" bestFit="1" customWidth="1"/>
    <col min="5129" max="5130" width="12.85546875" customWidth="1"/>
    <col min="5376" max="5376" width="7.140625" bestFit="1" customWidth="1"/>
    <col min="5377" max="5377" width="21" bestFit="1" customWidth="1"/>
    <col min="5378" max="5378" width="14.140625" customWidth="1"/>
    <col min="5379" max="5380" width="14.42578125" customWidth="1"/>
    <col min="5383" max="5383" width="11.85546875" bestFit="1" customWidth="1"/>
    <col min="5384" max="5384" width="12.85546875" bestFit="1" customWidth="1"/>
    <col min="5385" max="5386" width="12.85546875" customWidth="1"/>
    <col min="5632" max="5632" width="7.140625" bestFit="1" customWidth="1"/>
    <col min="5633" max="5633" width="21" bestFit="1" customWidth="1"/>
    <col min="5634" max="5634" width="14.140625" customWidth="1"/>
    <col min="5635" max="5636" width="14.42578125" customWidth="1"/>
    <col min="5639" max="5639" width="11.85546875" bestFit="1" customWidth="1"/>
    <col min="5640" max="5640" width="12.85546875" bestFit="1" customWidth="1"/>
    <col min="5641" max="5642" width="12.85546875" customWidth="1"/>
    <col min="5888" max="5888" width="7.140625" bestFit="1" customWidth="1"/>
    <col min="5889" max="5889" width="21" bestFit="1" customWidth="1"/>
    <col min="5890" max="5890" width="14.140625" customWidth="1"/>
    <col min="5891" max="5892" width="14.42578125" customWidth="1"/>
    <col min="5895" max="5895" width="11.85546875" bestFit="1" customWidth="1"/>
    <col min="5896" max="5896" width="12.85546875" bestFit="1" customWidth="1"/>
    <col min="5897" max="5898" width="12.85546875" customWidth="1"/>
    <col min="6144" max="6144" width="7.140625" bestFit="1" customWidth="1"/>
    <col min="6145" max="6145" width="21" bestFit="1" customWidth="1"/>
    <col min="6146" max="6146" width="14.140625" customWidth="1"/>
    <col min="6147" max="6148" width="14.42578125" customWidth="1"/>
    <col min="6151" max="6151" width="11.85546875" bestFit="1" customWidth="1"/>
    <col min="6152" max="6152" width="12.85546875" bestFit="1" customWidth="1"/>
    <col min="6153" max="6154" width="12.85546875" customWidth="1"/>
    <col min="6400" max="6400" width="7.140625" bestFit="1" customWidth="1"/>
    <col min="6401" max="6401" width="21" bestFit="1" customWidth="1"/>
    <col min="6402" max="6402" width="14.140625" customWidth="1"/>
    <col min="6403" max="6404" width="14.42578125" customWidth="1"/>
    <col min="6407" max="6407" width="11.85546875" bestFit="1" customWidth="1"/>
    <col min="6408" max="6408" width="12.85546875" bestFit="1" customWidth="1"/>
    <col min="6409" max="6410" width="12.85546875" customWidth="1"/>
    <col min="6656" max="6656" width="7.140625" bestFit="1" customWidth="1"/>
    <col min="6657" max="6657" width="21" bestFit="1" customWidth="1"/>
    <col min="6658" max="6658" width="14.140625" customWidth="1"/>
    <col min="6659" max="6660" width="14.42578125" customWidth="1"/>
    <col min="6663" max="6663" width="11.85546875" bestFit="1" customWidth="1"/>
    <col min="6664" max="6664" width="12.85546875" bestFit="1" customWidth="1"/>
    <col min="6665" max="6666" width="12.85546875" customWidth="1"/>
    <col min="6912" max="6912" width="7.140625" bestFit="1" customWidth="1"/>
    <col min="6913" max="6913" width="21" bestFit="1" customWidth="1"/>
    <col min="6914" max="6914" width="14.140625" customWidth="1"/>
    <col min="6915" max="6916" width="14.42578125" customWidth="1"/>
    <col min="6919" max="6919" width="11.85546875" bestFit="1" customWidth="1"/>
    <col min="6920" max="6920" width="12.85546875" bestFit="1" customWidth="1"/>
    <col min="6921" max="6922" width="12.85546875" customWidth="1"/>
    <col min="7168" max="7168" width="7.140625" bestFit="1" customWidth="1"/>
    <col min="7169" max="7169" width="21" bestFit="1" customWidth="1"/>
    <col min="7170" max="7170" width="14.140625" customWidth="1"/>
    <col min="7171" max="7172" width="14.42578125" customWidth="1"/>
    <col min="7175" max="7175" width="11.85546875" bestFit="1" customWidth="1"/>
    <col min="7176" max="7176" width="12.85546875" bestFit="1" customWidth="1"/>
    <col min="7177" max="7178" width="12.85546875" customWidth="1"/>
    <col min="7424" max="7424" width="7.140625" bestFit="1" customWidth="1"/>
    <col min="7425" max="7425" width="21" bestFit="1" customWidth="1"/>
    <col min="7426" max="7426" width="14.140625" customWidth="1"/>
    <col min="7427" max="7428" width="14.42578125" customWidth="1"/>
    <col min="7431" max="7431" width="11.85546875" bestFit="1" customWidth="1"/>
    <col min="7432" max="7432" width="12.85546875" bestFit="1" customWidth="1"/>
    <col min="7433" max="7434" width="12.85546875" customWidth="1"/>
    <col min="7680" max="7680" width="7.140625" bestFit="1" customWidth="1"/>
    <col min="7681" max="7681" width="21" bestFit="1" customWidth="1"/>
    <col min="7682" max="7682" width="14.140625" customWidth="1"/>
    <col min="7683" max="7684" width="14.42578125" customWidth="1"/>
    <col min="7687" max="7687" width="11.85546875" bestFit="1" customWidth="1"/>
    <col min="7688" max="7688" width="12.85546875" bestFit="1" customWidth="1"/>
    <col min="7689" max="7690" width="12.85546875" customWidth="1"/>
    <col min="7936" max="7936" width="7.140625" bestFit="1" customWidth="1"/>
    <col min="7937" max="7937" width="21" bestFit="1" customWidth="1"/>
    <col min="7938" max="7938" width="14.140625" customWidth="1"/>
    <col min="7939" max="7940" width="14.42578125" customWidth="1"/>
    <col min="7943" max="7943" width="11.85546875" bestFit="1" customWidth="1"/>
    <col min="7944" max="7944" width="12.85546875" bestFit="1" customWidth="1"/>
    <col min="7945" max="7946" width="12.85546875" customWidth="1"/>
    <col min="8192" max="8192" width="7.140625" bestFit="1" customWidth="1"/>
    <col min="8193" max="8193" width="21" bestFit="1" customWidth="1"/>
    <col min="8194" max="8194" width="14.140625" customWidth="1"/>
    <col min="8195" max="8196" width="14.42578125" customWidth="1"/>
    <col min="8199" max="8199" width="11.85546875" bestFit="1" customWidth="1"/>
    <col min="8200" max="8200" width="12.85546875" bestFit="1" customWidth="1"/>
    <col min="8201" max="8202" width="12.85546875" customWidth="1"/>
    <col min="8448" max="8448" width="7.140625" bestFit="1" customWidth="1"/>
    <col min="8449" max="8449" width="21" bestFit="1" customWidth="1"/>
    <col min="8450" max="8450" width="14.140625" customWidth="1"/>
    <col min="8451" max="8452" width="14.42578125" customWidth="1"/>
    <col min="8455" max="8455" width="11.85546875" bestFit="1" customWidth="1"/>
    <col min="8456" max="8456" width="12.85546875" bestFit="1" customWidth="1"/>
    <col min="8457" max="8458" width="12.85546875" customWidth="1"/>
    <col min="8704" max="8704" width="7.140625" bestFit="1" customWidth="1"/>
    <col min="8705" max="8705" width="21" bestFit="1" customWidth="1"/>
    <col min="8706" max="8706" width="14.140625" customWidth="1"/>
    <col min="8707" max="8708" width="14.42578125" customWidth="1"/>
    <col min="8711" max="8711" width="11.85546875" bestFit="1" customWidth="1"/>
    <col min="8712" max="8712" width="12.85546875" bestFit="1" customWidth="1"/>
    <col min="8713" max="8714" width="12.85546875" customWidth="1"/>
    <col min="8960" max="8960" width="7.140625" bestFit="1" customWidth="1"/>
    <col min="8961" max="8961" width="21" bestFit="1" customWidth="1"/>
    <col min="8962" max="8962" width="14.140625" customWidth="1"/>
    <col min="8963" max="8964" width="14.42578125" customWidth="1"/>
    <col min="8967" max="8967" width="11.85546875" bestFit="1" customWidth="1"/>
    <col min="8968" max="8968" width="12.85546875" bestFit="1" customWidth="1"/>
    <col min="8969" max="8970" width="12.85546875" customWidth="1"/>
    <col min="9216" max="9216" width="7.140625" bestFit="1" customWidth="1"/>
    <col min="9217" max="9217" width="21" bestFit="1" customWidth="1"/>
    <col min="9218" max="9218" width="14.140625" customWidth="1"/>
    <col min="9219" max="9220" width="14.42578125" customWidth="1"/>
    <col min="9223" max="9223" width="11.85546875" bestFit="1" customWidth="1"/>
    <col min="9224" max="9224" width="12.85546875" bestFit="1" customWidth="1"/>
    <col min="9225" max="9226" width="12.85546875" customWidth="1"/>
    <col min="9472" max="9472" width="7.140625" bestFit="1" customWidth="1"/>
    <col min="9473" max="9473" width="21" bestFit="1" customWidth="1"/>
    <col min="9474" max="9474" width="14.140625" customWidth="1"/>
    <col min="9475" max="9476" width="14.42578125" customWidth="1"/>
    <col min="9479" max="9479" width="11.85546875" bestFit="1" customWidth="1"/>
    <col min="9480" max="9480" width="12.85546875" bestFit="1" customWidth="1"/>
    <col min="9481" max="9482" width="12.85546875" customWidth="1"/>
    <col min="9728" max="9728" width="7.140625" bestFit="1" customWidth="1"/>
    <col min="9729" max="9729" width="21" bestFit="1" customWidth="1"/>
    <col min="9730" max="9730" width="14.140625" customWidth="1"/>
    <col min="9731" max="9732" width="14.42578125" customWidth="1"/>
    <col min="9735" max="9735" width="11.85546875" bestFit="1" customWidth="1"/>
    <col min="9736" max="9736" width="12.85546875" bestFit="1" customWidth="1"/>
    <col min="9737" max="9738" width="12.85546875" customWidth="1"/>
    <col min="9984" max="9984" width="7.140625" bestFit="1" customWidth="1"/>
    <col min="9985" max="9985" width="21" bestFit="1" customWidth="1"/>
    <col min="9986" max="9986" width="14.140625" customWidth="1"/>
    <col min="9987" max="9988" width="14.42578125" customWidth="1"/>
    <col min="9991" max="9991" width="11.85546875" bestFit="1" customWidth="1"/>
    <col min="9992" max="9992" width="12.85546875" bestFit="1" customWidth="1"/>
    <col min="9993" max="9994" width="12.85546875" customWidth="1"/>
    <col min="10240" max="10240" width="7.140625" bestFit="1" customWidth="1"/>
    <col min="10241" max="10241" width="21" bestFit="1" customWidth="1"/>
    <col min="10242" max="10242" width="14.140625" customWidth="1"/>
    <col min="10243" max="10244" width="14.42578125" customWidth="1"/>
    <col min="10247" max="10247" width="11.85546875" bestFit="1" customWidth="1"/>
    <col min="10248" max="10248" width="12.85546875" bestFit="1" customWidth="1"/>
    <col min="10249" max="10250" width="12.85546875" customWidth="1"/>
    <col min="10496" max="10496" width="7.140625" bestFit="1" customWidth="1"/>
    <col min="10497" max="10497" width="21" bestFit="1" customWidth="1"/>
    <col min="10498" max="10498" width="14.140625" customWidth="1"/>
    <col min="10499" max="10500" width="14.42578125" customWidth="1"/>
    <col min="10503" max="10503" width="11.85546875" bestFit="1" customWidth="1"/>
    <col min="10504" max="10504" width="12.85546875" bestFit="1" customWidth="1"/>
    <col min="10505" max="10506" width="12.85546875" customWidth="1"/>
    <col min="10752" max="10752" width="7.140625" bestFit="1" customWidth="1"/>
    <col min="10753" max="10753" width="21" bestFit="1" customWidth="1"/>
    <col min="10754" max="10754" width="14.140625" customWidth="1"/>
    <col min="10755" max="10756" width="14.42578125" customWidth="1"/>
    <col min="10759" max="10759" width="11.85546875" bestFit="1" customWidth="1"/>
    <col min="10760" max="10760" width="12.85546875" bestFit="1" customWidth="1"/>
    <col min="10761" max="10762" width="12.85546875" customWidth="1"/>
    <col min="11008" max="11008" width="7.140625" bestFit="1" customWidth="1"/>
    <col min="11009" max="11009" width="21" bestFit="1" customWidth="1"/>
    <col min="11010" max="11010" width="14.140625" customWidth="1"/>
    <col min="11011" max="11012" width="14.42578125" customWidth="1"/>
    <col min="11015" max="11015" width="11.85546875" bestFit="1" customWidth="1"/>
    <col min="11016" max="11016" width="12.85546875" bestFit="1" customWidth="1"/>
    <col min="11017" max="11018" width="12.85546875" customWidth="1"/>
    <col min="11264" max="11264" width="7.140625" bestFit="1" customWidth="1"/>
    <col min="11265" max="11265" width="21" bestFit="1" customWidth="1"/>
    <col min="11266" max="11266" width="14.140625" customWidth="1"/>
    <col min="11267" max="11268" width="14.42578125" customWidth="1"/>
    <col min="11271" max="11271" width="11.85546875" bestFit="1" customWidth="1"/>
    <col min="11272" max="11272" width="12.85546875" bestFit="1" customWidth="1"/>
    <col min="11273" max="11274" width="12.85546875" customWidth="1"/>
    <col min="11520" max="11520" width="7.140625" bestFit="1" customWidth="1"/>
    <col min="11521" max="11521" width="21" bestFit="1" customWidth="1"/>
    <col min="11522" max="11522" width="14.140625" customWidth="1"/>
    <col min="11523" max="11524" width="14.42578125" customWidth="1"/>
    <col min="11527" max="11527" width="11.85546875" bestFit="1" customWidth="1"/>
    <col min="11528" max="11528" width="12.85546875" bestFit="1" customWidth="1"/>
    <col min="11529" max="11530" width="12.85546875" customWidth="1"/>
    <col min="11776" max="11776" width="7.140625" bestFit="1" customWidth="1"/>
    <col min="11777" max="11777" width="21" bestFit="1" customWidth="1"/>
    <col min="11778" max="11778" width="14.140625" customWidth="1"/>
    <col min="11779" max="11780" width="14.42578125" customWidth="1"/>
    <col min="11783" max="11783" width="11.85546875" bestFit="1" customWidth="1"/>
    <col min="11784" max="11784" width="12.85546875" bestFit="1" customWidth="1"/>
    <col min="11785" max="11786" width="12.85546875" customWidth="1"/>
    <col min="12032" max="12032" width="7.140625" bestFit="1" customWidth="1"/>
    <col min="12033" max="12033" width="21" bestFit="1" customWidth="1"/>
    <col min="12034" max="12034" width="14.140625" customWidth="1"/>
    <col min="12035" max="12036" width="14.42578125" customWidth="1"/>
    <col min="12039" max="12039" width="11.85546875" bestFit="1" customWidth="1"/>
    <col min="12040" max="12040" width="12.85546875" bestFit="1" customWidth="1"/>
    <col min="12041" max="12042" width="12.85546875" customWidth="1"/>
    <col min="12288" max="12288" width="7.140625" bestFit="1" customWidth="1"/>
    <col min="12289" max="12289" width="21" bestFit="1" customWidth="1"/>
    <col min="12290" max="12290" width="14.140625" customWidth="1"/>
    <col min="12291" max="12292" width="14.42578125" customWidth="1"/>
    <col min="12295" max="12295" width="11.85546875" bestFit="1" customWidth="1"/>
    <col min="12296" max="12296" width="12.85546875" bestFit="1" customWidth="1"/>
    <col min="12297" max="12298" width="12.85546875" customWidth="1"/>
    <col min="12544" max="12544" width="7.140625" bestFit="1" customWidth="1"/>
    <col min="12545" max="12545" width="21" bestFit="1" customWidth="1"/>
    <col min="12546" max="12546" width="14.140625" customWidth="1"/>
    <col min="12547" max="12548" width="14.42578125" customWidth="1"/>
    <col min="12551" max="12551" width="11.85546875" bestFit="1" customWidth="1"/>
    <col min="12552" max="12552" width="12.85546875" bestFit="1" customWidth="1"/>
    <col min="12553" max="12554" width="12.85546875" customWidth="1"/>
    <col min="12800" max="12800" width="7.140625" bestFit="1" customWidth="1"/>
    <col min="12801" max="12801" width="21" bestFit="1" customWidth="1"/>
    <col min="12802" max="12802" width="14.140625" customWidth="1"/>
    <col min="12803" max="12804" width="14.42578125" customWidth="1"/>
    <col min="12807" max="12807" width="11.85546875" bestFit="1" customWidth="1"/>
    <col min="12808" max="12808" width="12.85546875" bestFit="1" customWidth="1"/>
    <col min="12809" max="12810" width="12.85546875" customWidth="1"/>
    <col min="13056" max="13056" width="7.140625" bestFit="1" customWidth="1"/>
    <col min="13057" max="13057" width="21" bestFit="1" customWidth="1"/>
    <col min="13058" max="13058" width="14.140625" customWidth="1"/>
    <col min="13059" max="13060" width="14.42578125" customWidth="1"/>
    <col min="13063" max="13063" width="11.85546875" bestFit="1" customWidth="1"/>
    <col min="13064" max="13064" width="12.85546875" bestFit="1" customWidth="1"/>
    <col min="13065" max="13066" width="12.85546875" customWidth="1"/>
    <col min="13312" max="13312" width="7.140625" bestFit="1" customWidth="1"/>
    <col min="13313" max="13313" width="21" bestFit="1" customWidth="1"/>
    <col min="13314" max="13314" width="14.140625" customWidth="1"/>
    <col min="13315" max="13316" width="14.42578125" customWidth="1"/>
    <col min="13319" max="13319" width="11.85546875" bestFit="1" customWidth="1"/>
    <col min="13320" max="13320" width="12.85546875" bestFit="1" customWidth="1"/>
    <col min="13321" max="13322" width="12.85546875" customWidth="1"/>
    <col min="13568" max="13568" width="7.140625" bestFit="1" customWidth="1"/>
    <col min="13569" max="13569" width="21" bestFit="1" customWidth="1"/>
    <col min="13570" max="13570" width="14.140625" customWidth="1"/>
    <col min="13571" max="13572" width="14.42578125" customWidth="1"/>
    <col min="13575" max="13575" width="11.85546875" bestFit="1" customWidth="1"/>
    <col min="13576" max="13576" width="12.85546875" bestFit="1" customWidth="1"/>
    <col min="13577" max="13578" width="12.85546875" customWidth="1"/>
    <col min="13824" max="13824" width="7.140625" bestFit="1" customWidth="1"/>
    <col min="13825" max="13825" width="21" bestFit="1" customWidth="1"/>
    <col min="13826" max="13826" width="14.140625" customWidth="1"/>
    <col min="13827" max="13828" width="14.42578125" customWidth="1"/>
    <col min="13831" max="13831" width="11.85546875" bestFit="1" customWidth="1"/>
    <col min="13832" max="13832" width="12.85546875" bestFit="1" customWidth="1"/>
    <col min="13833" max="13834" width="12.85546875" customWidth="1"/>
    <col min="14080" max="14080" width="7.140625" bestFit="1" customWidth="1"/>
    <col min="14081" max="14081" width="21" bestFit="1" customWidth="1"/>
    <col min="14082" max="14082" width="14.140625" customWidth="1"/>
    <col min="14083" max="14084" width="14.42578125" customWidth="1"/>
    <col min="14087" max="14087" width="11.85546875" bestFit="1" customWidth="1"/>
    <col min="14088" max="14088" width="12.85546875" bestFit="1" customWidth="1"/>
    <col min="14089" max="14090" width="12.85546875" customWidth="1"/>
    <col min="14336" max="14336" width="7.140625" bestFit="1" customWidth="1"/>
    <col min="14337" max="14337" width="21" bestFit="1" customWidth="1"/>
    <col min="14338" max="14338" width="14.140625" customWidth="1"/>
    <col min="14339" max="14340" width="14.42578125" customWidth="1"/>
    <col min="14343" max="14343" width="11.85546875" bestFit="1" customWidth="1"/>
    <col min="14344" max="14344" width="12.85546875" bestFit="1" customWidth="1"/>
    <col min="14345" max="14346" width="12.85546875" customWidth="1"/>
    <col min="14592" max="14592" width="7.140625" bestFit="1" customWidth="1"/>
    <col min="14593" max="14593" width="21" bestFit="1" customWidth="1"/>
    <col min="14594" max="14594" width="14.140625" customWidth="1"/>
    <col min="14595" max="14596" width="14.42578125" customWidth="1"/>
    <col min="14599" max="14599" width="11.85546875" bestFit="1" customWidth="1"/>
    <col min="14600" max="14600" width="12.85546875" bestFit="1" customWidth="1"/>
    <col min="14601" max="14602" width="12.85546875" customWidth="1"/>
    <col min="14848" max="14848" width="7.140625" bestFit="1" customWidth="1"/>
    <col min="14849" max="14849" width="21" bestFit="1" customWidth="1"/>
    <col min="14850" max="14850" width="14.140625" customWidth="1"/>
    <col min="14851" max="14852" width="14.42578125" customWidth="1"/>
    <col min="14855" max="14855" width="11.85546875" bestFit="1" customWidth="1"/>
    <col min="14856" max="14856" width="12.85546875" bestFit="1" customWidth="1"/>
    <col min="14857" max="14858" width="12.85546875" customWidth="1"/>
    <col min="15104" max="15104" width="7.140625" bestFit="1" customWidth="1"/>
    <col min="15105" max="15105" width="21" bestFit="1" customWidth="1"/>
    <col min="15106" max="15106" width="14.140625" customWidth="1"/>
    <col min="15107" max="15108" width="14.42578125" customWidth="1"/>
    <col min="15111" max="15111" width="11.85546875" bestFit="1" customWidth="1"/>
    <col min="15112" max="15112" width="12.85546875" bestFit="1" customWidth="1"/>
    <col min="15113" max="15114" width="12.85546875" customWidth="1"/>
    <col min="15360" max="15360" width="7.140625" bestFit="1" customWidth="1"/>
    <col min="15361" max="15361" width="21" bestFit="1" customWidth="1"/>
    <col min="15362" max="15362" width="14.140625" customWidth="1"/>
    <col min="15363" max="15364" width="14.42578125" customWidth="1"/>
    <col min="15367" max="15367" width="11.85546875" bestFit="1" customWidth="1"/>
    <col min="15368" max="15368" width="12.85546875" bestFit="1" customWidth="1"/>
    <col min="15369" max="15370" width="12.85546875" customWidth="1"/>
    <col min="15616" max="15616" width="7.140625" bestFit="1" customWidth="1"/>
    <col min="15617" max="15617" width="21" bestFit="1" customWidth="1"/>
    <col min="15618" max="15618" width="14.140625" customWidth="1"/>
    <col min="15619" max="15620" width="14.42578125" customWidth="1"/>
    <col min="15623" max="15623" width="11.85546875" bestFit="1" customWidth="1"/>
    <col min="15624" max="15624" width="12.85546875" bestFit="1" customWidth="1"/>
    <col min="15625" max="15626" width="12.85546875" customWidth="1"/>
    <col min="15872" max="15872" width="7.140625" bestFit="1" customWidth="1"/>
    <col min="15873" max="15873" width="21" bestFit="1" customWidth="1"/>
    <col min="15874" max="15874" width="14.140625" customWidth="1"/>
    <col min="15875" max="15876" width="14.42578125" customWidth="1"/>
    <col min="15879" max="15879" width="11.85546875" bestFit="1" customWidth="1"/>
    <col min="15880" max="15880" width="12.85546875" bestFit="1" customWidth="1"/>
    <col min="15881" max="15882" width="12.85546875" customWidth="1"/>
    <col min="16128" max="16128" width="7.140625" bestFit="1" customWidth="1"/>
    <col min="16129" max="16129" width="21" bestFit="1" customWidth="1"/>
    <col min="16130" max="16130" width="14.140625" customWidth="1"/>
    <col min="16131" max="16132" width="14.42578125" customWidth="1"/>
    <col min="16135" max="16135" width="11.85546875" bestFit="1" customWidth="1"/>
    <col min="16136" max="16136" width="12.85546875" bestFit="1" customWidth="1"/>
    <col min="16137" max="16138" width="12.85546875" customWidth="1"/>
  </cols>
  <sheetData>
    <row r="1" spans="1:10" x14ac:dyDescent="0.25">
      <c r="A1" s="100" t="s">
        <v>334</v>
      </c>
      <c r="B1" s="100"/>
      <c r="C1" s="100"/>
      <c r="D1" s="100"/>
      <c r="E1" s="100"/>
      <c r="F1" s="100"/>
      <c r="G1" s="100"/>
      <c r="H1" s="100"/>
      <c r="I1" s="100"/>
      <c r="J1" s="100"/>
    </row>
    <row r="3" spans="1:10" ht="16.5" x14ac:dyDescent="0.25">
      <c r="C3" s="101" t="s">
        <v>332</v>
      </c>
      <c r="D3" s="101"/>
      <c r="E3" s="101"/>
      <c r="F3" s="101" t="s">
        <v>331</v>
      </c>
      <c r="G3" s="101"/>
      <c r="H3" s="101"/>
      <c r="I3" s="101"/>
      <c r="J3" s="73"/>
    </row>
    <row r="4" spans="1:10" ht="49.9" customHeight="1" x14ac:dyDescent="0.25">
      <c r="A4" s="34" t="s">
        <v>127</v>
      </c>
      <c r="B4" s="72" t="s">
        <v>330</v>
      </c>
      <c r="C4" s="46" t="s">
        <v>125</v>
      </c>
      <c r="D4" s="46" t="s">
        <v>124</v>
      </c>
      <c r="E4" s="49" t="s">
        <v>329</v>
      </c>
      <c r="F4" s="47" t="s">
        <v>110</v>
      </c>
      <c r="G4" s="46" t="s">
        <v>341</v>
      </c>
      <c r="H4" s="46" t="s">
        <v>109</v>
      </c>
      <c r="I4" s="49" t="s">
        <v>328</v>
      </c>
      <c r="J4" s="49" t="s">
        <v>327</v>
      </c>
    </row>
    <row r="5" spans="1:10" x14ac:dyDescent="0.25">
      <c r="A5" s="34">
        <v>1</v>
      </c>
      <c r="B5" s="70" t="s">
        <v>326</v>
      </c>
      <c r="C5" s="21">
        <f>'Participaciones  Tabla I'!C5</f>
        <v>6550</v>
      </c>
      <c r="D5" s="32">
        <f t="shared" ref="D5:D36" si="0">C5/$C$112</f>
        <v>2.8221834824279225E-3</v>
      </c>
      <c r="E5" s="32">
        <f t="shared" ref="E5:E36" si="1">D5*0.7</f>
        <v>1.9755284376995457E-3</v>
      </c>
      <c r="F5" s="25">
        <f>'Participaciones  Tabla I'!X5</f>
        <v>52.064402972226397</v>
      </c>
      <c r="G5" s="21">
        <f>C5*(9.261-0.1456*F5)</f>
        <v>11006.770173447123</v>
      </c>
      <c r="H5" s="23">
        <f>G5/$G$112</f>
        <v>4.7665005926614346E-3</v>
      </c>
      <c r="I5" s="23">
        <f t="shared" ref="I5:I36" si="2">H5*0.3</f>
        <v>1.4299501777984304E-3</v>
      </c>
      <c r="J5" s="23">
        <f t="shared" ref="J5:J36" si="3">+E5+I5</f>
        <v>3.4054786154979763E-3</v>
      </c>
    </row>
    <row r="6" spans="1:10" x14ac:dyDescent="0.25">
      <c r="A6" s="34">
        <v>2</v>
      </c>
      <c r="B6" s="70" t="s">
        <v>325</v>
      </c>
      <c r="C6" s="21">
        <f>'Participaciones  Tabla I'!C6</f>
        <v>16772</v>
      </c>
      <c r="D6" s="32">
        <f t="shared" si="0"/>
        <v>7.2265131858444444E-3</v>
      </c>
      <c r="E6" s="32">
        <f t="shared" si="1"/>
        <v>5.0585592300911109E-3</v>
      </c>
      <c r="F6" s="25">
        <f>'Participaciones  Tabla I'!X6</f>
        <v>55.083317191262999</v>
      </c>
      <c r="G6" s="21">
        <f t="shared" ref="G6:G69" si="4">C6*(9.261-0.1456*F6)</f>
        <v>20811.855152320713</v>
      </c>
      <c r="H6" s="23">
        <f t="shared" ref="H6:H69" si="5">G6/$G$112</f>
        <v>9.0126093626658361E-3</v>
      </c>
      <c r="I6" s="23">
        <f t="shared" si="2"/>
        <v>2.7037828087997508E-3</v>
      </c>
      <c r="J6" s="23">
        <f t="shared" si="3"/>
        <v>7.7623420388908612E-3</v>
      </c>
    </row>
    <row r="7" spans="1:10" x14ac:dyDescent="0.25">
      <c r="A7" s="34">
        <v>3</v>
      </c>
      <c r="B7" s="70" t="s">
        <v>324</v>
      </c>
      <c r="C7" s="21">
        <f>'Participaciones  Tabla I'!C7</f>
        <v>12285</v>
      </c>
      <c r="D7" s="32">
        <f t="shared" si="0"/>
        <v>5.293209783454508E-3</v>
      </c>
      <c r="E7" s="32">
        <f t="shared" si="1"/>
        <v>3.7052468484181553E-3</v>
      </c>
      <c r="F7" s="25">
        <f>'Participaciones  Tabla I'!X7</f>
        <v>53.822860644154098</v>
      </c>
      <c r="G7" s="21">
        <f t="shared" si="4"/>
        <v>17498.64945724413</v>
      </c>
      <c r="H7" s="23">
        <f t="shared" si="5"/>
        <v>7.5778199866425632E-3</v>
      </c>
      <c r="I7" s="23">
        <f t="shared" si="2"/>
        <v>2.2733459959927687E-3</v>
      </c>
      <c r="J7" s="23">
        <f t="shared" si="3"/>
        <v>5.9785928444109245E-3</v>
      </c>
    </row>
    <row r="8" spans="1:10" x14ac:dyDescent="0.25">
      <c r="A8" s="34">
        <v>4</v>
      </c>
      <c r="B8" s="71" t="s">
        <v>323</v>
      </c>
      <c r="C8" s="21">
        <f>'Participaciones  Tabla I'!C8</f>
        <v>6195</v>
      </c>
      <c r="D8" s="32">
        <f t="shared" si="0"/>
        <v>2.6692254463574015E-3</v>
      </c>
      <c r="E8" s="32">
        <f t="shared" si="1"/>
        <v>1.8684578124501809E-3</v>
      </c>
      <c r="F8" s="25">
        <f>'Participaciones  Tabla I'!X8</f>
        <v>55.026934819492702</v>
      </c>
      <c r="G8" s="21">
        <f t="shared" si="4"/>
        <v>7738.0400082961323</v>
      </c>
      <c r="H8" s="23">
        <f t="shared" si="5"/>
        <v>3.3509714207133477E-3</v>
      </c>
      <c r="I8" s="23">
        <f t="shared" si="2"/>
        <v>1.0052914262140044E-3</v>
      </c>
      <c r="J8" s="23">
        <f t="shared" si="3"/>
        <v>2.8737492386641853E-3</v>
      </c>
    </row>
    <row r="9" spans="1:10" x14ac:dyDescent="0.25">
      <c r="A9" s="34">
        <v>5</v>
      </c>
      <c r="B9" s="71" t="s">
        <v>322</v>
      </c>
      <c r="C9" s="21">
        <f>'Participaciones  Tabla I'!C9</f>
        <v>2167</v>
      </c>
      <c r="D9" s="32">
        <f t="shared" si="0"/>
        <v>9.3369032159103932E-4</v>
      </c>
      <c r="E9" s="32">
        <f t="shared" si="1"/>
        <v>6.5358322511372747E-4</v>
      </c>
      <c r="F9" s="25">
        <f>'Participaciones  Tabla I'!X9</f>
        <v>54.383083000653997</v>
      </c>
      <c r="G9" s="21">
        <f t="shared" si="4"/>
        <v>2909.8976904320507</v>
      </c>
      <c r="H9" s="23">
        <f t="shared" si="5"/>
        <v>1.2601361568799492E-3</v>
      </c>
      <c r="I9" s="23">
        <f t="shared" si="2"/>
        <v>3.7804084706398472E-4</v>
      </c>
      <c r="J9" s="23">
        <f t="shared" si="3"/>
        <v>1.0316240721777122E-3</v>
      </c>
    </row>
    <row r="10" spans="1:10" x14ac:dyDescent="0.25">
      <c r="A10" s="34">
        <v>6</v>
      </c>
      <c r="B10" s="70" t="s">
        <v>321</v>
      </c>
      <c r="C10" s="21">
        <f>'Participaciones  Tabla I'!C10</f>
        <v>9159</v>
      </c>
      <c r="D10" s="32">
        <f t="shared" si="0"/>
        <v>3.9463173306194411E-3</v>
      </c>
      <c r="E10" s="32">
        <f t="shared" si="1"/>
        <v>2.7624221314336084E-3</v>
      </c>
      <c r="F10" s="25">
        <f>'Participaciones  Tabla I'!X10</f>
        <v>54.146130246399998</v>
      </c>
      <c r="G10" s="21">
        <f t="shared" si="4"/>
        <v>12614.90535146117</v>
      </c>
      <c r="H10" s="23">
        <f t="shared" si="5"/>
        <v>5.4629062737371814E-3</v>
      </c>
      <c r="I10" s="23">
        <f t="shared" si="2"/>
        <v>1.6388718821211544E-3</v>
      </c>
      <c r="J10" s="23">
        <f t="shared" si="3"/>
        <v>4.4012940135547633E-3</v>
      </c>
    </row>
    <row r="11" spans="1:10" x14ac:dyDescent="0.25">
      <c r="A11" s="34">
        <v>7</v>
      </c>
      <c r="B11" s="71" t="s">
        <v>320</v>
      </c>
      <c r="C11" s="21">
        <f>'Participaciones  Tabla I'!C11</f>
        <v>7490</v>
      </c>
      <c r="D11" s="32">
        <f t="shared" si="0"/>
        <v>3.2271991272343724E-3</v>
      </c>
      <c r="E11" s="32">
        <f t="shared" si="1"/>
        <v>2.2590393890640605E-3</v>
      </c>
      <c r="F11" s="25">
        <f>'Participaciones  Tabla I'!X11</f>
        <v>56.256665752072699</v>
      </c>
      <c r="G11" s="21">
        <f t="shared" si="4"/>
        <v>8014.5207040716241</v>
      </c>
      <c r="H11" s="23">
        <f t="shared" si="5"/>
        <v>3.4707018574814848E-3</v>
      </c>
      <c r="I11" s="23">
        <f t="shared" si="2"/>
        <v>1.0412105572444453E-3</v>
      </c>
      <c r="J11" s="23">
        <f t="shared" si="3"/>
        <v>3.3002499463085058E-3</v>
      </c>
    </row>
    <row r="12" spans="1:10" x14ac:dyDescent="0.25">
      <c r="A12" s="34">
        <v>8</v>
      </c>
      <c r="B12" s="70" t="s">
        <v>319</v>
      </c>
      <c r="C12" s="21">
        <f>'Participaciones  Tabla I'!C12</f>
        <v>3949</v>
      </c>
      <c r="D12" s="32">
        <f t="shared" si="0"/>
        <v>1.7014965758943305E-3</v>
      </c>
      <c r="E12" s="32">
        <f t="shared" si="1"/>
        <v>1.1910476031260313E-3</v>
      </c>
      <c r="F12" s="25">
        <f>'Participaciones  Tabla I'!X12</f>
        <v>52.119102222447303</v>
      </c>
      <c r="G12" s="21">
        <f t="shared" si="4"/>
        <v>6604.5394711096887</v>
      </c>
      <c r="H12" s="23">
        <f t="shared" si="5"/>
        <v>2.8601070802081654E-3</v>
      </c>
      <c r="I12" s="23">
        <f t="shared" si="2"/>
        <v>8.5803212406244955E-4</v>
      </c>
      <c r="J12" s="23">
        <f t="shared" si="3"/>
        <v>2.049079727188481E-3</v>
      </c>
    </row>
    <row r="13" spans="1:10" x14ac:dyDescent="0.25">
      <c r="A13" s="34">
        <v>9</v>
      </c>
      <c r="B13" s="71" t="s">
        <v>318</v>
      </c>
      <c r="C13" s="21">
        <f>'Participaciones  Tabla I'!C13</f>
        <v>4466</v>
      </c>
      <c r="D13" s="32">
        <f t="shared" si="0"/>
        <v>1.924255180537878E-3</v>
      </c>
      <c r="E13" s="32">
        <f t="shared" si="1"/>
        <v>1.3469786263765144E-3</v>
      </c>
      <c r="F13" s="25">
        <f>'Participaciones  Tabla I'!X13</f>
        <v>53.728510472629701</v>
      </c>
      <c r="G13" s="21">
        <f t="shared" si="4"/>
        <v>6422.6835565767215</v>
      </c>
      <c r="H13" s="23">
        <f t="shared" si="5"/>
        <v>2.7813540663139081E-3</v>
      </c>
      <c r="I13" s="23">
        <f t="shared" si="2"/>
        <v>8.3440621989417242E-4</v>
      </c>
      <c r="J13" s="23">
        <f t="shared" si="3"/>
        <v>2.181384846270687E-3</v>
      </c>
    </row>
    <row r="14" spans="1:10" x14ac:dyDescent="0.25">
      <c r="A14" s="34">
        <v>10</v>
      </c>
      <c r="B14" s="70" t="s">
        <v>317</v>
      </c>
      <c r="C14" s="21">
        <f>'Participaciones  Tabla I'!C14</f>
        <v>2755</v>
      </c>
      <c r="D14" s="32">
        <f t="shared" si="0"/>
        <v>1.1870405334486909E-3</v>
      </c>
      <c r="E14" s="32">
        <f t="shared" si="1"/>
        <v>8.309283734140836E-4</v>
      </c>
      <c r="F14" s="25">
        <f>'Participaciones  Tabla I'!X14</f>
        <v>49.061852249180603</v>
      </c>
      <c r="G14" s="21">
        <f t="shared" si="4"/>
        <v>5833.9723309906803</v>
      </c>
      <c r="H14" s="23">
        <f t="shared" si="5"/>
        <v>2.5264116661871425E-3</v>
      </c>
      <c r="I14" s="23">
        <f t="shared" si="2"/>
        <v>7.5792349985614267E-4</v>
      </c>
      <c r="J14" s="23">
        <f t="shared" si="3"/>
        <v>1.5888518732702262E-3</v>
      </c>
    </row>
    <row r="15" spans="1:10" x14ac:dyDescent="0.25">
      <c r="A15" s="34">
        <v>11</v>
      </c>
      <c r="B15" s="70" t="s">
        <v>316</v>
      </c>
      <c r="C15" s="21">
        <f>'Participaciones  Tabla I'!C15</f>
        <v>8389</v>
      </c>
      <c r="D15" s="32">
        <f t="shared" si="0"/>
        <v>3.6145491960439449E-3</v>
      </c>
      <c r="E15" s="32">
        <f t="shared" si="1"/>
        <v>2.5301844372307611E-3</v>
      </c>
      <c r="F15" s="25">
        <f>'Participaciones  Tabla I'!X15</f>
        <v>55.201169409642802</v>
      </c>
      <c r="G15" s="21">
        <f t="shared" si="4"/>
        <v>10265.70095815694</v>
      </c>
      <c r="H15" s="23">
        <f t="shared" si="5"/>
        <v>4.4455793052882156E-3</v>
      </c>
      <c r="I15" s="23">
        <f t="shared" si="2"/>
        <v>1.3336737915864646E-3</v>
      </c>
      <c r="J15" s="23">
        <f t="shared" si="3"/>
        <v>3.863858228817226E-3</v>
      </c>
    </row>
    <row r="16" spans="1:10" x14ac:dyDescent="0.25">
      <c r="A16" s="34">
        <v>12</v>
      </c>
      <c r="B16" s="70" t="s">
        <v>315</v>
      </c>
      <c r="C16" s="21">
        <f>'Participaciones  Tabla I'!C16</f>
        <v>3736</v>
      </c>
      <c r="D16" s="32">
        <f t="shared" si="0"/>
        <v>1.609721754252018E-3</v>
      </c>
      <c r="E16" s="32">
        <f t="shared" si="1"/>
        <v>1.1268052279764125E-3</v>
      </c>
      <c r="F16" s="25">
        <f>'Participaciones  Tabla I'!X16</f>
        <v>53.734002402342497</v>
      </c>
      <c r="G16" s="21">
        <f t="shared" si="4"/>
        <v>5369.862078817926</v>
      </c>
      <c r="H16" s="23">
        <f t="shared" si="5"/>
        <v>2.3254279300700411E-3</v>
      </c>
      <c r="I16" s="23">
        <f t="shared" si="2"/>
        <v>6.9762837902101233E-4</v>
      </c>
      <c r="J16" s="23">
        <f t="shared" si="3"/>
        <v>1.8244336069974249E-3</v>
      </c>
    </row>
    <row r="17" spans="1:10" x14ac:dyDescent="0.25">
      <c r="A17" s="34">
        <v>13</v>
      </c>
      <c r="B17" s="71" t="s">
        <v>314</v>
      </c>
      <c r="C17" s="21">
        <f>'Participaciones  Tabla I'!C17</f>
        <v>16671</v>
      </c>
      <c r="D17" s="32">
        <f t="shared" si="0"/>
        <v>7.1829955474131133E-3</v>
      </c>
      <c r="E17" s="32">
        <f t="shared" si="1"/>
        <v>5.028096883189179E-3</v>
      </c>
      <c r="F17" s="25">
        <f>'Participaciones  Tabla I'!X17</f>
        <v>58.883084195099201</v>
      </c>
      <c r="G17" s="21">
        <f t="shared" si="4"/>
        <v>11463.362052637745</v>
      </c>
      <c r="H17" s="23">
        <f t="shared" si="5"/>
        <v>4.9642284845380861E-3</v>
      </c>
      <c r="I17" s="23">
        <f t="shared" si="2"/>
        <v>1.4892685453614257E-3</v>
      </c>
      <c r="J17" s="23">
        <f t="shared" si="3"/>
        <v>6.5173654285506045E-3</v>
      </c>
    </row>
    <row r="18" spans="1:10" x14ac:dyDescent="0.25">
      <c r="A18" s="34">
        <v>14</v>
      </c>
      <c r="B18" s="70" t="s">
        <v>313</v>
      </c>
      <c r="C18" s="21">
        <f>'Participaciones  Tabla I'!C18</f>
        <v>1714</v>
      </c>
      <c r="D18" s="32">
        <f t="shared" si="0"/>
        <v>7.3850725021090973E-4</v>
      </c>
      <c r="E18" s="32">
        <f t="shared" si="1"/>
        <v>5.1695507514763674E-4</v>
      </c>
      <c r="F18" s="25">
        <f>'Participaciones  Tabla I'!X18</f>
        <v>52.603119206433099</v>
      </c>
      <c r="G18" s="21">
        <f t="shared" si="4"/>
        <v>2745.8037358332836</v>
      </c>
      <c r="H18" s="23">
        <f t="shared" si="5"/>
        <v>1.1890749900233849E-3</v>
      </c>
      <c r="I18" s="23">
        <f t="shared" si="2"/>
        <v>3.5672249700701548E-4</v>
      </c>
      <c r="J18" s="23">
        <f t="shared" si="3"/>
        <v>8.7367757215465222E-4</v>
      </c>
    </row>
    <row r="19" spans="1:10" x14ac:dyDescent="0.25">
      <c r="A19" s="34">
        <v>15</v>
      </c>
      <c r="B19" s="71" t="s">
        <v>312</v>
      </c>
      <c r="C19" s="21">
        <f>'Participaciones  Tabla I'!C19</f>
        <v>5560</v>
      </c>
      <c r="D19" s="32">
        <f t="shared" si="0"/>
        <v>2.3956244522594272E-3</v>
      </c>
      <c r="E19" s="32">
        <f t="shared" si="1"/>
        <v>1.6769371165815991E-3</v>
      </c>
      <c r="F19" s="25">
        <f>'Participaciones  Tabla I'!X19</f>
        <v>51.711242823354397</v>
      </c>
      <c r="G19" s="21">
        <f t="shared" si="4"/>
        <v>9629.0473297529661</v>
      </c>
      <c r="H19" s="23">
        <f t="shared" si="5"/>
        <v>4.1698753658684275E-3</v>
      </c>
      <c r="I19" s="23">
        <f t="shared" si="2"/>
        <v>1.2509626097605283E-3</v>
      </c>
      <c r="J19" s="23">
        <f t="shared" si="3"/>
        <v>2.9278997263421274E-3</v>
      </c>
    </row>
    <row r="20" spans="1:10" x14ac:dyDescent="0.25">
      <c r="A20" s="34">
        <v>16</v>
      </c>
      <c r="B20" s="70" t="s">
        <v>311</v>
      </c>
      <c r="C20" s="21">
        <f>'Participaciones  Tabla I'!C20</f>
        <v>3104</v>
      </c>
      <c r="D20" s="32">
        <f t="shared" si="0"/>
        <v>1.3374133632757666E-3</v>
      </c>
      <c r="E20" s="32">
        <f t="shared" si="1"/>
        <v>9.3618935429303656E-4</v>
      </c>
      <c r="F20" s="25">
        <f>'Participaciones  Tabla I'!X20</f>
        <v>52.303856046019497</v>
      </c>
      <c r="G20" s="21">
        <f t="shared" si="4"/>
        <v>5107.8137693074341</v>
      </c>
      <c r="H20" s="23">
        <f t="shared" si="5"/>
        <v>2.211947462784468E-3</v>
      </c>
      <c r="I20" s="23">
        <f t="shared" si="2"/>
        <v>6.6358423883534033E-4</v>
      </c>
      <c r="J20" s="23">
        <f t="shared" si="3"/>
        <v>1.5997735931283768E-3</v>
      </c>
    </row>
    <row r="21" spans="1:10" x14ac:dyDescent="0.25">
      <c r="A21" s="34">
        <v>17</v>
      </c>
      <c r="B21" s="70" t="s">
        <v>310</v>
      </c>
      <c r="C21" s="21">
        <f>'Participaciones  Tabla I'!C21</f>
        <v>4686</v>
      </c>
      <c r="D21" s="32">
        <f t="shared" si="0"/>
        <v>2.0190460761308768E-3</v>
      </c>
      <c r="E21" s="32">
        <f t="shared" si="1"/>
        <v>1.4133322532916136E-3</v>
      </c>
      <c r="F21" s="25">
        <f>'Participaciones  Tabla I'!X21</f>
        <v>49.888448401560701</v>
      </c>
      <c r="G21" s="21">
        <f t="shared" si="4"/>
        <v>9359.0756030657139</v>
      </c>
      <c r="H21" s="23">
        <f t="shared" si="5"/>
        <v>4.052963649263228E-3</v>
      </c>
      <c r="I21" s="23">
        <f t="shared" si="2"/>
        <v>1.2158890947789683E-3</v>
      </c>
      <c r="J21" s="23">
        <f t="shared" si="3"/>
        <v>2.6292213480705821E-3</v>
      </c>
    </row>
    <row r="22" spans="1:10" x14ac:dyDescent="0.25">
      <c r="A22" s="34">
        <v>18</v>
      </c>
      <c r="B22" s="70" t="s">
        <v>309</v>
      </c>
      <c r="C22" s="21">
        <f>'Participaciones  Tabla I'!C22</f>
        <v>3385</v>
      </c>
      <c r="D22" s="32">
        <f t="shared" si="0"/>
        <v>1.4584871890104606E-3</v>
      </c>
      <c r="E22" s="32">
        <f t="shared" si="1"/>
        <v>1.0209410323073224E-3</v>
      </c>
      <c r="F22" s="25">
        <f>'Participaciones  Tabla I'!X22</f>
        <v>52.576072279621599</v>
      </c>
      <c r="G22" s="21">
        <f t="shared" si="4"/>
        <v>5436.0523205548143</v>
      </c>
      <c r="H22" s="23">
        <f t="shared" si="5"/>
        <v>2.3540917271236386E-3</v>
      </c>
      <c r="I22" s="23">
        <f t="shared" si="2"/>
        <v>7.0622751813709153E-4</v>
      </c>
      <c r="J22" s="23">
        <f t="shared" si="3"/>
        <v>1.7271685504444139E-3</v>
      </c>
    </row>
    <row r="23" spans="1:10" x14ac:dyDescent="0.25">
      <c r="A23" s="34">
        <v>19</v>
      </c>
      <c r="B23" s="70" t="s">
        <v>308</v>
      </c>
      <c r="C23" s="21">
        <f>'Participaciones  Tabla I'!C23</f>
        <v>38934</v>
      </c>
      <c r="D23" s="32">
        <f t="shared" si="0"/>
        <v>1.6775403313717362E-2</v>
      </c>
      <c r="E23" s="32">
        <f t="shared" si="1"/>
        <v>1.1742782319602152E-2</v>
      </c>
      <c r="F23" s="25">
        <f>'Participaciones  Tabla I'!X23</f>
        <v>48.7793371874385</v>
      </c>
      <c r="G23" s="21">
        <f t="shared" si="4"/>
        <v>84047.935633485569</v>
      </c>
      <c r="H23" s="23">
        <f t="shared" si="5"/>
        <v>3.6397101846954785E-2</v>
      </c>
      <c r="I23" s="23">
        <f t="shared" si="2"/>
        <v>1.0919130554086436E-2</v>
      </c>
      <c r="J23" s="23">
        <f t="shared" si="3"/>
        <v>2.2661912873688586E-2</v>
      </c>
    </row>
    <row r="24" spans="1:10" x14ac:dyDescent="0.25">
      <c r="A24" s="34">
        <v>20</v>
      </c>
      <c r="B24" s="71" t="s">
        <v>307</v>
      </c>
      <c r="C24" s="21">
        <f>'Participaciones  Tabla I'!C24</f>
        <v>4497</v>
      </c>
      <c r="D24" s="32">
        <f t="shared" si="0"/>
        <v>1.937612079462346E-3</v>
      </c>
      <c r="E24" s="32">
        <f t="shared" si="1"/>
        <v>1.3563284556236421E-3</v>
      </c>
      <c r="F24" s="25">
        <f>'Participaciones  Tabla I'!X24</f>
        <v>55.688963939236402</v>
      </c>
      <c r="G24" s="21">
        <f t="shared" si="4"/>
        <v>5183.6327664609616</v>
      </c>
      <c r="H24" s="23">
        <f t="shared" si="5"/>
        <v>2.2447810087904627E-3</v>
      </c>
      <c r="I24" s="23">
        <f t="shared" si="2"/>
        <v>6.7343430263713876E-4</v>
      </c>
      <c r="J24" s="23">
        <f t="shared" si="3"/>
        <v>2.0297627582607806E-3</v>
      </c>
    </row>
    <row r="25" spans="1:10" x14ac:dyDescent="0.25">
      <c r="A25" s="34">
        <v>21</v>
      </c>
      <c r="B25" s="70" t="s">
        <v>306</v>
      </c>
      <c r="C25" s="21">
        <f>'Participaciones  Tabla I'!C25</f>
        <v>9406</v>
      </c>
      <c r="D25" s="32">
        <f t="shared" si="0"/>
        <v>4.052741654307945E-3</v>
      </c>
      <c r="E25" s="32">
        <f t="shared" si="1"/>
        <v>2.8369191580155614E-3</v>
      </c>
      <c r="F25" s="25">
        <f>'Participaciones  Tabla I'!X25</f>
        <v>50.171329232292102</v>
      </c>
      <c r="G25" s="21">
        <f t="shared" si="4"/>
        <v>18398.648286298398</v>
      </c>
      <c r="H25" s="23">
        <f t="shared" si="5"/>
        <v>7.9675660142675096E-3</v>
      </c>
      <c r="I25" s="23">
        <f t="shared" si="2"/>
        <v>2.3902698042802526E-3</v>
      </c>
      <c r="J25" s="23">
        <f t="shared" si="3"/>
        <v>5.227188962295814E-3</v>
      </c>
    </row>
    <row r="26" spans="1:10" x14ac:dyDescent="0.25">
      <c r="A26" s="34">
        <v>22</v>
      </c>
      <c r="B26" s="70" t="s">
        <v>305</v>
      </c>
      <c r="C26" s="21">
        <f>'Participaciones  Tabla I'!C26</f>
        <v>4363</v>
      </c>
      <c r="D26" s="32">
        <f t="shared" si="0"/>
        <v>1.879875806692065E-3</v>
      </c>
      <c r="E26" s="32">
        <f t="shared" si="1"/>
        <v>1.3159130646844455E-3</v>
      </c>
      <c r="F26" s="25">
        <f>'Participaciones  Tabla I'!X26</f>
        <v>49.088945837836199</v>
      </c>
      <c r="G26" s="21">
        <f t="shared" si="4"/>
        <v>9221.8527074662015</v>
      </c>
      <c r="H26" s="23">
        <f t="shared" si="5"/>
        <v>3.9935390403275667E-3</v>
      </c>
      <c r="I26" s="23">
        <f t="shared" si="2"/>
        <v>1.1980617120982699E-3</v>
      </c>
      <c r="J26" s="23">
        <f t="shared" si="3"/>
        <v>2.5139747767827154E-3</v>
      </c>
    </row>
    <row r="27" spans="1:10" x14ac:dyDescent="0.25">
      <c r="A27" s="34">
        <v>23</v>
      </c>
      <c r="B27" s="70" t="s">
        <v>304</v>
      </c>
      <c r="C27" s="21">
        <f>'Participaciones  Tabla I'!C27</f>
        <v>4863</v>
      </c>
      <c r="D27" s="32">
        <f t="shared" si="0"/>
        <v>2.095309660312517E-3</v>
      </c>
      <c r="E27" s="32">
        <f t="shared" si="1"/>
        <v>1.4667167622187617E-3</v>
      </c>
      <c r="F27" s="25">
        <f>'Participaciones  Tabla I'!X27</f>
        <v>54.827067853042699</v>
      </c>
      <c r="G27" s="21">
        <f t="shared" si="4"/>
        <v>6215.7840908631242</v>
      </c>
      <c r="H27" s="23">
        <f t="shared" si="5"/>
        <v>2.6917558998759204E-3</v>
      </c>
      <c r="I27" s="23">
        <f t="shared" si="2"/>
        <v>8.0752676996277608E-4</v>
      </c>
      <c r="J27" s="23">
        <f t="shared" si="3"/>
        <v>2.274243532181538E-3</v>
      </c>
    </row>
    <row r="28" spans="1:10" x14ac:dyDescent="0.25">
      <c r="A28" s="34">
        <v>24</v>
      </c>
      <c r="B28" s="70" t="s">
        <v>303</v>
      </c>
      <c r="C28" s="21">
        <f>'Participaciones  Tabla I'!C28</f>
        <v>3244</v>
      </c>
      <c r="D28" s="32">
        <f t="shared" si="0"/>
        <v>1.397734842289493E-3</v>
      </c>
      <c r="E28" s="32">
        <f t="shared" si="1"/>
        <v>9.78414389602645E-4</v>
      </c>
      <c r="F28" s="25">
        <f>'Participaciones  Tabla I'!X28</f>
        <v>51.226445609730597</v>
      </c>
      <c r="G28" s="21">
        <f t="shared" si="4"/>
        <v>5847.0813603601373</v>
      </c>
      <c r="H28" s="23">
        <f t="shared" si="5"/>
        <v>2.5320885537094668E-3</v>
      </c>
      <c r="I28" s="23">
        <f t="shared" si="2"/>
        <v>7.5962656611283999E-4</v>
      </c>
      <c r="J28" s="23">
        <f t="shared" si="3"/>
        <v>1.738040955715485E-3</v>
      </c>
    </row>
    <row r="29" spans="1:10" x14ac:dyDescent="0.25">
      <c r="A29" s="34">
        <v>25</v>
      </c>
      <c r="B29" s="70" t="s">
        <v>302</v>
      </c>
      <c r="C29" s="21">
        <f>'Participaciones  Tabla I'!C29</f>
        <v>6003</v>
      </c>
      <c r="D29" s="32">
        <f t="shared" si="0"/>
        <v>2.5864988465671476E-3</v>
      </c>
      <c r="E29" s="32">
        <f t="shared" si="1"/>
        <v>1.8105491925970031E-3</v>
      </c>
      <c r="F29" s="25">
        <f>'Participaciones  Tabla I'!X29</f>
        <v>54.958322962571401</v>
      </c>
      <c r="G29" s="21">
        <f t="shared" si="4"/>
        <v>7558.1862644275643</v>
      </c>
      <c r="H29" s="23">
        <f t="shared" si="5"/>
        <v>3.2730854502394662E-3</v>
      </c>
      <c r="I29" s="23">
        <f t="shared" si="2"/>
        <v>9.8192563507183976E-4</v>
      </c>
      <c r="J29" s="23">
        <f t="shared" si="3"/>
        <v>2.7924748276688428E-3</v>
      </c>
    </row>
    <row r="30" spans="1:10" x14ac:dyDescent="0.25">
      <c r="A30" s="34">
        <v>26</v>
      </c>
      <c r="B30" s="71" t="s">
        <v>301</v>
      </c>
      <c r="C30" s="21">
        <f>'Participaciones  Tabla I'!C30</f>
        <v>3622</v>
      </c>
      <c r="D30" s="32">
        <f t="shared" si="0"/>
        <v>1.5606028356265548E-3</v>
      </c>
      <c r="E30" s="32">
        <f t="shared" si="1"/>
        <v>1.0924219849385883E-3</v>
      </c>
      <c r="F30" s="25">
        <f>'Participaciones  Tabla I'!X30</f>
        <v>55.088869679474499</v>
      </c>
      <c r="G30" s="21">
        <f t="shared" si="4"/>
        <v>4491.4994014493486</v>
      </c>
      <c r="H30" s="23">
        <f t="shared" si="5"/>
        <v>1.9450514748271489E-3</v>
      </c>
      <c r="I30" s="23">
        <f t="shared" si="2"/>
        <v>5.8351544244814469E-4</v>
      </c>
      <c r="J30" s="23">
        <f t="shared" si="3"/>
        <v>1.6759374273867329E-3</v>
      </c>
    </row>
    <row r="31" spans="1:10" x14ac:dyDescent="0.25">
      <c r="A31" s="34">
        <v>27</v>
      </c>
      <c r="B31" s="70" t="s">
        <v>300</v>
      </c>
      <c r="C31" s="21">
        <f>'Participaciones  Tabla I'!C31</f>
        <v>8345</v>
      </c>
      <c r="D31" s="32">
        <f t="shared" si="0"/>
        <v>3.5955910169253452E-3</v>
      </c>
      <c r="E31" s="32">
        <f t="shared" si="1"/>
        <v>2.5169137118477413E-3</v>
      </c>
      <c r="F31" s="25">
        <f>'Participaciones  Tabla I'!X31</f>
        <v>56.710971441663801</v>
      </c>
      <c r="G31" s="21">
        <f t="shared" si="4"/>
        <v>8377.3999472923424</v>
      </c>
      <c r="H31" s="23">
        <f t="shared" si="5"/>
        <v>3.6278473325499798E-3</v>
      </c>
      <c r="I31" s="23">
        <f t="shared" si="2"/>
        <v>1.088354199764994E-3</v>
      </c>
      <c r="J31" s="23">
        <f t="shared" si="3"/>
        <v>3.6052679116127355E-3</v>
      </c>
    </row>
    <row r="32" spans="1:10" x14ac:dyDescent="0.25">
      <c r="A32" s="34">
        <v>28</v>
      </c>
      <c r="B32" s="70" t="s">
        <v>299</v>
      </c>
      <c r="C32" s="21">
        <f>'Participaciones  Tabla I'!C32</f>
        <v>2936</v>
      </c>
      <c r="D32" s="32">
        <f t="shared" si="0"/>
        <v>1.2650275884592947E-3</v>
      </c>
      <c r="E32" s="32">
        <f t="shared" si="1"/>
        <v>8.8551931192150618E-4</v>
      </c>
      <c r="F32" s="25">
        <f>'Participaciones  Tabla I'!X32</f>
        <v>54.903949457612498</v>
      </c>
      <c r="G32" s="21">
        <f t="shared" si="4"/>
        <v>3719.8678395406741</v>
      </c>
      <c r="H32" s="23">
        <f t="shared" si="5"/>
        <v>1.6108951111350298E-3</v>
      </c>
      <c r="I32" s="23">
        <f t="shared" si="2"/>
        <v>4.8326853334050893E-4</v>
      </c>
      <c r="J32" s="23">
        <f t="shared" si="3"/>
        <v>1.3687878452620151E-3</v>
      </c>
    </row>
    <row r="33" spans="1:10" x14ac:dyDescent="0.25">
      <c r="A33" s="34">
        <v>29</v>
      </c>
      <c r="B33" s="70" t="s">
        <v>298</v>
      </c>
      <c r="C33" s="21">
        <f>'Participaciones  Tabla I'!C33</f>
        <v>6240</v>
      </c>
      <c r="D33" s="32">
        <f t="shared" si="0"/>
        <v>2.6886144931832418E-3</v>
      </c>
      <c r="E33" s="32">
        <f t="shared" si="1"/>
        <v>1.8820301452282691E-3</v>
      </c>
      <c r="F33" s="25">
        <f>'Participaciones  Tabla I'!X33</f>
        <v>55.462182976939197</v>
      </c>
      <c r="G33" s="21">
        <f t="shared" si="4"/>
        <v>7398.8064293997486</v>
      </c>
      <c r="H33" s="23">
        <f t="shared" si="5"/>
        <v>3.2040657409017495E-3</v>
      </c>
      <c r="I33" s="23">
        <f t="shared" si="2"/>
        <v>9.6121972227052477E-4</v>
      </c>
      <c r="J33" s="23">
        <f t="shared" si="3"/>
        <v>2.8432498674987941E-3</v>
      </c>
    </row>
    <row r="34" spans="1:10" x14ac:dyDescent="0.25">
      <c r="A34" s="34">
        <v>30</v>
      </c>
      <c r="B34" s="70" t="s">
        <v>297</v>
      </c>
      <c r="C34" s="21">
        <f>'Participaciones  Tabla I'!C34</f>
        <v>4015</v>
      </c>
      <c r="D34" s="32">
        <f t="shared" si="0"/>
        <v>1.7299338445722302E-3</v>
      </c>
      <c r="E34" s="32">
        <f t="shared" si="1"/>
        <v>1.2109536912005611E-3</v>
      </c>
      <c r="F34" s="25">
        <f>'Participaciones  Tabla I'!X34</f>
        <v>49.2620186668522</v>
      </c>
      <c r="G34" s="21">
        <f t="shared" si="4"/>
        <v>8385.1270796568715</v>
      </c>
      <c r="H34" s="23">
        <f t="shared" si="5"/>
        <v>3.6311935803969597E-3</v>
      </c>
      <c r="I34" s="23">
        <f t="shared" si="2"/>
        <v>1.0893580741190879E-3</v>
      </c>
      <c r="J34" s="23">
        <f t="shared" si="3"/>
        <v>2.300311765319649E-3</v>
      </c>
    </row>
    <row r="35" spans="1:10" x14ac:dyDescent="0.25">
      <c r="A35" s="34">
        <v>31</v>
      </c>
      <c r="B35" s="71" t="s">
        <v>296</v>
      </c>
      <c r="C35" s="21">
        <f>'Participaciones  Tabla I'!C35</f>
        <v>2818</v>
      </c>
      <c r="D35" s="32">
        <f t="shared" si="0"/>
        <v>1.2141851990048679E-3</v>
      </c>
      <c r="E35" s="32">
        <f t="shared" si="1"/>
        <v>8.4992963930340755E-4</v>
      </c>
      <c r="F35" s="25">
        <f>'Participaciones  Tabla I'!X35</f>
        <v>51.262294036781803</v>
      </c>
      <c r="G35" s="21">
        <f t="shared" si="4"/>
        <v>5064.537746873194</v>
      </c>
      <c r="H35" s="23">
        <f t="shared" si="5"/>
        <v>2.1932067074738452E-3</v>
      </c>
      <c r="I35" s="23">
        <f t="shared" si="2"/>
        <v>6.5796201224215358E-4</v>
      </c>
      <c r="J35" s="23">
        <f t="shared" si="3"/>
        <v>1.5078916515455611E-3</v>
      </c>
    </row>
    <row r="36" spans="1:10" x14ac:dyDescent="0.25">
      <c r="A36" s="34">
        <v>32</v>
      </c>
      <c r="B36" s="70" t="s">
        <v>295</v>
      </c>
      <c r="C36" s="21">
        <f>'Participaciones  Tabla I'!C36</f>
        <v>16779</v>
      </c>
      <c r="D36" s="32">
        <f t="shared" si="0"/>
        <v>7.2295292597951309E-3</v>
      </c>
      <c r="E36" s="32">
        <f t="shared" si="1"/>
        <v>5.0606704818565917E-3</v>
      </c>
      <c r="F36" s="25">
        <f>'Participaciones  Tabla I'!X36</f>
        <v>52.251815023813997</v>
      </c>
      <c r="G36" s="21">
        <f t="shared" si="4"/>
        <v>27737.964456165846</v>
      </c>
      <c r="H36" s="23">
        <f t="shared" si="5"/>
        <v>1.2011972807289894E-2</v>
      </c>
      <c r="I36" s="23">
        <f t="shared" si="2"/>
        <v>3.6035918421869679E-3</v>
      </c>
      <c r="J36" s="23">
        <f t="shared" si="3"/>
        <v>8.66426232404356E-3</v>
      </c>
    </row>
    <row r="37" spans="1:10" x14ac:dyDescent="0.25">
      <c r="A37" s="34">
        <v>33</v>
      </c>
      <c r="B37" s="70" t="s">
        <v>294</v>
      </c>
      <c r="C37" s="21">
        <f>'Participaciones  Tabla I'!C37</f>
        <v>21255</v>
      </c>
      <c r="D37" s="32">
        <f t="shared" ref="D37:D68" si="6">C37/$C$112</f>
        <v>9.1580931174054178E-3</v>
      </c>
      <c r="E37" s="32">
        <f t="shared" ref="E37:E68" si="7">D37*0.7</f>
        <v>6.4106651821837918E-3</v>
      </c>
      <c r="F37" s="25">
        <f>'Participaciones  Tabla I'!X37</f>
        <v>52.109950730545897</v>
      </c>
      <c r="G37" s="21">
        <f t="shared" si="4"/>
        <v>35576.431395559128</v>
      </c>
      <c r="H37" s="23">
        <f t="shared" si="5"/>
        <v>1.5406434281765654E-2</v>
      </c>
      <c r="I37" s="23">
        <f t="shared" ref="I37:I68" si="8">H37*0.3</f>
        <v>4.6219302845296965E-3</v>
      </c>
      <c r="J37" s="23">
        <f t="shared" ref="J37:J68" si="9">+E37+I37</f>
        <v>1.1032595466713488E-2</v>
      </c>
    </row>
    <row r="38" spans="1:10" x14ac:dyDescent="0.25">
      <c r="A38" s="34">
        <v>34</v>
      </c>
      <c r="B38" s="70" t="s">
        <v>293</v>
      </c>
      <c r="C38" s="21">
        <f>'Participaciones  Tabla I'!C38</f>
        <v>6514</v>
      </c>
      <c r="D38" s="32">
        <f t="shared" si="6"/>
        <v>2.8066722449672497E-3</v>
      </c>
      <c r="E38" s="32">
        <f t="shared" si="7"/>
        <v>1.9646705714770748E-3</v>
      </c>
      <c r="F38" s="25">
        <f>'Participaciones  Tabla I'!X38</f>
        <v>50.966674166207099</v>
      </c>
      <c r="G38" s="21">
        <f t="shared" si="4"/>
        <v>11987.403100481197</v>
      </c>
      <c r="H38" s="23">
        <f t="shared" si="5"/>
        <v>5.1911653539160399E-3</v>
      </c>
      <c r="I38" s="23">
        <f t="shared" si="8"/>
        <v>1.5573496061748119E-3</v>
      </c>
      <c r="J38" s="23">
        <f t="shared" si="9"/>
        <v>3.522020177651887E-3</v>
      </c>
    </row>
    <row r="39" spans="1:10" x14ac:dyDescent="0.25">
      <c r="A39" s="34">
        <v>35</v>
      </c>
      <c r="B39" s="70" t="s">
        <v>292</v>
      </c>
      <c r="C39" s="21">
        <f>'Participaciones  Tabla I'!C39</f>
        <v>6384</v>
      </c>
      <c r="D39" s="32">
        <f t="shared" si="6"/>
        <v>2.7506594430259323E-3</v>
      </c>
      <c r="E39" s="32">
        <f t="shared" si="7"/>
        <v>1.9254616101181525E-3</v>
      </c>
      <c r="F39" s="25">
        <f>'Participaciones  Tabla I'!X39</f>
        <v>52.660157138938303</v>
      </c>
      <c r="G39" s="21">
        <f t="shared" si="4"/>
        <v>10174.060273722596</v>
      </c>
      <c r="H39" s="23">
        <f t="shared" si="5"/>
        <v>4.4058941506256834E-3</v>
      </c>
      <c r="I39" s="23">
        <f t="shared" si="8"/>
        <v>1.3217682451877051E-3</v>
      </c>
      <c r="J39" s="23">
        <f t="shared" si="9"/>
        <v>3.2472298553058573E-3</v>
      </c>
    </row>
    <row r="40" spans="1:10" x14ac:dyDescent="0.25">
      <c r="A40" s="34">
        <v>36</v>
      </c>
      <c r="B40" s="71" t="s">
        <v>291</v>
      </c>
      <c r="C40" s="21">
        <f>'Participaciones  Tabla I'!C40</f>
        <v>8090</v>
      </c>
      <c r="D40" s="32">
        <f t="shared" si="6"/>
        <v>3.4857197515789145E-3</v>
      </c>
      <c r="E40" s="32">
        <f t="shared" si="7"/>
        <v>2.4400038261052398E-3</v>
      </c>
      <c r="F40" s="25">
        <f>'Participaciones  Tabla I'!X40</f>
        <v>53.030389865795101</v>
      </c>
      <c r="G40" s="21">
        <f t="shared" si="4"/>
        <v>12456.781655520479</v>
      </c>
      <c r="H40" s="23">
        <f t="shared" si="5"/>
        <v>5.3944305375731479E-3</v>
      </c>
      <c r="I40" s="23">
        <f t="shared" si="8"/>
        <v>1.6183291612719443E-3</v>
      </c>
      <c r="J40" s="23">
        <f t="shared" si="9"/>
        <v>4.0583329873771839E-3</v>
      </c>
    </row>
    <row r="41" spans="1:10" x14ac:dyDescent="0.25">
      <c r="A41" s="34">
        <v>37</v>
      </c>
      <c r="B41" s="71" t="s">
        <v>290</v>
      </c>
      <c r="C41" s="21">
        <f>'Participaciones  Tabla I'!C41</f>
        <v>5250</v>
      </c>
      <c r="D41" s="32">
        <f t="shared" si="6"/>
        <v>2.262055463014747E-3</v>
      </c>
      <c r="E41" s="32">
        <f t="shared" si="7"/>
        <v>1.5834388241103229E-3</v>
      </c>
      <c r="F41" s="25">
        <f>'Participaciones  Tabla I'!X41</f>
        <v>54.088077284278299</v>
      </c>
      <c r="G41" s="21">
        <f t="shared" si="4"/>
        <v>7275.3237238976644</v>
      </c>
      <c r="H41" s="23">
        <f t="shared" si="5"/>
        <v>3.1505913447179338E-3</v>
      </c>
      <c r="I41" s="23">
        <f t="shared" si="8"/>
        <v>9.4517740341538005E-4</v>
      </c>
      <c r="J41" s="23">
        <f t="shared" si="9"/>
        <v>2.5286162275257032E-3</v>
      </c>
    </row>
    <row r="42" spans="1:10" x14ac:dyDescent="0.25">
      <c r="A42" s="34">
        <v>38</v>
      </c>
      <c r="B42" s="70" t="s">
        <v>289</v>
      </c>
      <c r="C42" s="21">
        <f>'Participaciones  Tabla I'!C42</f>
        <v>35137</v>
      </c>
      <c r="D42" s="32">
        <f t="shared" si="6"/>
        <v>1.5139398629323651E-2</v>
      </c>
      <c r="E42" s="32">
        <f t="shared" si="7"/>
        <v>1.0597579040526555E-2</v>
      </c>
      <c r="F42" s="25">
        <f>'Participaciones  Tabla I'!X42</f>
        <v>54.493181212077502</v>
      </c>
      <c r="G42" s="21">
        <f t="shared" si="4"/>
        <v>46619.519158979456</v>
      </c>
      <c r="H42" s="23">
        <f t="shared" si="5"/>
        <v>2.018866226869475E-2</v>
      </c>
      <c r="I42" s="23">
        <f t="shared" si="8"/>
        <v>6.0565986806084245E-3</v>
      </c>
      <c r="J42" s="23">
        <f t="shared" si="9"/>
        <v>1.6654177721134981E-2</v>
      </c>
    </row>
    <row r="43" spans="1:10" x14ac:dyDescent="0.25">
      <c r="A43" s="34">
        <v>39</v>
      </c>
      <c r="B43" s="71" t="s">
        <v>288</v>
      </c>
      <c r="C43" s="21">
        <f>'Participaciones  Tabla I'!C43</f>
        <v>4186</v>
      </c>
      <c r="D43" s="32">
        <f t="shared" si="6"/>
        <v>1.8036122225104248E-3</v>
      </c>
      <c r="E43" s="32">
        <f t="shared" si="7"/>
        <v>1.2625285557572973E-3</v>
      </c>
      <c r="F43" s="25">
        <f>'Participaciones  Tabla I'!X43</f>
        <v>55.1057406418157</v>
      </c>
      <c r="G43" s="21">
        <f t="shared" si="4"/>
        <v>5180.6110244411384</v>
      </c>
      <c r="H43" s="23">
        <f t="shared" si="5"/>
        <v>2.2434724382560198E-3</v>
      </c>
      <c r="I43" s="23">
        <f t="shared" si="8"/>
        <v>6.7304173147680597E-4</v>
      </c>
      <c r="J43" s="23">
        <f t="shared" si="9"/>
        <v>1.9355702872341034E-3</v>
      </c>
    </row>
    <row r="44" spans="1:10" x14ac:dyDescent="0.25">
      <c r="A44" s="34">
        <v>40</v>
      </c>
      <c r="B44" s="71" t="s">
        <v>287</v>
      </c>
      <c r="C44" s="21">
        <f>'Participaciones  Tabla I'!C44</f>
        <v>28555</v>
      </c>
      <c r="D44" s="32">
        <f t="shared" si="6"/>
        <v>1.2303427380264019E-2</v>
      </c>
      <c r="E44" s="32">
        <f t="shared" si="7"/>
        <v>8.6123991661848122E-3</v>
      </c>
      <c r="F44" s="25">
        <f>'Participaciones  Tabla I'!X44</f>
        <v>55.022645544476198</v>
      </c>
      <c r="G44" s="21">
        <f t="shared" si="4"/>
        <v>35685.263703121345</v>
      </c>
      <c r="H44" s="23">
        <f t="shared" si="5"/>
        <v>1.5453564298139346E-2</v>
      </c>
      <c r="I44" s="23">
        <f t="shared" si="8"/>
        <v>4.6360692894418035E-3</v>
      </c>
      <c r="J44" s="23">
        <f t="shared" si="9"/>
        <v>1.3248468455626616E-2</v>
      </c>
    </row>
    <row r="45" spans="1:10" x14ac:dyDescent="0.25">
      <c r="A45" s="34">
        <v>41</v>
      </c>
      <c r="B45" s="71" t="s">
        <v>286</v>
      </c>
      <c r="C45" s="21">
        <f>'Participaciones  Tabla I'!C45</f>
        <v>141939</v>
      </c>
      <c r="D45" s="32">
        <f t="shared" si="6"/>
        <v>6.1156931498066697E-2</v>
      </c>
      <c r="E45" s="32">
        <f t="shared" si="7"/>
        <v>4.2809852048646686E-2</v>
      </c>
      <c r="F45" s="25">
        <f>'Participaciones  Tabla I'!X45</f>
        <v>58.122018789171797</v>
      </c>
      <c r="G45" s="21">
        <f t="shared" si="4"/>
        <v>113328.93265219289</v>
      </c>
      <c r="H45" s="23">
        <f t="shared" si="5"/>
        <v>4.9077287536675236E-2</v>
      </c>
      <c r="I45" s="23">
        <f t="shared" si="8"/>
        <v>1.4723186261002569E-2</v>
      </c>
      <c r="J45" s="23">
        <f t="shared" si="9"/>
        <v>5.7533038309649259E-2</v>
      </c>
    </row>
    <row r="46" spans="1:10" x14ac:dyDescent="0.25">
      <c r="A46" s="34">
        <v>42</v>
      </c>
      <c r="B46" s="70" t="s">
        <v>285</v>
      </c>
      <c r="C46" s="21">
        <f>'Participaciones  Tabla I'!C46</f>
        <v>5553</v>
      </c>
      <c r="D46" s="32">
        <f t="shared" si="6"/>
        <v>2.3926083783087407E-3</v>
      </c>
      <c r="E46" s="32">
        <f t="shared" si="7"/>
        <v>1.6748258648161185E-3</v>
      </c>
      <c r="F46" s="25">
        <f>'Participaciones  Tabla I'!X46</f>
        <v>52.537152252264796</v>
      </c>
      <c r="G46" s="21">
        <f t="shared" si="4"/>
        <v>8949.1627798860682</v>
      </c>
      <c r="H46" s="23">
        <f t="shared" si="5"/>
        <v>3.8754502021905528E-3</v>
      </c>
      <c r="I46" s="23">
        <f t="shared" si="8"/>
        <v>1.1626350606571659E-3</v>
      </c>
      <c r="J46" s="23">
        <f t="shared" si="9"/>
        <v>2.8374609254732844E-3</v>
      </c>
    </row>
    <row r="47" spans="1:10" x14ac:dyDescent="0.25">
      <c r="A47" s="34">
        <v>43</v>
      </c>
      <c r="B47" s="70" t="s">
        <v>284</v>
      </c>
      <c r="C47" s="21">
        <f>'Participaciones  Tabla I'!C47</f>
        <v>3405</v>
      </c>
      <c r="D47" s="32">
        <f t="shared" si="6"/>
        <v>1.4671045431552787E-3</v>
      </c>
      <c r="E47" s="32">
        <f t="shared" si="7"/>
        <v>1.026973180208695E-3</v>
      </c>
      <c r="F47" s="25">
        <f>'Participaciones  Tabla I'!X47</f>
        <v>51.940833109295802</v>
      </c>
      <c r="G47" s="21">
        <f t="shared" si="4"/>
        <v>5783.1020510706339</v>
      </c>
      <c r="H47" s="23">
        <f t="shared" si="5"/>
        <v>2.5043822047223527E-3</v>
      </c>
      <c r="I47" s="23">
        <f t="shared" si="8"/>
        <v>7.513146614167058E-4</v>
      </c>
      <c r="J47" s="23">
        <f t="shared" si="9"/>
        <v>1.7782878416254008E-3</v>
      </c>
    </row>
    <row r="48" spans="1:10" x14ac:dyDescent="0.25">
      <c r="A48" s="34">
        <v>44</v>
      </c>
      <c r="B48" s="70" t="s">
        <v>283</v>
      </c>
      <c r="C48" s="21">
        <f>'Participaciones  Tabla I'!C48</f>
        <v>7530</v>
      </c>
      <c r="D48" s="32">
        <f t="shared" si="6"/>
        <v>3.2444338355240082E-3</v>
      </c>
      <c r="E48" s="32">
        <f t="shared" si="7"/>
        <v>2.2711036848668056E-3</v>
      </c>
      <c r="F48" s="25">
        <f>'Participaciones  Tabla I'!X48</f>
        <v>53.841735650131497</v>
      </c>
      <c r="G48" s="21">
        <f t="shared" si="4"/>
        <v>10704.973968736624</v>
      </c>
      <c r="H48" s="23">
        <f t="shared" si="5"/>
        <v>4.6358072315802841E-3</v>
      </c>
      <c r="I48" s="23">
        <f t="shared" si="8"/>
        <v>1.3907421694740851E-3</v>
      </c>
      <c r="J48" s="23">
        <f t="shared" si="9"/>
        <v>3.6618458543408909E-3</v>
      </c>
    </row>
    <row r="49" spans="1:10" x14ac:dyDescent="0.25">
      <c r="A49" s="34">
        <v>45</v>
      </c>
      <c r="B49" s="70" t="s">
        <v>282</v>
      </c>
      <c r="C49" s="21">
        <f>'Participaciones  Tabla I'!C49</f>
        <v>2677</v>
      </c>
      <c r="D49" s="32">
        <f t="shared" si="6"/>
        <v>1.1534328522839004E-3</v>
      </c>
      <c r="E49" s="32">
        <f t="shared" si="7"/>
        <v>8.0740299659873022E-4</v>
      </c>
      <c r="F49" s="25">
        <f>'Participaciones  Tabla I'!X49</f>
        <v>54.674296035061403</v>
      </c>
      <c r="G49" s="21">
        <f t="shared" si="4"/>
        <v>3481.2310252588718</v>
      </c>
      <c r="H49" s="23">
        <f t="shared" si="5"/>
        <v>1.5075530317801727E-3</v>
      </c>
      <c r="I49" s="23">
        <f t="shared" si="8"/>
        <v>4.5226590953405179E-4</v>
      </c>
      <c r="J49" s="23">
        <f t="shared" si="9"/>
        <v>1.2596689061327819E-3</v>
      </c>
    </row>
    <row r="50" spans="1:10" x14ac:dyDescent="0.25">
      <c r="A50" s="34">
        <v>46</v>
      </c>
      <c r="B50" s="70" t="s">
        <v>281</v>
      </c>
      <c r="C50" s="21">
        <f>'Participaciones  Tabla I'!C50</f>
        <v>3296</v>
      </c>
      <c r="D50" s="32">
        <f t="shared" si="6"/>
        <v>1.4201399630660201E-3</v>
      </c>
      <c r="E50" s="32">
        <f t="shared" si="7"/>
        <v>9.9409797414621399E-4</v>
      </c>
      <c r="F50" s="25">
        <f>'Participaciones  Tabla I'!X50</f>
        <v>51.863235698255899</v>
      </c>
      <c r="G50" s="21">
        <f t="shared" si="4"/>
        <v>5635.2136601726652</v>
      </c>
      <c r="H50" s="23">
        <f t="shared" si="5"/>
        <v>2.440338884860596E-3</v>
      </c>
      <c r="I50" s="23">
        <f t="shared" si="8"/>
        <v>7.3210166545817877E-4</v>
      </c>
      <c r="J50" s="23">
        <f t="shared" si="9"/>
        <v>1.7261996396043928E-3</v>
      </c>
    </row>
    <row r="51" spans="1:10" x14ac:dyDescent="0.25">
      <c r="A51" s="34">
        <v>47</v>
      </c>
      <c r="B51" s="70" t="s">
        <v>280</v>
      </c>
      <c r="C51" s="21">
        <f>'Participaciones  Tabla I'!C51</f>
        <v>5968</v>
      </c>
      <c r="D51" s="32">
        <f t="shared" si="6"/>
        <v>2.5714184768137159E-3</v>
      </c>
      <c r="E51" s="32">
        <f t="shared" si="7"/>
        <v>1.799992933769601E-3</v>
      </c>
      <c r="F51" s="25">
        <f>'Participaciones  Tabla I'!X51</f>
        <v>51.998224769065899</v>
      </c>
      <c r="G51" s="21">
        <f t="shared" si="4"/>
        <v>10086.268970588053</v>
      </c>
      <c r="H51" s="23">
        <f t="shared" si="5"/>
        <v>4.3678759770991015E-3</v>
      </c>
      <c r="I51" s="23">
        <f t="shared" si="8"/>
        <v>1.3103627931297303E-3</v>
      </c>
      <c r="J51" s="23">
        <f t="shared" si="9"/>
        <v>3.1103557268993311E-3</v>
      </c>
    </row>
    <row r="52" spans="1:10" x14ac:dyDescent="0.25">
      <c r="A52" s="34">
        <v>48</v>
      </c>
      <c r="B52" s="70" t="s">
        <v>279</v>
      </c>
      <c r="C52" s="21">
        <f>'Participaciones  Tabla I'!C52</f>
        <v>23991</v>
      </c>
      <c r="D52" s="32">
        <f t="shared" si="6"/>
        <v>1.0336947164416532E-2</v>
      </c>
      <c r="E52" s="32">
        <f t="shared" si="7"/>
        <v>7.2358630150915716E-3</v>
      </c>
      <c r="F52" s="25">
        <f>'Participaciones  Tabla I'!X52</f>
        <v>53.775413786012997</v>
      </c>
      <c r="G52" s="21">
        <f t="shared" si="4"/>
        <v>34338.312368381339</v>
      </c>
      <c r="H52" s="23">
        <f t="shared" si="5"/>
        <v>1.4870264725771366E-2</v>
      </c>
      <c r="I52" s="23">
        <f t="shared" si="8"/>
        <v>4.46107941773141E-3</v>
      </c>
      <c r="J52" s="23">
        <f t="shared" si="9"/>
        <v>1.1696942432822981E-2</v>
      </c>
    </row>
    <row r="53" spans="1:10" x14ac:dyDescent="0.25">
      <c r="A53" s="34">
        <v>49</v>
      </c>
      <c r="B53" s="70" t="s">
        <v>278</v>
      </c>
      <c r="C53" s="21">
        <f>'Participaciones  Tabla I'!C53</f>
        <v>3965</v>
      </c>
      <c r="D53" s="32">
        <f t="shared" si="6"/>
        <v>1.708390459210185E-3</v>
      </c>
      <c r="E53" s="32">
        <f t="shared" si="7"/>
        <v>1.1958733214471294E-3</v>
      </c>
      <c r="F53" s="25">
        <f>'Participaciones  Tabla I'!X53</f>
        <v>46.505398692223501</v>
      </c>
      <c r="G53" s="21">
        <f t="shared" si="4"/>
        <v>9872.1123133845995</v>
      </c>
      <c r="H53" s="23">
        <f t="shared" si="5"/>
        <v>4.2751350715112667E-3</v>
      </c>
      <c r="I53" s="23">
        <f t="shared" si="8"/>
        <v>1.28254052145338E-3</v>
      </c>
      <c r="J53" s="23">
        <f t="shared" si="9"/>
        <v>2.4784138429005094E-3</v>
      </c>
    </row>
    <row r="54" spans="1:10" x14ac:dyDescent="0.25">
      <c r="A54" s="34">
        <v>50</v>
      </c>
      <c r="B54" s="71" t="s">
        <v>277</v>
      </c>
      <c r="C54" s="21">
        <f>'Participaciones  Tabla I'!C54</f>
        <v>995129</v>
      </c>
      <c r="D54" s="32">
        <f t="shared" si="6"/>
        <v>0.42876895063893372</v>
      </c>
      <c r="E54" s="32">
        <f t="shared" si="7"/>
        <v>0.30013826544725358</v>
      </c>
      <c r="F54" s="25">
        <f>'Participaciones  Tabla I'!X54</f>
        <v>59.913620287915698</v>
      </c>
      <c r="G54" s="21">
        <f t="shared" si="4"/>
        <v>534958.34906737937</v>
      </c>
      <c r="H54" s="23">
        <f t="shared" si="5"/>
        <v>0.23166462528946127</v>
      </c>
      <c r="I54" s="23">
        <f t="shared" si="8"/>
        <v>6.9499387586838379E-2</v>
      </c>
      <c r="J54" s="23">
        <f t="shared" si="9"/>
        <v>0.36963765303409196</v>
      </c>
    </row>
    <row r="55" spans="1:10" x14ac:dyDescent="0.25">
      <c r="A55" s="34">
        <v>51</v>
      </c>
      <c r="B55" s="70" t="s">
        <v>276</v>
      </c>
      <c r="C55" s="21">
        <f>'Participaciones  Tabla I'!C55</f>
        <v>3430</v>
      </c>
      <c r="D55" s="32">
        <f t="shared" si="6"/>
        <v>1.4778762358363014E-3</v>
      </c>
      <c r="E55" s="32">
        <f t="shared" si="7"/>
        <v>1.0345133650854108E-3</v>
      </c>
      <c r="F55" s="25">
        <f>'Participaciones  Tabla I'!X55</f>
        <v>55.489157746076998</v>
      </c>
      <c r="G55" s="21">
        <f t="shared" si="4"/>
        <v>4053.5007083471742</v>
      </c>
      <c r="H55" s="23">
        <f t="shared" si="5"/>
        <v>1.7553753938917176E-3</v>
      </c>
      <c r="I55" s="23">
        <f t="shared" si="8"/>
        <v>5.2661261816751531E-4</v>
      </c>
      <c r="J55" s="23">
        <f t="shared" si="9"/>
        <v>1.5611259832529261E-3</v>
      </c>
    </row>
    <row r="56" spans="1:10" x14ac:dyDescent="0.25">
      <c r="A56" s="34">
        <v>52</v>
      </c>
      <c r="B56" s="71" t="s">
        <v>275</v>
      </c>
      <c r="C56" s="21">
        <f>'Participaciones  Tabla I'!C56</f>
        <v>37804</v>
      </c>
      <c r="D56" s="32">
        <f t="shared" si="6"/>
        <v>1.628852280453514E-2</v>
      </c>
      <c r="E56" s="32">
        <f t="shared" si="7"/>
        <v>1.1401965963174597E-2</v>
      </c>
      <c r="F56" s="25">
        <f>'Participaciones  Tabla I'!X56</f>
        <v>55.383877812184501</v>
      </c>
      <c r="G56" s="21">
        <f t="shared" si="4"/>
        <v>45255.44779219856</v>
      </c>
      <c r="H56" s="23">
        <f t="shared" si="5"/>
        <v>1.9597948837257906E-2</v>
      </c>
      <c r="I56" s="23">
        <f t="shared" si="8"/>
        <v>5.8793846511773712E-3</v>
      </c>
      <c r="J56" s="23">
        <f t="shared" si="9"/>
        <v>1.7281350614351969E-2</v>
      </c>
    </row>
    <row r="57" spans="1:10" x14ac:dyDescent="0.25">
      <c r="A57" s="34">
        <v>53</v>
      </c>
      <c r="B57" s="70" t="s">
        <v>274</v>
      </c>
      <c r="C57" s="21">
        <f>'Participaciones  Tabla I'!C57</f>
        <v>13494</v>
      </c>
      <c r="D57" s="32">
        <f t="shared" si="6"/>
        <v>5.8141288415087611E-3</v>
      </c>
      <c r="E57" s="32">
        <f t="shared" si="7"/>
        <v>4.0698901890561323E-3</v>
      </c>
      <c r="F57" s="25">
        <f>'Participaciones  Tabla I'!X57</f>
        <v>55.289821135970499</v>
      </c>
      <c r="G57" s="21">
        <f t="shared" si="4"/>
        <v>16338.562762880752</v>
      </c>
      <c r="H57" s="23">
        <f t="shared" si="5"/>
        <v>7.0754424654364554E-3</v>
      </c>
      <c r="I57" s="23">
        <f t="shared" si="8"/>
        <v>2.1226327396309365E-3</v>
      </c>
      <c r="J57" s="23">
        <f t="shared" si="9"/>
        <v>6.1925229286870689E-3</v>
      </c>
    </row>
    <row r="58" spans="1:10" x14ac:dyDescent="0.25">
      <c r="A58" s="34">
        <v>54</v>
      </c>
      <c r="B58" s="70" t="s">
        <v>273</v>
      </c>
      <c r="C58" s="21">
        <f>'Participaciones  Tabla I'!C58</f>
        <v>2990</v>
      </c>
      <c r="D58" s="32">
        <f t="shared" si="6"/>
        <v>1.2882944446503035E-3</v>
      </c>
      <c r="E58" s="32">
        <f t="shared" si="7"/>
        <v>9.018061112552124E-4</v>
      </c>
      <c r="F58" s="25">
        <f>'Participaciones  Tabla I'!X58</f>
        <v>53.925003128932701</v>
      </c>
      <c r="G58" s="21">
        <f t="shared" si="4"/>
        <v>4214.4634378379196</v>
      </c>
      <c r="H58" s="23">
        <f t="shared" si="5"/>
        <v>1.8250805783758012E-3</v>
      </c>
      <c r="I58" s="23">
        <f t="shared" si="8"/>
        <v>5.4752417351274039E-4</v>
      </c>
      <c r="J58" s="23">
        <f t="shared" si="9"/>
        <v>1.4493302847679527E-3</v>
      </c>
    </row>
    <row r="59" spans="1:10" x14ac:dyDescent="0.25">
      <c r="A59" s="34">
        <v>55</v>
      </c>
      <c r="B59" s="70" t="s">
        <v>272</v>
      </c>
      <c r="C59" s="21">
        <f>'Participaciones  Tabla I'!C59</f>
        <v>7080</v>
      </c>
      <c r="D59" s="32">
        <f t="shared" si="6"/>
        <v>3.0505433672656014E-3</v>
      </c>
      <c r="E59" s="32">
        <f t="shared" si="7"/>
        <v>2.1353803570859208E-3</v>
      </c>
      <c r="F59" s="25">
        <f>'Participaciones  Tabla I'!X59</f>
        <v>53.747974986357903</v>
      </c>
      <c r="G59" s="21">
        <f t="shared" si="4"/>
        <v>10161.887481262924</v>
      </c>
      <c r="H59" s="23">
        <f t="shared" si="5"/>
        <v>4.4006227020936383E-3</v>
      </c>
      <c r="I59" s="23">
        <f t="shared" si="8"/>
        <v>1.3201868106280914E-3</v>
      </c>
      <c r="J59" s="23">
        <f t="shared" si="9"/>
        <v>3.4555671677140125E-3</v>
      </c>
    </row>
    <row r="60" spans="1:10" x14ac:dyDescent="0.25">
      <c r="A60" s="34">
        <v>56</v>
      </c>
      <c r="B60" s="70" t="s">
        <v>271</v>
      </c>
      <c r="C60" s="21">
        <f>'Participaciones  Tabla I'!C60</f>
        <v>33854</v>
      </c>
      <c r="D60" s="32">
        <f t="shared" si="6"/>
        <v>1.458659536093357E-2</v>
      </c>
      <c r="E60" s="32">
        <f t="shared" si="7"/>
        <v>1.0210616752653499E-2</v>
      </c>
      <c r="F60" s="25">
        <f>'Participaciones  Tabla I'!X60</f>
        <v>53.498647106860702</v>
      </c>
      <c r="G60" s="21">
        <f t="shared" si="4"/>
        <v>49819.444202935534</v>
      </c>
      <c r="H60" s="23">
        <f t="shared" si="5"/>
        <v>2.1574395265580977E-2</v>
      </c>
      <c r="I60" s="23">
        <f t="shared" si="8"/>
        <v>6.4723185796742933E-3</v>
      </c>
      <c r="J60" s="23">
        <f t="shared" si="9"/>
        <v>1.6682935332327793E-2</v>
      </c>
    </row>
    <row r="61" spans="1:10" x14ac:dyDescent="0.25">
      <c r="A61" s="34">
        <v>57</v>
      </c>
      <c r="B61" s="70" t="s">
        <v>270</v>
      </c>
      <c r="C61" s="21">
        <f>'Participaciones  Tabla I'!C61</f>
        <v>7766</v>
      </c>
      <c r="D61" s="32">
        <f t="shared" si="6"/>
        <v>3.3461186144328617E-3</v>
      </c>
      <c r="E61" s="32">
        <f t="shared" si="7"/>
        <v>2.3422830301030031E-3</v>
      </c>
      <c r="F61" s="25">
        <f>'Participaciones  Tabla I'!X61</f>
        <v>54.5529252086478</v>
      </c>
      <c r="G61" s="21">
        <f t="shared" si="4"/>
        <v>10236.318699995747</v>
      </c>
      <c r="H61" s="23">
        <f t="shared" si="5"/>
        <v>4.4328552682880683E-3</v>
      </c>
      <c r="I61" s="23">
        <f t="shared" si="8"/>
        <v>1.3298565804864204E-3</v>
      </c>
      <c r="J61" s="23">
        <f t="shared" si="9"/>
        <v>3.6721396105894233E-3</v>
      </c>
    </row>
    <row r="62" spans="1:10" x14ac:dyDescent="0.25">
      <c r="A62" s="34">
        <v>58</v>
      </c>
      <c r="B62" s="70" t="s">
        <v>269</v>
      </c>
      <c r="C62" s="21">
        <f>'Participaciones  Tabla I'!C62</f>
        <v>25954</v>
      </c>
      <c r="D62" s="32">
        <f t="shared" si="6"/>
        <v>1.1182740473730426E-2</v>
      </c>
      <c r="E62" s="32">
        <f t="shared" si="7"/>
        <v>7.8279183316112989E-3</v>
      </c>
      <c r="F62" s="25">
        <f>'Participaciones  Tabla I'!X62</f>
        <v>53.432239749830401</v>
      </c>
      <c r="G62" s="21">
        <f t="shared" si="4"/>
        <v>38444.774971990453</v>
      </c>
      <c r="H62" s="23">
        <f t="shared" si="5"/>
        <v>1.6648575358718359E-2</v>
      </c>
      <c r="I62" s="23">
        <f t="shared" si="8"/>
        <v>4.9945726076155075E-3</v>
      </c>
      <c r="J62" s="23">
        <f t="shared" si="9"/>
        <v>1.2822490939226806E-2</v>
      </c>
    </row>
    <row r="63" spans="1:10" x14ac:dyDescent="0.25">
      <c r="A63" s="34">
        <v>59</v>
      </c>
      <c r="B63" s="71" t="s">
        <v>268</v>
      </c>
      <c r="C63" s="21">
        <f>'Participaciones  Tabla I'!C63</f>
        <v>66008</v>
      </c>
      <c r="D63" s="32">
        <f t="shared" si="6"/>
        <v>2.8440715619557601E-2</v>
      </c>
      <c r="E63" s="32">
        <f t="shared" si="7"/>
        <v>1.9908500933690319E-2</v>
      </c>
      <c r="F63" s="25">
        <f>'Participaciones  Tabla I'!X63</f>
        <v>57.637201221370603</v>
      </c>
      <c r="G63" s="21">
        <f t="shared" si="4"/>
        <v>57362.5033311343</v>
      </c>
      <c r="H63" s="23">
        <f t="shared" si="5"/>
        <v>2.4840929883681348E-2</v>
      </c>
      <c r="I63" s="23">
        <f t="shared" si="8"/>
        <v>7.4522789651044041E-3</v>
      </c>
      <c r="J63" s="23">
        <f t="shared" si="9"/>
        <v>2.7360779898794721E-2</v>
      </c>
    </row>
    <row r="64" spans="1:10" x14ac:dyDescent="0.25">
      <c r="A64" s="34">
        <v>60</v>
      </c>
      <c r="B64" s="70" t="s">
        <v>267</v>
      </c>
      <c r="C64" s="21">
        <f>'Participaciones  Tabla I'!C64</f>
        <v>976</v>
      </c>
      <c r="D64" s="32">
        <f t="shared" si="6"/>
        <v>4.2052688226712248E-4</v>
      </c>
      <c r="E64" s="32">
        <f t="shared" si="7"/>
        <v>2.9436881758698573E-4</v>
      </c>
      <c r="F64" s="25">
        <f>'Participaciones  Tabla I'!X64</f>
        <v>53.360424298096497</v>
      </c>
      <c r="G64" s="21">
        <f t="shared" si="4"/>
        <v>1455.9208888644173</v>
      </c>
      <c r="H64" s="23">
        <f t="shared" si="5"/>
        <v>6.3048902359946659E-4</v>
      </c>
      <c r="I64" s="23">
        <f t="shared" si="8"/>
        <v>1.8914670707983997E-4</v>
      </c>
      <c r="J64" s="23">
        <f t="shared" si="9"/>
        <v>4.8351552466682573E-4</v>
      </c>
    </row>
    <row r="65" spans="1:10" x14ac:dyDescent="0.25">
      <c r="A65" s="34">
        <v>61</v>
      </c>
      <c r="B65" s="70" t="s">
        <v>266</v>
      </c>
      <c r="C65" s="21">
        <f>'Participaciones  Tabla I'!C65</f>
        <v>3974</v>
      </c>
      <c r="D65" s="32">
        <f t="shared" si="6"/>
        <v>1.7122682685753532E-3</v>
      </c>
      <c r="E65" s="32">
        <f t="shared" si="7"/>
        <v>1.1985877880027471E-3</v>
      </c>
      <c r="F65" s="25">
        <f>'Participaciones  Tabla I'!X65</f>
        <v>54.185868028603402</v>
      </c>
      <c r="G65" s="21">
        <f t="shared" si="4"/>
        <v>5450.4904821504551</v>
      </c>
      <c r="H65" s="23">
        <f t="shared" si="5"/>
        <v>2.3603441976229851E-3</v>
      </c>
      <c r="I65" s="23">
        <f t="shared" si="8"/>
        <v>7.0810325928689552E-4</v>
      </c>
      <c r="J65" s="23">
        <f t="shared" si="9"/>
        <v>1.9066910472896425E-3</v>
      </c>
    </row>
    <row r="66" spans="1:10" x14ac:dyDescent="0.25">
      <c r="A66" s="34">
        <v>62</v>
      </c>
      <c r="B66" s="70" t="s">
        <v>265</v>
      </c>
      <c r="C66" s="21">
        <f>'Participaciones  Tabla I'!C66</f>
        <v>4962</v>
      </c>
      <c r="D66" s="32">
        <f t="shared" si="6"/>
        <v>2.1379655633293666E-3</v>
      </c>
      <c r="E66" s="32">
        <f t="shared" si="7"/>
        <v>1.4965758943305564E-3</v>
      </c>
      <c r="F66" s="25">
        <f>'Participaciones  Tabla I'!X66</f>
        <v>53.861120986884899</v>
      </c>
      <c r="G66" s="21">
        <f t="shared" si="4"/>
        <v>7040.1887317440269</v>
      </c>
      <c r="H66" s="23">
        <f t="shared" si="5"/>
        <v>3.0487657354070826E-3</v>
      </c>
      <c r="I66" s="23">
        <f t="shared" si="8"/>
        <v>9.1462972062212472E-4</v>
      </c>
      <c r="J66" s="23">
        <f t="shared" si="9"/>
        <v>2.4112056149526813E-3</v>
      </c>
    </row>
    <row r="67" spans="1:10" x14ac:dyDescent="0.25">
      <c r="A67" s="34">
        <v>63</v>
      </c>
      <c r="B67" s="70" t="s">
        <v>264</v>
      </c>
      <c r="C67" s="21">
        <f>'Participaciones  Tabla I'!C67</f>
        <v>5631</v>
      </c>
      <c r="D67" s="32">
        <f t="shared" si="6"/>
        <v>2.4262160594735313E-3</v>
      </c>
      <c r="E67" s="32">
        <f t="shared" si="7"/>
        <v>1.6983512416314718E-3</v>
      </c>
      <c r="F67" s="25">
        <f>'Participaciones  Tabla I'!X67</f>
        <v>53.765815015636697</v>
      </c>
      <c r="G67" s="21">
        <f t="shared" si="4"/>
        <v>8067.5186861958764</v>
      </c>
      <c r="H67" s="23">
        <f t="shared" si="5"/>
        <v>3.4936527240140235E-3</v>
      </c>
      <c r="I67" s="23">
        <f t="shared" si="8"/>
        <v>1.0480958172042071E-3</v>
      </c>
      <c r="J67" s="23">
        <f t="shared" si="9"/>
        <v>2.7464470588356789E-3</v>
      </c>
    </row>
    <row r="68" spans="1:10" x14ac:dyDescent="0.25">
      <c r="A68" s="34">
        <v>64</v>
      </c>
      <c r="B68" s="70" t="s">
        <v>263</v>
      </c>
      <c r="C68" s="21">
        <f>'Participaciones  Tabla I'!C68</f>
        <v>1701</v>
      </c>
      <c r="D68" s="32">
        <f t="shared" si="6"/>
        <v>7.3290597001677801E-4</v>
      </c>
      <c r="E68" s="32">
        <f t="shared" si="7"/>
        <v>5.1303417901174455E-4</v>
      </c>
      <c r="F68" s="25">
        <f>'Participaciones  Tabla I'!X68</f>
        <v>53.841807072409097</v>
      </c>
      <c r="G68" s="21">
        <f t="shared" si="4"/>
        <v>2418.1975463275548</v>
      </c>
      <c r="H68" s="23">
        <f t="shared" si="5"/>
        <v>1.0472045710147571E-3</v>
      </c>
      <c r="I68" s="23">
        <f t="shared" si="8"/>
        <v>3.1416137130442712E-4</v>
      </c>
      <c r="J68" s="23">
        <f t="shared" si="9"/>
        <v>8.2719555031617173E-4</v>
      </c>
    </row>
    <row r="69" spans="1:10" x14ac:dyDescent="0.25">
      <c r="A69" s="34">
        <v>65</v>
      </c>
      <c r="B69" s="70" t="s">
        <v>262</v>
      </c>
      <c r="C69" s="21">
        <f>'Participaciones  Tabla I'!C69</f>
        <v>2118</v>
      </c>
      <c r="D69" s="32">
        <f t="shared" ref="D69:D100" si="10">C69/$C$112</f>
        <v>9.1257780393623499E-4</v>
      </c>
      <c r="E69" s="32">
        <f t="shared" ref="E69:E100" si="11">D69*0.7</f>
        <v>6.388044627553645E-4</v>
      </c>
      <c r="F69" s="25">
        <f>'Participaciones  Tabla I'!X69</f>
        <v>55.898255398957801</v>
      </c>
      <c r="G69" s="21">
        <f t="shared" si="4"/>
        <v>2376.8492814650704</v>
      </c>
      <c r="H69" s="23">
        <f t="shared" si="5"/>
        <v>1.0292986344078486E-3</v>
      </c>
      <c r="I69" s="23">
        <f t="shared" ref="I69:I100" si="12">H69*0.3</f>
        <v>3.087895903223546E-4</v>
      </c>
      <c r="J69" s="23">
        <f t="shared" ref="J69:J100" si="13">+E69+I69</f>
        <v>9.4759405307771904E-4</v>
      </c>
    </row>
    <row r="70" spans="1:10" x14ac:dyDescent="0.25">
      <c r="A70" s="34">
        <v>66</v>
      </c>
      <c r="B70" s="70" t="s">
        <v>261</v>
      </c>
      <c r="C70" s="21">
        <f>'Participaciones  Tabla I'!C70</f>
        <v>4220</v>
      </c>
      <c r="D70" s="32">
        <f t="shared" si="10"/>
        <v>1.8182617245566155E-3</v>
      </c>
      <c r="E70" s="32">
        <f t="shared" si="11"/>
        <v>1.2727832071896307E-3</v>
      </c>
      <c r="F70" s="25">
        <f>'Participaciones  Tabla I'!X70</f>
        <v>51.8906868964079</v>
      </c>
      <c r="G70" s="21">
        <f t="shared" ref="G70:G110" si="14">C70*(9.261-0.1456*F70)</f>
        <v>7198.1214688662976</v>
      </c>
      <c r="H70" s="23">
        <f t="shared" ref="H70:H110" si="15">G70/$G$112</f>
        <v>3.1171587765291709E-3</v>
      </c>
      <c r="I70" s="23">
        <f t="shared" si="12"/>
        <v>9.3514763295875127E-4</v>
      </c>
      <c r="J70" s="23">
        <f t="shared" si="13"/>
        <v>2.2079308401483817E-3</v>
      </c>
    </row>
    <row r="71" spans="1:10" x14ac:dyDescent="0.25">
      <c r="A71" s="34">
        <v>67</v>
      </c>
      <c r="B71" s="70" t="s">
        <v>260</v>
      </c>
      <c r="C71" s="21">
        <f>'Participaciones  Tabla I'!C71</f>
        <v>10053</v>
      </c>
      <c r="D71" s="32">
        <f t="shared" si="10"/>
        <v>4.3315130608928094E-3</v>
      </c>
      <c r="E71" s="32">
        <f t="shared" si="11"/>
        <v>3.0320591426249662E-3</v>
      </c>
      <c r="F71" s="25">
        <f>'Participaciones  Tabla I'!X71</f>
        <v>55.445318645896997</v>
      </c>
      <c r="G71" s="21">
        <f t="shared" si="14"/>
        <v>11944.588616647296</v>
      </c>
      <c r="H71" s="23">
        <f t="shared" si="15"/>
        <v>5.172624468683322E-3</v>
      </c>
      <c r="I71" s="23">
        <f t="shared" si="12"/>
        <v>1.5517873406049965E-3</v>
      </c>
      <c r="J71" s="23">
        <f t="shared" si="13"/>
        <v>4.5838464832299629E-3</v>
      </c>
    </row>
    <row r="72" spans="1:10" x14ac:dyDescent="0.25">
      <c r="A72" s="34">
        <v>68</v>
      </c>
      <c r="B72" s="70" t="s">
        <v>259</v>
      </c>
      <c r="C72" s="21">
        <f>'Participaciones  Tabla I'!C72</f>
        <v>3206</v>
      </c>
      <c r="D72" s="32">
        <f t="shared" si="10"/>
        <v>1.3813618694143387E-3</v>
      </c>
      <c r="E72" s="32">
        <f t="shared" si="11"/>
        <v>9.6695330859003698E-4</v>
      </c>
      <c r="F72" s="25">
        <f>'Participaciones  Tabla I'!X72</f>
        <v>54.318587521295797</v>
      </c>
      <c r="G72" s="21">
        <f t="shared" si="14"/>
        <v>4335.196984019256</v>
      </c>
      <c r="H72" s="23">
        <f t="shared" si="15"/>
        <v>1.8773644464278245E-3</v>
      </c>
      <c r="I72" s="23">
        <f t="shared" si="12"/>
        <v>5.6320933392834728E-4</v>
      </c>
      <c r="J72" s="23">
        <f t="shared" si="13"/>
        <v>1.5301626425183843E-3</v>
      </c>
    </row>
    <row r="73" spans="1:10" x14ac:dyDescent="0.25">
      <c r="A73" s="34">
        <v>69</v>
      </c>
      <c r="B73" s="70" t="s">
        <v>258</v>
      </c>
      <c r="C73" s="21">
        <f>'Participaciones  Tabla I'!C73</f>
        <v>8967</v>
      </c>
      <c r="D73" s="32">
        <f t="shared" si="10"/>
        <v>3.8635907308291876E-3</v>
      </c>
      <c r="E73" s="32">
        <f t="shared" si="11"/>
        <v>2.7045135115804312E-3</v>
      </c>
      <c r="F73" s="25">
        <f>'Participaciones  Tabla I'!X73</f>
        <v>52.165796274229599</v>
      </c>
      <c r="G73" s="21">
        <f t="shared" si="14"/>
        <v>14935.973780187944</v>
      </c>
      <c r="H73" s="23">
        <f t="shared" si="15"/>
        <v>6.4680489147476514E-3</v>
      </c>
      <c r="I73" s="23">
        <f t="shared" si="12"/>
        <v>1.9404146744242954E-3</v>
      </c>
      <c r="J73" s="23">
        <f t="shared" si="13"/>
        <v>4.6449281860047268E-3</v>
      </c>
    </row>
    <row r="74" spans="1:10" x14ac:dyDescent="0.25">
      <c r="A74" s="34">
        <v>70</v>
      </c>
      <c r="B74" s="70" t="s">
        <v>257</v>
      </c>
      <c r="C74" s="21">
        <f>'Participaciones  Tabla I'!C74</f>
        <v>3971</v>
      </c>
      <c r="D74" s="32">
        <f t="shared" si="10"/>
        <v>1.7109756654536303E-3</v>
      </c>
      <c r="E74" s="32">
        <f t="shared" si="11"/>
        <v>1.1976829658175412E-3</v>
      </c>
      <c r="F74" s="25">
        <f>'Participaciones  Tabla I'!X74</f>
        <v>54.558086766794098</v>
      </c>
      <c r="G74" s="21">
        <f t="shared" si="14"/>
        <v>5231.1673325832244</v>
      </c>
      <c r="H74" s="23">
        <f t="shared" si="15"/>
        <v>2.2653659337069708E-3</v>
      </c>
      <c r="I74" s="23">
        <f t="shared" si="12"/>
        <v>6.7960978011209121E-4</v>
      </c>
      <c r="J74" s="23">
        <f t="shared" si="13"/>
        <v>1.8772927459296323E-3</v>
      </c>
    </row>
    <row r="75" spans="1:10" x14ac:dyDescent="0.25">
      <c r="A75" s="34">
        <v>71</v>
      </c>
      <c r="B75" s="70" t="s">
        <v>256</v>
      </c>
      <c r="C75" s="21">
        <f>'Participaciones  Tabla I'!C75</f>
        <v>1949</v>
      </c>
      <c r="D75" s="32">
        <f t="shared" si="10"/>
        <v>8.397611614125222E-4</v>
      </c>
      <c r="E75" s="32">
        <f t="shared" si="11"/>
        <v>5.8783281298876555E-4</v>
      </c>
      <c r="F75" s="25">
        <f>'Participaciones  Tabla I'!X75</f>
        <v>52.130863354221503</v>
      </c>
      <c r="G75" s="21">
        <f t="shared" si="14"/>
        <v>3256.2845301738025</v>
      </c>
      <c r="H75" s="23">
        <f t="shared" si="15"/>
        <v>1.4101395684985732E-3</v>
      </c>
      <c r="I75" s="23">
        <f t="shared" si="12"/>
        <v>4.2304187054957197E-4</v>
      </c>
      <c r="J75" s="23">
        <f t="shared" si="13"/>
        <v>1.0108746835383376E-3</v>
      </c>
    </row>
    <row r="76" spans="1:10" x14ac:dyDescent="0.25">
      <c r="A76" s="34">
        <v>72</v>
      </c>
      <c r="B76" s="71" t="s">
        <v>255</v>
      </c>
      <c r="C76" s="21">
        <f>'Participaciones  Tabla I'!C76</f>
        <v>1857</v>
      </c>
      <c r="D76" s="32">
        <f t="shared" si="10"/>
        <v>8.0012133234635908E-4</v>
      </c>
      <c r="E76" s="32">
        <f t="shared" si="11"/>
        <v>5.600849326424513E-4</v>
      </c>
      <c r="F76" s="25">
        <f>'Participaciones  Tabla I'!X76</f>
        <v>55.370508882856697</v>
      </c>
      <c r="G76" s="21">
        <f t="shared" si="14"/>
        <v>2226.6431046603093</v>
      </c>
      <c r="H76" s="23">
        <f t="shared" si="15"/>
        <v>9.6425159340680292E-4</v>
      </c>
      <c r="I76" s="23">
        <f t="shared" si="12"/>
        <v>2.8927547802204087E-4</v>
      </c>
      <c r="J76" s="23">
        <f t="shared" si="13"/>
        <v>8.4936041066449217E-4</v>
      </c>
    </row>
    <row r="77" spans="1:10" x14ac:dyDescent="0.25">
      <c r="A77" s="34">
        <v>73</v>
      </c>
      <c r="B77" s="70" t="s">
        <v>254</v>
      </c>
      <c r="C77" s="21">
        <f>'Participaciones  Tabla I'!C77</f>
        <v>5854</v>
      </c>
      <c r="D77" s="32">
        <f t="shared" si="10"/>
        <v>2.522299558188253E-3</v>
      </c>
      <c r="E77" s="32">
        <f t="shared" si="11"/>
        <v>1.7656096907317769E-3</v>
      </c>
      <c r="F77" s="25">
        <f>'Participaciones  Tabla I'!X77</f>
        <v>49.4453324912743</v>
      </c>
      <c r="G77" s="21">
        <f t="shared" si="14"/>
        <v>12069.540635589279</v>
      </c>
      <c r="H77" s="23">
        <f t="shared" si="15"/>
        <v>5.2267351535578007E-3</v>
      </c>
      <c r="I77" s="23">
        <f t="shared" si="12"/>
        <v>1.5680205460673403E-3</v>
      </c>
      <c r="J77" s="23">
        <f t="shared" si="13"/>
        <v>3.3336302367991174E-3</v>
      </c>
    </row>
    <row r="78" spans="1:10" x14ac:dyDescent="0.25">
      <c r="A78" s="34">
        <v>74</v>
      </c>
      <c r="B78" s="70" t="s">
        <v>253</v>
      </c>
      <c r="C78" s="21">
        <f>'Participaciones  Tabla I'!C78</f>
        <v>3774</v>
      </c>
      <c r="D78" s="32">
        <f t="shared" si="10"/>
        <v>1.6260947271271723E-3</v>
      </c>
      <c r="E78" s="32">
        <f t="shared" si="11"/>
        <v>1.1382663089890205E-3</v>
      </c>
      <c r="F78" s="25">
        <f>'Participaciones  Tabla I'!X78</f>
        <v>53.410734766216201</v>
      </c>
      <c r="G78" s="21">
        <f t="shared" si="14"/>
        <v>5602.1143460788844</v>
      </c>
      <c r="H78" s="23">
        <f t="shared" si="15"/>
        <v>2.4260051704504148E-3</v>
      </c>
      <c r="I78" s="23">
        <f t="shared" si="12"/>
        <v>7.2780155113512444E-4</v>
      </c>
      <c r="J78" s="23">
        <f t="shared" si="13"/>
        <v>1.866067860124145E-3</v>
      </c>
    </row>
    <row r="79" spans="1:10" x14ac:dyDescent="0.25">
      <c r="A79" s="34">
        <v>75</v>
      </c>
      <c r="B79" s="70" t="s">
        <v>252</v>
      </c>
      <c r="C79" s="21">
        <f>'Participaciones  Tabla I'!C79</f>
        <v>6921</v>
      </c>
      <c r="D79" s="32">
        <f t="shared" si="10"/>
        <v>2.9820354018142976E-3</v>
      </c>
      <c r="E79" s="32">
        <f t="shared" si="11"/>
        <v>2.0874247812700084E-3</v>
      </c>
      <c r="F79" s="25">
        <f>'Participaciones  Tabla I'!X79</f>
        <v>50.657433654324002</v>
      </c>
      <c r="G79" s="21">
        <f t="shared" si="14"/>
        <v>13048.006684378468</v>
      </c>
      <c r="H79" s="23">
        <f t="shared" si="15"/>
        <v>5.6504615444934372E-3</v>
      </c>
      <c r="I79" s="23">
        <f t="shared" si="12"/>
        <v>1.6951384633480311E-3</v>
      </c>
      <c r="J79" s="23">
        <f t="shared" si="13"/>
        <v>3.7825632446180394E-3</v>
      </c>
    </row>
    <row r="80" spans="1:10" x14ac:dyDescent="0.25">
      <c r="A80" s="34">
        <v>76</v>
      </c>
      <c r="B80" s="71" t="s">
        <v>251</v>
      </c>
      <c r="C80" s="21">
        <f>'Participaciones  Tabla I'!C80</f>
        <v>17939</v>
      </c>
      <c r="D80" s="32">
        <f t="shared" si="10"/>
        <v>7.7293358001945802E-3</v>
      </c>
      <c r="E80" s="32">
        <f t="shared" si="11"/>
        <v>5.4105350601362061E-3</v>
      </c>
      <c r="F80" s="25">
        <f>'Participaciones  Tabla I'!X80</f>
        <v>52.989493663485597</v>
      </c>
      <c r="G80" s="21">
        <f t="shared" si="14"/>
        <v>27728.845493658544</v>
      </c>
      <c r="H80" s="23">
        <f t="shared" si="15"/>
        <v>1.20080238250262E-2</v>
      </c>
      <c r="I80" s="23">
        <f t="shared" si="12"/>
        <v>3.6024071475078598E-3</v>
      </c>
      <c r="J80" s="23">
        <f t="shared" si="13"/>
        <v>9.0129422076440664E-3</v>
      </c>
    </row>
    <row r="81" spans="1:10" x14ac:dyDescent="0.25">
      <c r="A81" s="34">
        <v>77</v>
      </c>
      <c r="B81" s="71" t="s">
        <v>250</v>
      </c>
      <c r="C81" s="21">
        <f>'Participaciones  Tabla I'!C81</f>
        <v>2683</v>
      </c>
      <c r="D81" s="32">
        <f t="shared" si="10"/>
        <v>1.1560180585273459E-3</v>
      </c>
      <c r="E81" s="32">
        <f t="shared" si="11"/>
        <v>8.0921264096914215E-4</v>
      </c>
      <c r="F81" s="25">
        <f>'Participaciones  Tabla I'!X81</f>
        <v>50.667758036341702</v>
      </c>
      <c r="G81" s="21">
        <f t="shared" si="14"/>
        <v>5054.1667954449003</v>
      </c>
      <c r="H81" s="23">
        <f t="shared" si="15"/>
        <v>2.1887155492729881E-3</v>
      </c>
      <c r="I81" s="23">
        <f t="shared" si="12"/>
        <v>6.5661466478189644E-4</v>
      </c>
      <c r="J81" s="23">
        <f t="shared" si="13"/>
        <v>1.4658273057510385E-3</v>
      </c>
    </row>
    <row r="82" spans="1:10" x14ac:dyDescent="0.25">
      <c r="A82" s="34">
        <v>78</v>
      </c>
      <c r="B82" s="70" t="s">
        <v>249</v>
      </c>
      <c r="C82" s="21">
        <f>'Participaciones  Tabla I'!C82</f>
        <v>3747</v>
      </c>
      <c r="D82" s="32">
        <f t="shared" si="10"/>
        <v>1.6144612990316679E-3</v>
      </c>
      <c r="E82" s="32">
        <f t="shared" si="11"/>
        <v>1.1301229093221674E-3</v>
      </c>
      <c r="F82" s="25">
        <f>'Participaciones  Tabla I'!X82</f>
        <v>52.699620408264003</v>
      </c>
      <c r="G82" s="21">
        <f t="shared" si="14"/>
        <v>5949.9934512821792</v>
      </c>
      <c r="H82" s="23">
        <f t="shared" si="15"/>
        <v>2.5766548101718123E-3</v>
      </c>
      <c r="I82" s="23">
        <f t="shared" si="12"/>
        <v>7.7299644305154366E-4</v>
      </c>
      <c r="J82" s="23">
        <f t="shared" si="13"/>
        <v>1.9031193523737109E-3</v>
      </c>
    </row>
    <row r="83" spans="1:10" x14ac:dyDescent="0.25">
      <c r="A83" s="34">
        <v>79</v>
      </c>
      <c r="B83" s="70" t="s">
        <v>248</v>
      </c>
      <c r="C83" s="21">
        <f>'Participaciones  Tabla I'!C83</f>
        <v>45062</v>
      </c>
      <c r="D83" s="32">
        <f t="shared" si="10"/>
        <v>1.9415760623689625E-2</v>
      </c>
      <c r="E83" s="32">
        <f t="shared" si="11"/>
        <v>1.3591032436582736E-2</v>
      </c>
      <c r="F83" s="25">
        <f>'Participaciones  Tabla I'!X83</f>
        <v>53.797324570673297</v>
      </c>
      <c r="G83" s="21">
        <f t="shared" si="14"/>
        <v>64353.472204584126</v>
      </c>
      <c r="H83" s="23">
        <f t="shared" si="15"/>
        <v>2.7868380875523058E-2</v>
      </c>
      <c r="I83" s="23">
        <f t="shared" si="12"/>
        <v>8.3605142626569165E-3</v>
      </c>
      <c r="J83" s="23">
        <f t="shared" si="13"/>
        <v>2.1951546699239655E-2</v>
      </c>
    </row>
    <row r="84" spans="1:10" x14ac:dyDescent="0.25">
      <c r="A84" s="34">
        <v>80</v>
      </c>
      <c r="B84" s="70" t="s">
        <v>247</v>
      </c>
      <c r="C84" s="21">
        <f>'Participaciones  Tabla I'!C84</f>
        <v>11020</v>
      </c>
      <c r="D84" s="32">
        <f t="shared" si="10"/>
        <v>4.7481621337947637E-3</v>
      </c>
      <c r="E84" s="32">
        <f t="shared" si="11"/>
        <v>3.3237134936563344E-3</v>
      </c>
      <c r="F84" s="25">
        <f>'Participaciones  Tabla I'!X84</f>
        <v>54.147816437142303</v>
      </c>
      <c r="G84" s="21">
        <f t="shared" si="14"/>
        <v>15175.398752807914</v>
      </c>
      <c r="H84" s="23">
        <f t="shared" si="15"/>
        <v>6.5717323074148421E-3</v>
      </c>
      <c r="I84" s="23">
        <f t="shared" si="12"/>
        <v>1.9715196922244524E-3</v>
      </c>
      <c r="J84" s="23">
        <f t="shared" si="13"/>
        <v>5.2952331858807863E-3</v>
      </c>
    </row>
    <row r="85" spans="1:10" x14ac:dyDescent="0.25">
      <c r="A85" s="34">
        <v>81</v>
      </c>
      <c r="B85" s="70" t="s">
        <v>246</v>
      </c>
      <c r="C85" s="21">
        <f>'Participaciones  Tabla I'!C85</f>
        <v>3355</v>
      </c>
      <c r="D85" s="32">
        <f t="shared" si="10"/>
        <v>1.4455611577932335E-3</v>
      </c>
      <c r="E85" s="32">
        <f t="shared" si="11"/>
        <v>1.0118928104552634E-3</v>
      </c>
      <c r="F85" s="25">
        <f>'Participaciones  Tabla I'!X85</f>
        <v>50.930152286702899</v>
      </c>
      <c r="G85" s="21">
        <f t="shared" si="14"/>
        <v>6191.8867697730702</v>
      </c>
      <c r="H85" s="23">
        <f t="shared" si="15"/>
        <v>2.681407124227497E-3</v>
      </c>
      <c r="I85" s="23">
        <f t="shared" si="12"/>
        <v>8.0442213726824913E-4</v>
      </c>
      <c r="J85" s="23">
        <f t="shared" si="13"/>
        <v>1.8163149477235124E-3</v>
      </c>
    </row>
    <row r="86" spans="1:10" x14ac:dyDescent="0.25">
      <c r="A86" s="34">
        <v>82</v>
      </c>
      <c r="B86" s="70" t="s">
        <v>245</v>
      </c>
      <c r="C86" s="21">
        <f>'Participaciones  Tabla I'!C86</f>
        <v>3512</v>
      </c>
      <c r="D86" s="32">
        <f t="shared" si="10"/>
        <v>1.5132073878300555E-3</v>
      </c>
      <c r="E86" s="32">
        <f t="shared" si="11"/>
        <v>1.0592451714810389E-3</v>
      </c>
      <c r="F86" s="25">
        <f>'Participaciones  Tabla I'!X86</f>
        <v>55.370599847421801</v>
      </c>
      <c r="G86" s="21">
        <f t="shared" si="14"/>
        <v>4211.0308057004313</v>
      </c>
      <c r="H86" s="23">
        <f t="shared" si="15"/>
        <v>1.8235940711752421E-3</v>
      </c>
      <c r="I86" s="23">
        <f t="shared" si="12"/>
        <v>5.4707822135257266E-4</v>
      </c>
      <c r="J86" s="23">
        <f t="shared" si="13"/>
        <v>1.6063233928336116E-3</v>
      </c>
    </row>
    <row r="87" spans="1:10" x14ac:dyDescent="0.25">
      <c r="A87" s="34">
        <v>83</v>
      </c>
      <c r="B87" s="71" t="s">
        <v>244</v>
      </c>
      <c r="C87" s="21">
        <f>'Participaciones  Tabla I'!C87</f>
        <v>1915</v>
      </c>
      <c r="D87" s="32">
        <f t="shared" si="10"/>
        <v>8.2511165936633151E-4</v>
      </c>
      <c r="E87" s="32">
        <f t="shared" si="11"/>
        <v>5.77578161556432E-4</v>
      </c>
      <c r="F87" s="25">
        <f>'Participaciones  Tabla I'!X87</f>
        <v>55.268992057506999</v>
      </c>
      <c r="G87" s="21">
        <f t="shared" si="14"/>
        <v>2324.4935585576668</v>
      </c>
      <c r="H87" s="23">
        <f t="shared" si="15"/>
        <v>1.0066258993243649E-3</v>
      </c>
      <c r="I87" s="23">
        <f t="shared" si="12"/>
        <v>3.0198776979730948E-4</v>
      </c>
      <c r="J87" s="23">
        <f t="shared" si="13"/>
        <v>8.7956593135374143E-4</v>
      </c>
    </row>
    <row r="88" spans="1:10" x14ac:dyDescent="0.25">
      <c r="A88" s="34">
        <v>84</v>
      </c>
      <c r="B88" s="70" t="s">
        <v>243</v>
      </c>
      <c r="C88" s="21">
        <f>'Participaciones  Tabla I'!C88</f>
        <v>7037</v>
      </c>
      <c r="D88" s="32">
        <f t="shared" si="10"/>
        <v>3.0320160558542425E-3</v>
      </c>
      <c r="E88" s="32">
        <f t="shared" si="11"/>
        <v>2.1224112390979696E-3</v>
      </c>
      <c r="F88" s="25">
        <f>'Participaciones  Tabla I'!X88</f>
        <v>53.2971545292461</v>
      </c>
      <c r="G88" s="21">
        <f t="shared" si="14"/>
        <v>10562.074672912411</v>
      </c>
      <c r="H88" s="23">
        <f t="shared" si="15"/>
        <v>4.5739244478477615E-3</v>
      </c>
      <c r="I88" s="23">
        <f t="shared" si="12"/>
        <v>1.3721773343543283E-3</v>
      </c>
      <c r="J88" s="23">
        <f t="shared" si="13"/>
        <v>3.4945885734522977E-3</v>
      </c>
    </row>
    <row r="89" spans="1:10" x14ac:dyDescent="0.25">
      <c r="A89" s="34">
        <v>85</v>
      </c>
      <c r="B89" s="70" t="s">
        <v>242</v>
      </c>
      <c r="C89" s="21">
        <f>'Participaciones  Tabla I'!C89</f>
        <v>16680</v>
      </c>
      <c r="D89" s="32">
        <f t="shared" si="10"/>
        <v>7.1868733567782813E-3</v>
      </c>
      <c r="E89" s="32">
        <f t="shared" si="11"/>
        <v>5.030811349744797E-3</v>
      </c>
      <c r="F89" s="25">
        <f>'Participaciones  Tabla I'!X89</f>
        <v>51.747656674820597</v>
      </c>
      <c r="G89" s="21">
        <f t="shared" si="14"/>
        <v>28798.707018277284</v>
      </c>
      <c r="H89" s="23">
        <f t="shared" si="15"/>
        <v>1.2471329182619926E-2</v>
      </c>
      <c r="I89" s="23">
        <f t="shared" si="12"/>
        <v>3.7413987547859776E-3</v>
      </c>
      <c r="J89" s="23">
        <f t="shared" si="13"/>
        <v>8.7722101045307754E-3</v>
      </c>
    </row>
    <row r="90" spans="1:10" x14ac:dyDescent="0.25">
      <c r="A90" s="34">
        <v>86</v>
      </c>
      <c r="B90" s="70" t="s">
        <v>241</v>
      </c>
      <c r="C90" s="21">
        <f>'Participaciones  Tabla I'!C90</f>
        <v>2133</v>
      </c>
      <c r="D90" s="32">
        <f t="shared" si="10"/>
        <v>9.1904081954484863E-4</v>
      </c>
      <c r="E90" s="32">
        <f t="shared" si="11"/>
        <v>6.4332857368139403E-4</v>
      </c>
      <c r="F90" s="25">
        <f>'Participaciones  Tabla I'!X90</f>
        <v>50.617111523905002</v>
      </c>
      <c r="G90" s="21">
        <f t="shared" si="14"/>
        <v>4033.819883000745</v>
      </c>
      <c r="H90" s="23">
        <f t="shared" si="15"/>
        <v>1.7468525789151564E-3</v>
      </c>
      <c r="I90" s="23">
        <f t="shared" si="12"/>
        <v>5.240557736745469E-4</v>
      </c>
      <c r="J90" s="23">
        <f t="shared" si="13"/>
        <v>1.1673843473559409E-3</v>
      </c>
    </row>
    <row r="91" spans="1:10" x14ac:dyDescent="0.25">
      <c r="A91" s="34">
        <v>87</v>
      </c>
      <c r="B91" s="70" t="s">
        <v>240</v>
      </c>
      <c r="C91" s="21">
        <f>'Participaciones  Tabla I'!C91</f>
        <v>5464</v>
      </c>
      <c r="D91" s="32">
        <f t="shared" si="10"/>
        <v>2.3542611523643003E-3</v>
      </c>
      <c r="E91" s="32">
        <f t="shared" si="11"/>
        <v>1.64798280665501E-3</v>
      </c>
      <c r="F91" s="25">
        <f>'Participaciones  Tabla I'!X91</f>
        <v>51.139743750078402</v>
      </c>
      <c r="G91" s="21">
        <f t="shared" si="14"/>
        <v>9917.4512857776226</v>
      </c>
      <c r="H91" s="23">
        <f t="shared" si="15"/>
        <v>4.2947691908193399E-3</v>
      </c>
      <c r="I91" s="23">
        <f t="shared" si="12"/>
        <v>1.288430757245802E-3</v>
      </c>
      <c r="J91" s="23">
        <f t="shared" si="13"/>
        <v>2.936413563900812E-3</v>
      </c>
    </row>
    <row r="92" spans="1:10" x14ac:dyDescent="0.25">
      <c r="A92" s="34">
        <v>88</v>
      </c>
      <c r="B92" s="71" t="s">
        <v>239</v>
      </c>
      <c r="C92" s="21">
        <f>'Participaciones  Tabla I'!C92</f>
        <v>1917</v>
      </c>
      <c r="D92" s="32">
        <f t="shared" si="10"/>
        <v>8.2597339478081332E-4</v>
      </c>
      <c r="E92" s="32">
        <f t="shared" si="11"/>
        <v>5.7818137634656924E-4</v>
      </c>
      <c r="F92" s="25">
        <f>'Participaciones  Tabla I'!X92</f>
        <v>52.540547336063703</v>
      </c>
      <c r="G92" s="21">
        <f t="shared" si="14"/>
        <v>3088.4716221851104</v>
      </c>
      <c r="H92" s="23">
        <f t="shared" si="15"/>
        <v>1.3374679025348391E-3</v>
      </c>
      <c r="I92" s="23">
        <f t="shared" si="12"/>
        <v>4.0124037076045172E-4</v>
      </c>
      <c r="J92" s="23">
        <f t="shared" si="13"/>
        <v>9.7942174710702106E-4</v>
      </c>
    </row>
    <row r="93" spans="1:10" x14ac:dyDescent="0.25">
      <c r="A93" s="34">
        <v>89</v>
      </c>
      <c r="B93" s="70" t="s">
        <v>238</v>
      </c>
      <c r="C93" s="21">
        <f>'Participaciones  Tabla I'!C93</f>
        <v>40495</v>
      </c>
      <c r="D93" s="32">
        <f t="shared" si="10"/>
        <v>1.7447987804720413E-2</v>
      </c>
      <c r="E93" s="32">
        <f t="shared" si="11"/>
        <v>1.2213591463304288E-2</v>
      </c>
      <c r="F93" s="25">
        <f>'Participaciones  Tabla I'!X93</f>
        <v>56.026230148359701</v>
      </c>
      <c r="G93" s="21">
        <f t="shared" si="14"/>
        <v>44689.508156700453</v>
      </c>
      <c r="H93" s="23">
        <f t="shared" si="15"/>
        <v>1.9352867713049469E-2</v>
      </c>
      <c r="I93" s="23">
        <f t="shared" si="12"/>
        <v>5.8058603139148407E-3</v>
      </c>
      <c r="J93" s="23">
        <f t="shared" si="13"/>
        <v>1.8019451777219128E-2</v>
      </c>
    </row>
    <row r="94" spans="1:10" x14ac:dyDescent="0.25">
      <c r="A94" s="34">
        <v>90</v>
      </c>
      <c r="B94" s="70" t="s">
        <v>237</v>
      </c>
      <c r="C94" s="21">
        <f>'Participaciones  Tabla I'!C94</f>
        <v>7503</v>
      </c>
      <c r="D94" s="32">
        <f t="shared" si="10"/>
        <v>3.2328004074285038E-3</v>
      </c>
      <c r="E94" s="32">
        <f t="shared" si="11"/>
        <v>2.2629602851999527E-3</v>
      </c>
      <c r="F94" s="25">
        <f>'Participaciones  Tabla I'!X94</f>
        <v>51.884072562114902</v>
      </c>
      <c r="G94" s="21">
        <f t="shared" si="14"/>
        <v>12805.212799275389</v>
      </c>
      <c r="H94" s="23">
        <f t="shared" si="15"/>
        <v>5.5453192385306735E-3</v>
      </c>
      <c r="I94" s="23">
        <f t="shared" si="12"/>
        <v>1.6635957715592021E-3</v>
      </c>
      <c r="J94" s="23">
        <f t="shared" si="13"/>
        <v>3.926556056759155E-3</v>
      </c>
    </row>
    <row r="95" spans="1:10" x14ac:dyDescent="0.25">
      <c r="A95" s="34">
        <v>91</v>
      </c>
      <c r="B95" s="70" t="s">
        <v>236</v>
      </c>
      <c r="C95" s="21">
        <f>'Participaciones  Tabla I'!C95</f>
        <v>12700</v>
      </c>
      <c r="D95" s="32">
        <f t="shared" si="10"/>
        <v>5.4720198819594827E-3</v>
      </c>
      <c r="E95" s="32">
        <f t="shared" si="11"/>
        <v>3.8304139173716378E-3</v>
      </c>
      <c r="F95" s="25">
        <f>'Participaciones  Tabla I'!X95</f>
        <v>53.452750880160899</v>
      </c>
      <c r="G95" s="21">
        <f t="shared" si="14"/>
        <v>18774.149292476868</v>
      </c>
      <c r="H95" s="23">
        <f t="shared" si="15"/>
        <v>8.1301773653078401E-3</v>
      </c>
      <c r="I95" s="23">
        <f t="shared" si="12"/>
        <v>2.4390532095923518E-3</v>
      </c>
      <c r="J95" s="23">
        <f t="shared" si="13"/>
        <v>6.2694671269639896E-3</v>
      </c>
    </row>
    <row r="96" spans="1:10" x14ac:dyDescent="0.25">
      <c r="A96" s="34">
        <v>92</v>
      </c>
      <c r="B96" s="70" t="s">
        <v>235</v>
      </c>
      <c r="C96" s="21">
        <f>'Participaciones  Tabla I'!C96</f>
        <v>7888</v>
      </c>
      <c r="D96" s="32">
        <f t="shared" si="10"/>
        <v>3.3986844747162519E-3</v>
      </c>
      <c r="E96" s="32">
        <f t="shared" si="11"/>
        <v>2.3790791323013761E-3</v>
      </c>
      <c r="F96" s="25">
        <f>'Participaciones  Tabla I'!X96</f>
        <v>48.945772326207702</v>
      </c>
      <c r="G96" s="21">
        <f t="shared" si="14"/>
        <v>16836.900892911191</v>
      </c>
      <c r="H96" s="23">
        <f t="shared" si="15"/>
        <v>7.2912486424261558E-3</v>
      </c>
      <c r="I96" s="23">
        <f t="shared" si="12"/>
        <v>2.1873745927278466E-3</v>
      </c>
      <c r="J96" s="23">
        <f t="shared" si="13"/>
        <v>4.5664537250292223E-3</v>
      </c>
    </row>
    <row r="97" spans="1:10" x14ac:dyDescent="0.25">
      <c r="A97" s="34">
        <v>93</v>
      </c>
      <c r="B97" s="70" t="s">
        <v>234</v>
      </c>
      <c r="C97" s="21">
        <f>'Participaciones  Tabla I'!C97</f>
        <v>18420</v>
      </c>
      <c r="D97" s="32">
        <f t="shared" si="10"/>
        <v>7.9365831673774544E-3</v>
      </c>
      <c r="E97" s="32">
        <f t="shared" si="11"/>
        <v>5.5556082171642181E-3</v>
      </c>
      <c r="F97" s="25">
        <f>'Participaciones  Tabla I'!X97</f>
        <v>56.823219802976503</v>
      </c>
      <c r="G97" s="21">
        <f t="shared" si="14"/>
        <v>18190.472002967552</v>
      </c>
      <c r="H97" s="23">
        <f t="shared" si="15"/>
        <v>7.8774149197831083E-3</v>
      </c>
      <c r="I97" s="23">
        <f t="shared" si="12"/>
        <v>2.3632244759349322E-3</v>
      </c>
      <c r="J97" s="23">
        <f t="shared" si="13"/>
        <v>7.9188326930991499E-3</v>
      </c>
    </row>
    <row r="98" spans="1:10" x14ac:dyDescent="0.25">
      <c r="A98" s="34">
        <v>94</v>
      </c>
      <c r="B98" s="70" t="s">
        <v>233</v>
      </c>
      <c r="C98" s="21">
        <f>'Participaciones  Tabla I'!C98</f>
        <v>5444</v>
      </c>
      <c r="D98" s="32">
        <f t="shared" si="10"/>
        <v>2.3456437982194824E-3</v>
      </c>
      <c r="E98" s="32">
        <f t="shared" si="11"/>
        <v>1.6419506587536377E-3</v>
      </c>
      <c r="F98" s="25">
        <f>'Participaciones  Tabla I'!X98</f>
        <v>50.508968021538301</v>
      </c>
      <c r="G98" s="21">
        <f t="shared" si="14"/>
        <v>10381.132330012535</v>
      </c>
      <c r="H98" s="23">
        <f t="shared" si="15"/>
        <v>4.495567057707062E-3</v>
      </c>
      <c r="I98" s="23">
        <f t="shared" si="12"/>
        <v>1.3486701173121185E-3</v>
      </c>
      <c r="J98" s="23">
        <f t="shared" si="13"/>
        <v>2.9906207760657562E-3</v>
      </c>
    </row>
    <row r="99" spans="1:10" x14ac:dyDescent="0.25">
      <c r="A99" s="34">
        <v>95</v>
      </c>
      <c r="B99" s="70" t="s">
        <v>232</v>
      </c>
      <c r="C99" s="21">
        <f>'Participaciones  Tabla I'!C99</f>
        <v>5690</v>
      </c>
      <c r="D99" s="32">
        <f t="shared" si="10"/>
        <v>2.4516372542007447E-3</v>
      </c>
      <c r="E99" s="32">
        <f t="shared" si="11"/>
        <v>1.7161460779405212E-3</v>
      </c>
      <c r="F99" s="25">
        <f>'Participaciones  Tabla I'!X99</f>
        <v>55.0001326669543</v>
      </c>
      <c r="G99" s="21">
        <f t="shared" si="14"/>
        <v>7129.4600902043667</v>
      </c>
      <c r="H99" s="23">
        <f t="shared" si="15"/>
        <v>3.087424849416332E-3</v>
      </c>
      <c r="I99" s="23">
        <f t="shared" si="12"/>
        <v>9.2622745482489959E-4</v>
      </c>
      <c r="J99" s="23">
        <f t="shared" si="13"/>
        <v>2.6423735327654207E-3</v>
      </c>
    </row>
    <row r="100" spans="1:10" x14ac:dyDescent="0.25">
      <c r="A100" s="34">
        <v>96</v>
      </c>
      <c r="B100" s="70" t="s">
        <v>231</v>
      </c>
      <c r="C100" s="21">
        <f>'Participaciones  Tabla I'!C100</f>
        <v>80672</v>
      </c>
      <c r="D100" s="32">
        <f t="shared" si="10"/>
        <v>3.4758959678538218E-2</v>
      </c>
      <c r="E100" s="32">
        <f t="shared" si="11"/>
        <v>2.4331271774976751E-2</v>
      </c>
      <c r="F100" s="25">
        <f>'Participaciones  Tabla I'!X100</f>
        <v>53.416208398811101</v>
      </c>
      <c r="G100" s="21">
        <f t="shared" si="14"/>
        <v>119684.98380904166</v>
      </c>
      <c r="H100" s="23">
        <f t="shared" si="15"/>
        <v>5.1829786328663537E-2</v>
      </c>
      <c r="I100" s="23">
        <f t="shared" si="12"/>
        <v>1.554893589859906E-2</v>
      </c>
      <c r="J100" s="23">
        <f t="shared" si="13"/>
        <v>3.9880207673575807E-2</v>
      </c>
    </row>
    <row r="101" spans="1:10" x14ac:dyDescent="0.25">
      <c r="A101" s="34">
        <v>97</v>
      </c>
      <c r="B101" s="70" t="s">
        <v>230</v>
      </c>
      <c r="C101" s="21">
        <f>'Participaciones  Tabla I'!C101</f>
        <v>3684</v>
      </c>
      <c r="D101" s="32">
        <f t="shared" ref="D101:D110" si="16">C101/$C$112</f>
        <v>1.5873166334754909E-3</v>
      </c>
      <c r="E101" s="32">
        <f t="shared" ref="E101:E111" si="17">D101*0.7</f>
        <v>1.1111216434328435E-3</v>
      </c>
      <c r="F101" s="25">
        <f>'Participaciones  Tabla I'!X101</f>
        <v>51.540020862115803</v>
      </c>
      <c r="G101" s="21">
        <f t="shared" si="14"/>
        <v>6471.9515937613551</v>
      </c>
      <c r="H101" s="23">
        <f t="shared" si="15"/>
        <v>2.802689673829939E-3</v>
      </c>
      <c r="I101" s="23">
        <f t="shared" ref="I101:I111" si="18">H101*0.3</f>
        <v>8.4080690214898164E-4</v>
      </c>
      <c r="J101" s="23">
        <f t="shared" ref="J101:J111" si="19">+E101+I101</f>
        <v>1.9519285455818253E-3</v>
      </c>
    </row>
    <row r="102" spans="1:10" x14ac:dyDescent="0.25">
      <c r="A102" s="34">
        <v>98</v>
      </c>
      <c r="B102" s="70" t="s">
        <v>229</v>
      </c>
      <c r="C102" s="21">
        <f>'Participaciones  Tabla I'!C102</f>
        <v>15346</v>
      </c>
      <c r="D102" s="32">
        <f t="shared" si="16"/>
        <v>6.6120958353189157E-3</v>
      </c>
      <c r="E102" s="32">
        <f t="shared" si="17"/>
        <v>4.6284670847232404E-3</v>
      </c>
      <c r="F102" s="25">
        <f>'Participaciones  Tabla I'!X102</f>
        <v>53.404542909139003</v>
      </c>
      <c r="G102" s="21">
        <f t="shared" si="14"/>
        <v>22793.391585580961</v>
      </c>
      <c r="H102" s="23">
        <f t="shared" si="15"/>
        <v>9.870717094060141E-3</v>
      </c>
      <c r="I102" s="23">
        <f t="shared" si="18"/>
        <v>2.9612151282180422E-3</v>
      </c>
      <c r="J102" s="23">
        <f t="shared" si="19"/>
        <v>7.589682212941283E-3</v>
      </c>
    </row>
    <row r="103" spans="1:10" x14ac:dyDescent="0.25">
      <c r="A103" s="34">
        <v>99</v>
      </c>
      <c r="B103" s="70" t="s">
        <v>228</v>
      </c>
      <c r="C103" s="21">
        <f>'Participaciones  Tabla I'!C103</f>
        <v>4191</v>
      </c>
      <c r="D103" s="32">
        <f t="shared" si="16"/>
        <v>1.8057665610466294E-3</v>
      </c>
      <c r="E103" s="32">
        <f t="shared" si="17"/>
        <v>1.2640365927326406E-3</v>
      </c>
      <c r="F103" s="25">
        <f>'Participaciones  Tabla I'!X103</f>
        <v>49.6852777840841</v>
      </c>
      <c r="G103" s="21">
        <f t="shared" si="14"/>
        <v>8494.4175174851516</v>
      </c>
      <c r="H103" s="23">
        <f t="shared" si="15"/>
        <v>3.6785219908635862E-3</v>
      </c>
      <c r="I103" s="23">
        <f t="shared" si="18"/>
        <v>1.1035565972590759E-3</v>
      </c>
      <c r="J103" s="23">
        <f t="shared" si="19"/>
        <v>2.3675931899917162E-3</v>
      </c>
    </row>
    <row r="104" spans="1:10" x14ac:dyDescent="0.25">
      <c r="A104" s="34">
        <v>100</v>
      </c>
      <c r="B104" s="70" t="s">
        <v>227</v>
      </c>
      <c r="C104" s="21">
        <f>'Participaciones  Tabla I'!C104</f>
        <v>4049</v>
      </c>
      <c r="D104" s="32">
        <f t="shared" si="16"/>
        <v>1.7445833466184209E-3</v>
      </c>
      <c r="E104" s="32">
        <f t="shared" si="17"/>
        <v>1.2212083426328946E-3</v>
      </c>
      <c r="F104" s="25">
        <f>'Participaciones  Tabla I'!X104</f>
        <v>54.379222795855398</v>
      </c>
      <c r="G104" s="21">
        <f t="shared" si="14"/>
        <v>5439.3665165790608</v>
      </c>
      <c r="H104" s="23">
        <f t="shared" si="15"/>
        <v>2.355526945363398E-3</v>
      </c>
      <c r="I104" s="23">
        <f t="shared" si="18"/>
        <v>7.0665808360901932E-4</v>
      </c>
      <c r="J104" s="23">
        <f t="shared" si="19"/>
        <v>1.927866426241914E-3</v>
      </c>
    </row>
    <row r="105" spans="1:10" x14ac:dyDescent="0.25">
      <c r="A105" s="34">
        <v>101</v>
      </c>
      <c r="B105" s="70" t="s">
        <v>226</v>
      </c>
      <c r="C105" s="21">
        <f>'Participaciones  Tabla I'!C105</f>
        <v>69147</v>
      </c>
      <c r="D105" s="32">
        <f t="shared" si="16"/>
        <v>2.9793209352586801E-2</v>
      </c>
      <c r="E105" s="32">
        <f t="shared" si="17"/>
        <v>2.0855246546810761E-2</v>
      </c>
      <c r="F105" s="25">
        <f>'Participaciones  Tabla I'!X105</f>
        <v>57.140115403614402</v>
      </c>
      <c r="G105" s="21">
        <f t="shared" si="14"/>
        <v>65094.930291121491</v>
      </c>
      <c r="H105" s="23">
        <f t="shared" si="15"/>
        <v>2.8189470564252982E-2</v>
      </c>
      <c r="I105" s="23">
        <f t="shared" si="18"/>
        <v>8.456841169275895E-3</v>
      </c>
      <c r="J105" s="23">
        <f t="shared" si="19"/>
        <v>2.9312087716086656E-2</v>
      </c>
    </row>
    <row r="106" spans="1:10" x14ac:dyDescent="0.25">
      <c r="A106" s="34">
        <v>102</v>
      </c>
      <c r="B106" s="70" t="s">
        <v>225</v>
      </c>
      <c r="C106" s="21">
        <f>'Participaciones  Tabla I'!C106</f>
        <v>85460</v>
      </c>
      <c r="D106" s="32">
        <f t="shared" si="16"/>
        <v>3.6821954260807671E-2</v>
      </c>
      <c r="E106" s="32">
        <f t="shared" si="17"/>
        <v>2.577536798256537E-2</v>
      </c>
      <c r="F106" s="25">
        <f>'Participaciones  Tabla I'!X106</f>
        <v>54.517075111596697</v>
      </c>
      <c r="G106" s="21">
        <f t="shared" si="14"/>
        <v>113090.40279620489</v>
      </c>
      <c r="H106" s="23">
        <f t="shared" si="15"/>
        <v>4.8973991775791897E-2</v>
      </c>
      <c r="I106" s="23">
        <f t="shared" si="18"/>
        <v>1.4692197532737568E-2</v>
      </c>
      <c r="J106" s="23">
        <f t="shared" si="19"/>
        <v>4.0467565515302936E-2</v>
      </c>
    </row>
    <row r="107" spans="1:10" x14ac:dyDescent="0.25">
      <c r="A107" s="34">
        <v>103</v>
      </c>
      <c r="B107" s="71" t="s">
        <v>224</v>
      </c>
      <c r="C107" s="21">
        <f>'Participaciones  Tabla I'!C107</f>
        <v>3451</v>
      </c>
      <c r="D107" s="32">
        <f t="shared" si="16"/>
        <v>1.4869244576883602E-3</v>
      </c>
      <c r="E107" s="32">
        <f t="shared" si="17"/>
        <v>1.0408471203818522E-3</v>
      </c>
      <c r="F107" s="25">
        <f>'Participaciones  Tabla I'!X107</f>
        <v>51.462046075133301</v>
      </c>
      <c r="G107" s="21">
        <f t="shared" si="14"/>
        <v>6101.8031416304957</v>
      </c>
      <c r="H107" s="23">
        <f t="shared" si="15"/>
        <v>2.6423962554472506E-3</v>
      </c>
      <c r="I107" s="23">
        <f t="shared" si="18"/>
        <v>7.9271887663417517E-4</v>
      </c>
      <c r="J107" s="23">
        <f t="shared" si="19"/>
        <v>1.8335659970160274E-3</v>
      </c>
    </row>
    <row r="108" spans="1:10" x14ac:dyDescent="0.25">
      <c r="A108" s="34">
        <v>104</v>
      </c>
      <c r="B108" s="70" t="s">
        <v>223</v>
      </c>
      <c r="C108" s="21">
        <f>'Participaciones  Tabla I'!C108</f>
        <v>16350</v>
      </c>
      <c r="D108" s="32">
        <f t="shared" si="16"/>
        <v>7.0446870133887831E-3</v>
      </c>
      <c r="E108" s="32">
        <f t="shared" si="17"/>
        <v>4.9312809093721476E-3</v>
      </c>
      <c r="F108" s="25">
        <f>'Participaciones  Tabla I'!X108</f>
        <v>49.328247322259301</v>
      </c>
      <c r="G108" s="21">
        <f t="shared" si="14"/>
        <v>33988.497554522372</v>
      </c>
      <c r="H108" s="23">
        <f t="shared" si="15"/>
        <v>1.4718776824115804E-2</v>
      </c>
      <c r="I108" s="23">
        <f t="shared" si="18"/>
        <v>4.4156330472347408E-3</v>
      </c>
      <c r="J108" s="23">
        <f t="shared" si="19"/>
        <v>9.3469139566068893E-3</v>
      </c>
    </row>
    <row r="109" spans="1:10" x14ac:dyDescent="0.25">
      <c r="A109" s="34">
        <v>105</v>
      </c>
      <c r="B109" s="71" t="s">
        <v>222</v>
      </c>
      <c r="C109" s="21">
        <f>'Participaciones  Tabla I'!C109</f>
        <v>3293</v>
      </c>
      <c r="D109" s="32">
        <f t="shared" si="16"/>
        <v>1.4188473599442974E-3</v>
      </c>
      <c r="E109" s="32">
        <f t="shared" si="17"/>
        <v>9.9319315196100808E-4</v>
      </c>
      <c r="F109" s="25">
        <f>'Participaciones  Tabla I'!X109</f>
        <v>55.812858213195398</v>
      </c>
      <c r="G109" s="21">
        <f t="shared" si="14"/>
        <v>3736.3953508147615</v>
      </c>
      <c r="H109" s="23">
        <f t="shared" si="15"/>
        <v>1.6180523780754445E-3</v>
      </c>
      <c r="I109" s="23">
        <f t="shared" si="18"/>
        <v>4.8541571342263331E-4</v>
      </c>
      <c r="J109" s="23">
        <f t="shared" si="19"/>
        <v>1.4786088653836414E-3</v>
      </c>
    </row>
    <row r="110" spans="1:10" x14ac:dyDescent="0.25">
      <c r="A110" s="34">
        <v>106</v>
      </c>
      <c r="B110" s="70" t="s">
        <v>221</v>
      </c>
      <c r="C110" s="21">
        <f>'Participaciones  Tabla I'!C110</f>
        <v>2215</v>
      </c>
      <c r="D110" s="32">
        <f t="shared" si="16"/>
        <v>9.5437197153860269E-4</v>
      </c>
      <c r="E110" s="32">
        <f t="shared" si="17"/>
        <v>6.6806038007702188E-4</v>
      </c>
      <c r="F110" s="25">
        <f>'Participaciones  Tabla I'!X110</f>
        <v>54.357342749490201</v>
      </c>
      <c r="G110" s="21">
        <f t="shared" si="14"/>
        <v>2982.654533918409</v>
      </c>
      <c r="H110" s="23">
        <f t="shared" si="15"/>
        <v>1.2916436320187068E-3</v>
      </c>
      <c r="I110" s="23">
        <f t="shared" si="18"/>
        <v>3.8749308960561203E-4</v>
      </c>
      <c r="J110" s="23">
        <f t="shared" si="19"/>
        <v>1.0555534696826338E-3</v>
      </c>
    </row>
    <row r="111" spans="1:10" x14ac:dyDescent="0.25">
      <c r="A111" s="69"/>
      <c r="B111" s="67"/>
      <c r="C111" s="67"/>
      <c r="D111" s="67"/>
      <c r="E111" s="68">
        <f t="shared" si="17"/>
        <v>0</v>
      </c>
      <c r="F111" s="67"/>
      <c r="G111" s="67"/>
      <c r="H111" s="67"/>
      <c r="I111" s="66">
        <f t="shared" si="18"/>
        <v>0</v>
      </c>
      <c r="J111" s="66">
        <f t="shared" si="19"/>
        <v>0</v>
      </c>
    </row>
    <row r="112" spans="1:10" x14ac:dyDescent="0.25">
      <c r="A112" s="102" t="s">
        <v>220</v>
      </c>
      <c r="B112" s="102"/>
      <c r="C112" s="64">
        <f t="shared" ref="C112:J112" si="20">SUM(C5:C110)</f>
        <v>2320898</v>
      </c>
      <c r="D112" s="64">
        <f t="shared" si="20"/>
        <v>1</v>
      </c>
      <c r="E112" s="65">
        <f t="shared" si="20"/>
        <v>0.7</v>
      </c>
      <c r="F112" s="64">
        <f t="shared" si="20"/>
        <v>5655.0866771990095</v>
      </c>
      <c r="G112" s="87">
        <f t="shared" si="20"/>
        <v>2309193.0777042778</v>
      </c>
      <c r="H112" s="64">
        <f t="shared" si="20"/>
        <v>0.99999999999999989</v>
      </c>
      <c r="I112" s="65">
        <f t="shared" si="20"/>
        <v>0.30000000000000004</v>
      </c>
      <c r="J112" s="64">
        <f t="shared" si="20"/>
        <v>0.99999999999999978</v>
      </c>
    </row>
    <row r="114" spans="2:7" x14ac:dyDescent="0.25">
      <c r="B114" s="74" t="s">
        <v>137</v>
      </c>
      <c r="C114" s="5"/>
      <c r="D114" s="5"/>
      <c r="E114" s="5"/>
      <c r="F114" s="5"/>
      <c r="G114" s="5"/>
    </row>
    <row r="115" spans="2:7" x14ac:dyDescent="0.25">
      <c r="B115" s="5" t="s">
        <v>342</v>
      </c>
      <c r="C115" s="5"/>
      <c r="D115" s="5"/>
      <c r="E115" s="5"/>
      <c r="F115" s="5"/>
      <c r="G115" s="5"/>
    </row>
    <row r="116" spans="2:7" x14ac:dyDescent="0.25">
      <c r="B116" s="5"/>
    </row>
  </sheetData>
  <mergeCells count="4">
    <mergeCell ref="A1:J1"/>
    <mergeCell ref="C3:E3"/>
    <mergeCell ref="F3:I3"/>
    <mergeCell ref="A112:B112"/>
  </mergeCells>
  <pageMargins left="0.19685039370078741" right="0.19685039370078741" top="0.31496062992125984" bottom="0.32" header="0.23622047244094491" footer="0.19685039370078741"/>
  <pageSetup paperSize="131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Participaciones  Tabla I</vt:lpstr>
      <vt:lpstr>FOMUN 30% Tabla II</vt:lpstr>
      <vt:lpstr> GASOLINAS  Tabla III</vt:lpstr>
      <vt:lpstr>' GASOLINAS  Tabla III'!Títulos_a_imprimir</vt:lpstr>
      <vt:lpstr>'FOMUN 30% Tabla II'!Títulos_a_imprimir</vt:lpstr>
      <vt:lpstr>'Participaciones  Tabla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Lissette Mendoza Fuentes</cp:lastModifiedBy>
  <dcterms:created xsi:type="dcterms:W3CDTF">2021-07-01T18:15:33Z</dcterms:created>
  <dcterms:modified xsi:type="dcterms:W3CDTF">2022-02-16T19:21:31Z</dcterms:modified>
</cp:coreProperties>
</file>